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4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June 2020\"/>
    </mc:Choice>
  </mc:AlternateContent>
  <bookViews>
    <workbookView xWindow="0" yWindow="0" windowWidth="28800" windowHeight="11700"/>
  </bookViews>
  <sheets>
    <sheet name="Summary" sheetId="1" r:id="rId1"/>
    <sheet name="Data - 1uM" sheetId="2" r:id="rId2"/>
    <sheet name="Data - 1uM controls" sheetId="7" r:id="rId3"/>
    <sheet name="Data - 10uM" sheetId="6" r:id="rId4"/>
    <sheet name="Data - 10uM controls" sheetId="8" r:id="rId5"/>
  </sheets>
  <definedNames>
    <definedName name="Summary1">Summary!$A$4:$I$19</definedName>
    <definedName name="Table1">'Data - 1uM'!$Z$2:$AD$7</definedName>
    <definedName name="Table10">'Data - 1uM'!$Z$155:$AD$160</definedName>
    <definedName name="Table11">'Data - 1uM'!$Z$174:$AD$179</definedName>
    <definedName name="Table12">'Data - 1uM'!$Z$193:$AD$198</definedName>
    <definedName name="Table13">'Data - 1uM'!$Z$212:$AD$217</definedName>
    <definedName name="Table14">'Data - 1uM'!$Z$231:$AD$236</definedName>
    <definedName name="Table15">'Data - 1uM'!$Z$250:$AD$255</definedName>
    <definedName name="Table16">'Data - 1uM'!$Z$269:$AD$274</definedName>
    <definedName name="Table2">'Data - 1uM'!$Z$21:$AD$26</definedName>
    <definedName name="Table3">'Data - 1uM'!$Z$40:$AD$45</definedName>
    <definedName name="Table4">'Data - 1uM'!#REF!</definedName>
    <definedName name="Table5">'Data - 1uM'!$Z$60:$AD$65</definedName>
    <definedName name="Table6">'Data - 1uM'!$Z$79:$AD$84</definedName>
    <definedName name="Table7">'Data - 1uM'!$Z$98:$AD$103</definedName>
    <definedName name="Table8">'Data - 1uM'!$Z$117:$AD$122</definedName>
    <definedName name="Table9">'Data - 1uM'!$Z$136:$AD$141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2" i="8" l="1"/>
  <c r="I292" i="8" s="1"/>
  <c r="AC286" i="8" s="1"/>
  <c r="G291" i="8"/>
  <c r="I291" i="8" s="1"/>
  <c r="G290" i="8"/>
  <c r="I290" i="8" s="1"/>
  <c r="AA286" i="8" s="1"/>
  <c r="G289" i="8"/>
  <c r="I289" i="8" s="1"/>
  <c r="G288" i="8"/>
  <c r="I288" i="8" s="1"/>
  <c r="AB285" i="8" s="1"/>
  <c r="G287" i="8"/>
  <c r="I287" i="8" s="1"/>
  <c r="Z286" i="8"/>
  <c r="Z285" i="8"/>
  <c r="G272" i="8"/>
  <c r="I272" i="8" s="1"/>
  <c r="I271" i="8"/>
  <c r="G271" i="8"/>
  <c r="G270" i="8"/>
  <c r="I270" i="8" s="1"/>
  <c r="U270" i="8" s="1"/>
  <c r="G269" i="8"/>
  <c r="I269" i="8" s="1"/>
  <c r="G268" i="8"/>
  <c r="I268" i="8" s="1"/>
  <c r="G267" i="8"/>
  <c r="I267" i="8" s="1"/>
  <c r="AA266" i="8"/>
  <c r="Z266" i="8"/>
  <c r="Z265" i="8"/>
  <c r="G252" i="8"/>
  <c r="I252" i="8" s="1"/>
  <c r="G251" i="8"/>
  <c r="I251" i="8" s="1"/>
  <c r="U251" i="8" s="1"/>
  <c r="G250" i="8"/>
  <c r="I250" i="8" s="1"/>
  <c r="G249" i="8"/>
  <c r="I249" i="8" s="1"/>
  <c r="U249" i="8" s="1"/>
  <c r="G248" i="8"/>
  <c r="I248" i="8" s="1"/>
  <c r="G247" i="8"/>
  <c r="I247" i="8" s="1"/>
  <c r="Z246" i="8"/>
  <c r="Z245" i="8"/>
  <c r="I232" i="8"/>
  <c r="G232" i="8"/>
  <c r="G231" i="8"/>
  <c r="I231" i="8" s="1"/>
  <c r="G230" i="8"/>
  <c r="I230" i="8" s="1"/>
  <c r="G229" i="8"/>
  <c r="I229" i="8" s="1"/>
  <c r="G228" i="8"/>
  <c r="I228" i="8" s="1"/>
  <c r="G227" i="8"/>
  <c r="I227" i="8" s="1"/>
  <c r="Z226" i="8"/>
  <c r="Z225" i="8"/>
  <c r="G212" i="8"/>
  <c r="I212" i="8" s="1"/>
  <c r="AC206" i="8" s="1"/>
  <c r="G211" i="8"/>
  <c r="I211" i="8" s="1"/>
  <c r="G210" i="8"/>
  <c r="I210" i="8" s="1"/>
  <c r="AA206" i="8" s="1"/>
  <c r="G209" i="8"/>
  <c r="I209" i="8" s="1"/>
  <c r="U208" i="8"/>
  <c r="G208" i="8"/>
  <c r="I208" i="8" s="1"/>
  <c r="AB205" i="8" s="1"/>
  <c r="G207" i="8"/>
  <c r="I207" i="8" s="1"/>
  <c r="U207" i="8" s="1"/>
  <c r="Z206" i="8"/>
  <c r="Z205" i="8"/>
  <c r="G192" i="8"/>
  <c r="I192" i="8" s="1"/>
  <c r="G191" i="8"/>
  <c r="I191" i="8" s="1"/>
  <c r="G190" i="8"/>
  <c r="I190" i="8" s="1"/>
  <c r="U190" i="8" s="1"/>
  <c r="G189" i="8"/>
  <c r="I189" i="8" s="1"/>
  <c r="G188" i="8"/>
  <c r="I188" i="8" s="1"/>
  <c r="U188" i="8" s="1"/>
  <c r="G187" i="8"/>
  <c r="I187" i="8" s="1"/>
  <c r="Z186" i="8"/>
  <c r="Z185" i="8"/>
  <c r="G172" i="8"/>
  <c r="I172" i="8" s="1"/>
  <c r="G171" i="8"/>
  <c r="I171" i="8" s="1"/>
  <c r="AB166" i="8" s="1"/>
  <c r="G170" i="8"/>
  <c r="I170" i="8" s="1"/>
  <c r="G169" i="8"/>
  <c r="I169" i="8" s="1"/>
  <c r="U169" i="8" s="1"/>
  <c r="G168" i="8"/>
  <c r="I168" i="8" s="1"/>
  <c r="I167" i="8"/>
  <c r="G167" i="8"/>
  <c r="Z166" i="8"/>
  <c r="AC165" i="8"/>
  <c r="Z165" i="8"/>
  <c r="G152" i="8"/>
  <c r="I152" i="8" s="1"/>
  <c r="U152" i="8" s="1"/>
  <c r="G151" i="8"/>
  <c r="I151" i="8" s="1"/>
  <c r="I150" i="8"/>
  <c r="G150" i="8"/>
  <c r="G149" i="8"/>
  <c r="I149" i="8" s="1"/>
  <c r="G148" i="8"/>
  <c r="I148" i="8" s="1"/>
  <c r="G147" i="8"/>
  <c r="I147" i="8" s="1"/>
  <c r="Z146" i="8"/>
  <c r="Z145" i="8"/>
  <c r="G132" i="8"/>
  <c r="I132" i="8" s="1"/>
  <c r="G131" i="8"/>
  <c r="I131" i="8" s="1"/>
  <c r="G130" i="8"/>
  <c r="I130" i="8" s="1"/>
  <c r="G129" i="8"/>
  <c r="I129" i="8" s="1"/>
  <c r="U129" i="8" s="1"/>
  <c r="G128" i="8"/>
  <c r="I128" i="8" s="1"/>
  <c r="U128" i="8" s="1"/>
  <c r="G127" i="8"/>
  <c r="I127" i="8" s="1"/>
  <c r="U127" i="8" s="1"/>
  <c r="Z126" i="8"/>
  <c r="AC125" i="8"/>
  <c r="Z125" i="8"/>
  <c r="G112" i="8"/>
  <c r="I112" i="8" s="1"/>
  <c r="G111" i="8"/>
  <c r="I111" i="8" s="1"/>
  <c r="G110" i="8"/>
  <c r="I110" i="8" s="1"/>
  <c r="AA106" i="8" s="1"/>
  <c r="G109" i="8"/>
  <c r="I109" i="8" s="1"/>
  <c r="G108" i="8"/>
  <c r="I108" i="8" s="1"/>
  <c r="AB105" i="8" s="1"/>
  <c r="G107" i="8"/>
  <c r="I107" i="8" s="1"/>
  <c r="U107" i="8" s="1"/>
  <c r="Z106" i="8"/>
  <c r="Z105" i="8"/>
  <c r="G92" i="8"/>
  <c r="I92" i="8" s="1"/>
  <c r="G91" i="8"/>
  <c r="I91" i="8" s="1"/>
  <c r="G90" i="8"/>
  <c r="I90" i="8" s="1"/>
  <c r="U90" i="8" s="1"/>
  <c r="I89" i="8"/>
  <c r="G89" i="8"/>
  <c r="G88" i="8"/>
  <c r="I88" i="8" s="1"/>
  <c r="U88" i="8" s="1"/>
  <c r="G87" i="8"/>
  <c r="I87" i="8" s="1"/>
  <c r="AA86" i="8"/>
  <c r="Z86" i="8"/>
  <c r="Z85" i="8"/>
  <c r="G72" i="8"/>
  <c r="I72" i="8" s="1"/>
  <c r="G71" i="8"/>
  <c r="I71" i="8" s="1"/>
  <c r="AB66" i="8" s="1"/>
  <c r="G70" i="8"/>
  <c r="I70" i="8" s="1"/>
  <c r="G69" i="8"/>
  <c r="I69" i="8" s="1"/>
  <c r="U69" i="8" s="1"/>
  <c r="G68" i="8"/>
  <c r="I68" i="8" s="1"/>
  <c r="I67" i="8"/>
  <c r="G67" i="8"/>
  <c r="Z66" i="8"/>
  <c r="Z65" i="8"/>
  <c r="U50" i="8"/>
  <c r="G50" i="8"/>
  <c r="I50" i="8" s="1"/>
  <c r="AC44" i="8" s="1"/>
  <c r="G49" i="8"/>
  <c r="I49" i="8" s="1"/>
  <c r="AB44" i="8" s="1"/>
  <c r="G48" i="8"/>
  <c r="I48" i="8" s="1"/>
  <c r="AA44" i="8" s="1"/>
  <c r="G47" i="8"/>
  <c r="I47" i="8" s="1"/>
  <c r="U47" i="8" s="1"/>
  <c r="G46" i="8"/>
  <c r="I46" i="8" s="1"/>
  <c r="AB43" i="8" s="1"/>
  <c r="I45" i="8"/>
  <c r="U45" i="8" s="1"/>
  <c r="G45" i="8"/>
  <c r="Z44" i="8"/>
  <c r="AC43" i="8"/>
  <c r="Z43" i="8"/>
  <c r="I30" i="8"/>
  <c r="U30" i="8" s="1"/>
  <c r="G30" i="8"/>
  <c r="G29" i="8"/>
  <c r="I29" i="8" s="1"/>
  <c r="I28" i="8"/>
  <c r="U28" i="8" s="1"/>
  <c r="G28" i="8"/>
  <c r="G27" i="8"/>
  <c r="I27" i="8" s="1"/>
  <c r="I26" i="8"/>
  <c r="U26" i="8" s="1"/>
  <c r="G26" i="8"/>
  <c r="G25" i="8"/>
  <c r="I25" i="8" s="1"/>
  <c r="AA23" i="8" s="1"/>
  <c r="AC24" i="8"/>
  <c r="Z24" i="8"/>
  <c r="AB23" i="8"/>
  <c r="Z23" i="8"/>
  <c r="G10" i="8"/>
  <c r="I10" i="8" s="1"/>
  <c r="U10" i="8" s="1"/>
  <c r="G9" i="8"/>
  <c r="I9" i="8" s="1"/>
  <c r="U9" i="8" s="1"/>
  <c r="G8" i="8"/>
  <c r="I8" i="8" s="1"/>
  <c r="AA4" i="8" s="1"/>
  <c r="G7" i="8"/>
  <c r="I7" i="8" s="1"/>
  <c r="U7" i="8" s="1"/>
  <c r="G6" i="8"/>
  <c r="I6" i="8" s="1"/>
  <c r="U6" i="8" s="1"/>
  <c r="I5" i="8"/>
  <c r="U5" i="8" s="1"/>
  <c r="G5" i="8"/>
  <c r="AC4" i="8"/>
  <c r="Z4" i="8"/>
  <c r="AC3" i="8"/>
  <c r="Z3" i="8"/>
  <c r="U147" i="8" l="1"/>
  <c r="AA145" i="8"/>
  <c r="U227" i="8"/>
  <c r="AA225" i="8"/>
  <c r="AB4" i="8"/>
  <c r="U25" i="8"/>
  <c r="U48" i="8"/>
  <c r="AB185" i="8"/>
  <c r="AA24" i="8"/>
  <c r="U46" i="8"/>
  <c r="AD44" i="8"/>
  <c r="U171" i="8"/>
  <c r="U212" i="8"/>
  <c r="AD4" i="8"/>
  <c r="AA186" i="8"/>
  <c r="U210" i="8"/>
  <c r="AB246" i="8"/>
  <c r="U92" i="8"/>
  <c r="AC86" i="8"/>
  <c r="U268" i="8"/>
  <c r="AB265" i="8"/>
  <c r="U8" i="8"/>
  <c r="W9" i="8" s="1"/>
  <c r="AD24" i="8"/>
  <c r="U49" i="8"/>
  <c r="V49" i="8" s="1"/>
  <c r="AC65" i="8"/>
  <c r="AA65" i="8"/>
  <c r="U67" i="8"/>
  <c r="U71" i="8"/>
  <c r="AB85" i="8"/>
  <c r="U89" i="8"/>
  <c r="AC85" i="8"/>
  <c r="U108" i="8"/>
  <c r="U110" i="8"/>
  <c r="AA146" i="8"/>
  <c r="U150" i="8"/>
  <c r="AA165" i="8"/>
  <c r="U167" i="8"/>
  <c r="U189" i="8"/>
  <c r="AC185" i="8"/>
  <c r="U232" i="8"/>
  <c r="AC226" i="8"/>
  <c r="AA246" i="8"/>
  <c r="AD246" i="8" s="1"/>
  <c r="U250" i="8"/>
  <c r="V10" i="8"/>
  <c r="V8" i="8"/>
  <c r="V6" i="8"/>
  <c r="W5" i="8"/>
  <c r="V9" i="8"/>
  <c r="V7" i="8"/>
  <c r="W10" i="8"/>
  <c r="U112" i="8"/>
  <c r="AC106" i="8"/>
  <c r="U289" i="8"/>
  <c r="AC285" i="8"/>
  <c r="W8" i="8"/>
  <c r="AB65" i="8"/>
  <c r="U68" i="8"/>
  <c r="AA66" i="8"/>
  <c r="AD66" i="8" s="1"/>
  <c r="U70" i="8"/>
  <c r="U72" i="8"/>
  <c r="AC66" i="8"/>
  <c r="U91" i="8"/>
  <c r="AB86" i="8"/>
  <c r="AD86" i="8" s="1"/>
  <c r="U109" i="8"/>
  <c r="V112" i="8" s="1"/>
  <c r="AC105" i="8"/>
  <c r="U111" i="8"/>
  <c r="AB106" i="8"/>
  <c r="AA126" i="8"/>
  <c r="U130" i="8"/>
  <c r="U271" i="8"/>
  <c r="AB266" i="8"/>
  <c r="U287" i="8"/>
  <c r="AA285" i="8"/>
  <c r="U291" i="8"/>
  <c r="AB286" i="8"/>
  <c r="AD286" i="8" s="1"/>
  <c r="AA85" i="8"/>
  <c r="AD85" i="8" s="1"/>
  <c r="U87" i="8"/>
  <c r="AC126" i="8"/>
  <c r="U132" i="8"/>
  <c r="AA3" i="8"/>
  <c r="AD3" i="8" s="1"/>
  <c r="AB3" i="8"/>
  <c r="W7" i="8"/>
  <c r="U27" i="8"/>
  <c r="V29" i="8" s="1"/>
  <c r="AC23" i="8"/>
  <c r="AD23" i="8" s="1"/>
  <c r="U29" i="8"/>
  <c r="AB24" i="8"/>
  <c r="AA43" i="8"/>
  <c r="AD43" i="8" s="1"/>
  <c r="W48" i="8"/>
  <c r="AA105" i="8"/>
  <c r="AD105" i="8" s="1"/>
  <c r="AB125" i="8"/>
  <c r="U229" i="8"/>
  <c r="AC225" i="8"/>
  <c r="AB245" i="8"/>
  <c r="U248" i="8"/>
  <c r="U252" i="8"/>
  <c r="AC246" i="8"/>
  <c r="U149" i="8"/>
  <c r="AC145" i="8"/>
  <c r="AB165" i="8"/>
  <c r="U168" i="8"/>
  <c r="AA166" i="8"/>
  <c r="U170" i="8"/>
  <c r="U172" i="8"/>
  <c r="AC166" i="8"/>
  <c r="U191" i="8"/>
  <c r="AB186" i="8"/>
  <c r="U209" i="8"/>
  <c r="W212" i="8" s="1"/>
  <c r="AC205" i="8"/>
  <c r="U211" i="8"/>
  <c r="AB206" i="8"/>
  <c r="AD206" i="8" s="1"/>
  <c r="U231" i="8"/>
  <c r="AB226" i="8"/>
  <c r="U131" i="8"/>
  <c r="W132" i="8" s="1"/>
  <c r="AB126" i="8"/>
  <c r="AC146" i="8"/>
  <c r="U151" i="8"/>
  <c r="AB146" i="8"/>
  <c r="AA205" i="8"/>
  <c r="AD205" i="8" s="1"/>
  <c r="V207" i="8"/>
  <c r="AB225" i="8"/>
  <c r="U228" i="8"/>
  <c r="AA265" i="8"/>
  <c r="U267" i="8"/>
  <c r="U272" i="8"/>
  <c r="AC266" i="8"/>
  <c r="AD266" i="8" s="1"/>
  <c r="AA125" i="8"/>
  <c r="W129" i="8"/>
  <c r="AB145" i="8"/>
  <c r="U148" i="8"/>
  <c r="W148" i="8" s="1"/>
  <c r="V151" i="8"/>
  <c r="AA185" i="8"/>
  <c r="AD185" i="8" s="1"/>
  <c r="U187" i="8"/>
  <c r="U192" i="8"/>
  <c r="AC186" i="8"/>
  <c r="AD186" i="8" s="1"/>
  <c r="AA226" i="8"/>
  <c r="AD226" i="8" s="1"/>
  <c r="U230" i="8"/>
  <c r="AC245" i="8"/>
  <c r="AA245" i="8"/>
  <c r="AD245" i="8" s="1"/>
  <c r="U247" i="8"/>
  <c r="U269" i="8"/>
  <c r="AC265" i="8"/>
  <c r="U288" i="8"/>
  <c r="U290" i="8"/>
  <c r="U292" i="8"/>
  <c r="AD106" i="8" l="1"/>
  <c r="W111" i="8"/>
  <c r="V28" i="8"/>
  <c r="V26" i="8"/>
  <c r="AD146" i="8"/>
  <c r="AD65" i="8"/>
  <c r="W230" i="8"/>
  <c r="AD145" i="8"/>
  <c r="AD225" i="8"/>
  <c r="V147" i="8"/>
  <c r="AD285" i="8"/>
  <c r="V25" i="8"/>
  <c r="V48" i="8"/>
  <c r="V209" i="8"/>
  <c r="W150" i="8"/>
  <c r="W229" i="8"/>
  <c r="V109" i="8"/>
  <c r="V127" i="8"/>
  <c r="W207" i="8"/>
  <c r="V211" i="8"/>
  <c r="V150" i="8"/>
  <c r="W152" i="8"/>
  <c r="V131" i="8"/>
  <c r="W109" i="8"/>
  <c r="V229" i="8"/>
  <c r="W231" i="8"/>
  <c r="V232" i="8"/>
  <c r="V30" i="8"/>
  <c r="V110" i="8"/>
  <c r="V111" i="8"/>
  <c r="W49" i="8"/>
  <c r="W26" i="8"/>
  <c r="W27" i="8"/>
  <c r="V172" i="8"/>
  <c r="V170" i="8"/>
  <c r="V168" i="8"/>
  <c r="W167" i="8"/>
  <c r="W171" i="8"/>
  <c r="W169" i="8"/>
  <c r="V167" i="8"/>
  <c r="V171" i="8"/>
  <c r="V169" i="8"/>
  <c r="W172" i="8"/>
  <c r="W170" i="8"/>
  <c r="W168" i="8"/>
  <c r="W46" i="8"/>
  <c r="V50" i="8"/>
  <c r="W6" i="8"/>
  <c r="W25" i="8"/>
  <c r="V212" i="8"/>
  <c r="V148" i="8"/>
  <c r="V129" i="8"/>
  <c r="V230" i="8"/>
  <c r="W232" i="8"/>
  <c r="V108" i="8"/>
  <c r="W112" i="8"/>
  <c r="W127" i="8"/>
  <c r="V149" i="8"/>
  <c r="W208" i="8"/>
  <c r="W149" i="8"/>
  <c r="W128" i="8"/>
  <c r="W191" i="8"/>
  <c r="W189" i="8"/>
  <c r="V187" i="8"/>
  <c r="V191" i="8"/>
  <c r="V189" i="8"/>
  <c r="W192" i="8"/>
  <c r="W190" i="8"/>
  <c r="W188" i="8"/>
  <c r="V190" i="8"/>
  <c r="V188" i="8"/>
  <c r="V192" i="8"/>
  <c r="W187" i="8"/>
  <c r="AD125" i="8"/>
  <c r="W271" i="8"/>
  <c r="W269" i="8"/>
  <c r="V267" i="8"/>
  <c r="V271" i="8"/>
  <c r="V269" i="8"/>
  <c r="W272" i="8"/>
  <c r="W270" i="8"/>
  <c r="W268" i="8"/>
  <c r="V272" i="8"/>
  <c r="W267" i="8"/>
  <c r="V270" i="8"/>
  <c r="V268" i="8"/>
  <c r="W211" i="8"/>
  <c r="V208" i="8"/>
  <c r="W210" i="8"/>
  <c r="W151" i="8"/>
  <c r="V152" i="8"/>
  <c r="V128" i="8"/>
  <c r="W130" i="8"/>
  <c r="V107" i="8"/>
  <c r="V231" i="8"/>
  <c r="W227" i="8"/>
  <c r="W228" i="8"/>
  <c r="V27" i="8"/>
  <c r="V291" i="8"/>
  <c r="V289" i="8"/>
  <c r="W292" i="8"/>
  <c r="W290" i="8"/>
  <c r="W288" i="8"/>
  <c r="V292" i="8"/>
  <c r="V290" i="8"/>
  <c r="V288" i="8"/>
  <c r="W287" i="8"/>
  <c r="W291" i="8"/>
  <c r="W289" i="8"/>
  <c r="V287" i="8"/>
  <c r="AD126" i="8"/>
  <c r="W108" i="8"/>
  <c r="W28" i="8"/>
  <c r="W29" i="8"/>
  <c r="AD165" i="8"/>
  <c r="W45" i="8"/>
  <c r="V47" i="8"/>
  <c r="V5" i="8"/>
  <c r="V45" i="8"/>
  <c r="V132" i="8"/>
  <c r="V252" i="8"/>
  <c r="V250" i="8"/>
  <c r="V248" i="8"/>
  <c r="W247" i="8"/>
  <c r="W251" i="8"/>
  <c r="W249" i="8"/>
  <c r="V247" i="8"/>
  <c r="V251" i="8"/>
  <c r="V249" i="8"/>
  <c r="W252" i="8"/>
  <c r="W250" i="8"/>
  <c r="W248" i="8"/>
  <c r="W131" i="8"/>
  <c r="AD265" i="8"/>
  <c r="W209" i="8"/>
  <c r="V210" i="8"/>
  <c r="AD166" i="8"/>
  <c r="W147" i="8"/>
  <c r="V130" i="8"/>
  <c r="V227" i="8"/>
  <c r="V228" i="8"/>
  <c r="W91" i="8"/>
  <c r="W89" i="8"/>
  <c r="V87" i="8"/>
  <c r="V91" i="8"/>
  <c r="V89" i="8"/>
  <c r="W92" i="8"/>
  <c r="W90" i="8"/>
  <c r="W88" i="8"/>
  <c r="V88" i="8"/>
  <c r="V90" i="8"/>
  <c r="V92" i="8"/>
  <c r="W87" i="8"/>
  <c r="W107" i="8"/>
  <c r="W110" i="8"/>
  <c r="W47" i="8"/>
  <c r="W30" i="8"/>
  <c r="V72" i="8"/>
  <c r="V70" i="8"/>
  <c r="V68" i="8"/>
  <c r="W67" i="8"/>
  <c r="W71" i="8"/>
  <c r="W69" i="8"/>
  <c r="V67" i="8"/>
  <c r="V71" i="8"/>
  <c r="V69" i="8"/>
  <c r="W72" i="8"/>
  <c r="W70" i="8"/>
  <c r="W68" i="8"/>
  <c r="W50" i="8"/>
  <c r="V46" i="8"/>
  <c r="AA7" i="8" l="1"/>
  <c r="AA110" i="8"/>
  <c r="AA108" i="8"/>
  <c r="AA109" i="8"/>
  <c r="AA69" i="8"/>
  <c r="AA70" i="8"/>
  <c r="AA68" i="8"/>
  <c r="AA90" i="8"/>
  <c r="AA88" i="8"/>
  <c r="AA89" i="8"/>
  <c r="AA8" i="8"/>
  <c r="AA229" i="8"/>
  <c r="AA228" i="8"/>
  <c r="AA230" i="8"/>
  <c r="AA270" i="8"/>
  <c r="AA268" i="8"/>
  <c r="AA269" i="8"/>
  <c r="AA6" i="8"/>
  <c r="AA190" i="8"/>
  <c r="AA188" i="8"/>
  <c r="AA189" i="8"/>
  <c r="AA28" i="8"/>
  <c r="AA27" i="8"/>
  <c r="AA26" i="8"/>
  <c r="AA169" i="8"/>
  <c r="AA170" i="8"/>
  <c r="AA168" i="8"/>
  <c r="AA249" i="8"/>
  <c r="AA250" i="8"/>
  <c r="AA248" i="8"/>
  <c r="AA48" i="8"/>
  <c r="AA46" i="8"/>
  <c r="AA47" i="8"/>
  <c r="AA290" i="8"/>
  <c r="AA288" i="8"/>
  <c r="AA289" i="8"/>
  <c r="AA210" i="8"/>
  <c r="AA208" i="8"/>
  <c r="AA209" i="8"/>
  <c r="AA149" i="8"/>
  <c r="AA150" i="8"/>
  <c r="AA148" i="8"/>
  <c r="AA130" i="8"/>
  <c r="AA128" i="8"/>
  <c r="AA129" i="8"/>
  <c r="AA50" i="8" l="1"/>
  <c r="AA49" i="8"/>
  <c r="AA30" i="8"/>
  <c r="AA29" i="8"/>
  <c r="AA192" i="8"/>
  <c r="AA191" i="8"/>
  <c r="AA272" i="8"/>
  <c r="AA271" i="8"/>
  <c r="AA92" i="8"/>
  <c r="AA91" i="8"/>
  <c r="AA132" i="8"/>
  <c r="AA131" i="8"/>
  <c r="AA292" i="8"/>
  <c r="AA291" i="8"/>
  <c r="AA171" i="8"/>
  <c r="AA172" i="8"/>
  <c r="AA71" i="8"/>
  <c r="AA72" i="8"/>
  <c r="AA112" i="8"/>
  <c r="AA111" i="8"/>
  <c r="AA231" i="8"/>
  <c r="AA232" i="8"/>
  <c r="AA151" i="8"/>
  <c r="AA152" i="8"/>
  <c r="AA212" i="8"/>
  <c r="AA211" i="8"/>
  <c r="AA251" i="8"/>
  <c r="AA252" i="8"/>
  <c r="AA9" i="8"/>
  <c r="AA10" i="8"/>
  <c r="G267" i="6" l="1"/>
  <c r="G266" i="6"/>
  <c r="G265" i="6"/>
  <c r="G264" i="6"/>
  <c r="I264" i="6" s="1"/>
  <c r="G263" i="6"/>
  <c r="I263" i="6" s="1"/>
  <c r="G262" i="6"/>
  <c r="I262" i="6" s="1"/>
  <c r="G261" i="6"/>
  <c r="I261" i="6" s="1"/>
  <c r="G260" i="6"/>
  <c r="I260" i="6" s="1"/>
  <c r="G259" i="6"/>
  <c r="I259" i="6" s="1"/>
  <c r="G258" i="6"/>
  <c r="I258" i="6" s="1"/>
  <c r="G257" i="6"/>
  <c r="I257" i="6" s="1"/>
  <c r="G256" i="6"/>
  <c r="I256" i="6" s="1"/>
  <c r="Z255" i="6"/>
  <c r="G255" i="6"/>
  <c r="I255" i="6" s="1"/>
  <c r="Z254" i="6"/>
  <c r="G254" i="6"/>
  <c r="I254" i="6" s="1"/>
  <c r="Z253" i="6"/>
  <c r="G253" i="6"/>
  <c r="I253" i="6" s="1"/>
  <c r="U253" i="6" s="1"/>
  <c r="Z252" i="6"/>
  <c r="Z251" i="6"/>
  <c r="G248" i="6"/>
  <c r="G247" i="6"/>
  <c r="G246" i="6"/>
  <c r="G245" i="6"/>
  <c r="G244" i="6"/>
  <c r="I244" i="6" s="1"/>
  <c r="G243" i="6"/>
  <c r="I243" i="6" s="1"/>
  <c r="G242" i="6"/>
  <c r="I242" i="6" s="1"/>
  <c r="U242" i="6" s="1"/>
  <c r="G241" i="6"/>
  <c r="I241" i="6" s="1"/>
  <c r="G240" i="6"/>
  <c r="I240" i="6" s="1"/>
  <c r="G239" i="6"/>
  <c r="I239" i="6" s="1"/>
  <c r="G238" i="6"/>
  <c r="I238" i="6" s="1"/>
  <c r="G237" i="6"/>
  <c r="I237" i="6" s="1"/>
  <c r="AA233" i="6" s="1"/>
  <c r="Z236" i="6"/>
  <c r="G236" i="6"/>
  <c r="I236" i="6" s="1"/>
  <c r="Z235" i="6"/>
  <c r="G235" i="6"/>
  <c r="I235" i="6" s="1"/>
  <c r="Z234" i="6"/>
  <c r="G234" i="6"/>
  <c r="I234" i="6" s="1"/>
  <c r="Z233" i="6"/>
  <c r="Z232" i="6"/>
  <c r="G229" i="6"/>
  <c r="G228" i="6"/>
  <c r="G227" i="6"/>
  <c r="G226" i="6"/>
  <c r="G225" i="6"/>
  <c r="G224" i="6"/>
  <c r="I224" i="6" s="1"/>
  <c r="G223" i="6"/>
  <c r="I223" i="6" s="1"/>
  <c r="AC215" i="6" s="1"/>
  <c r="G222" i="6"/>
  <c r="I222" i="6" s="1"/>
  <c r="G221" i="6"/>
  <c r="I221" i="6" s="1"/>
  <c r="AA215" i="6" s="1"/>
  <c r="G220" i="6"/>
  <c r="I220" i="6" s="1"/>
  <c r="G219" i="6"/>
  <c r="I219" i="6" s="1"/>
  <c r="AB214" i="6" s="1"/>
  <c r="G218" i="6"/>
  <c r="I218" i="6" s="1"/>
  <c r="Z217" i="6"/>
  <c r="G217" i="6"/>
  <c r="I217" i="6" s="1"/>
  <c r="Z216" i="6"/>
  <c r="G216" i="6"/>
  <c r="I216" i="6" s="1"/>
  <c r="Z215" i="6"/>
  <c r="G215" i="6"/>
  <c r="I215" i="6" s="1"/>
  <c r="Z214" i="6"/>
  <c r="Z213" i="6"/>
  <c r="G210" i="6"/>
  <c r="G209" i="6"/>
  <c r="G208" i="6"/>
  <c r="G207" i="6"/>
  <c r="G206" i="6"/>
  <c r="G205" i="6"/>
  <c r="G204" i="6"/>
  <c r="I204" i="6" s="1"/>
  <c r="G203" i="6"/>
  <c r="I203" i="6" s="1"/>
  <c r="G202" i="6"/>
  <c r="I202" i="6" s="1"/>
  <c r="U202" i="6" s="1"/>
  <c r="G201" i="6"/>
  <c r="I201" i="6" s="1"/>
  <c r="G200" i="6"/>
  <c r="I200" i="6" s="1"/>
  <c r="G199" i="6"/>
  <c r="I199" i="6" s="1"/>
  <c r="Z198" i="6"/>
  <c r="G198" i="6"/>
  <c r="I198" i="6" s="1"/>
  <c r="AC194" i="6" s="1"/>
  <c r="Z197" i="6"/>
  <c r="G197" i="6"/>
  <c r="I197" i="6" s="1"/>
  <c r="Z196" i="6"/>
  <c r="G196" i="6"/>
  <c r="I196" i="6" s="1"/>
  <c r="AA194" i="6" s="1"/>
  <c r="Z195" i="6"/>
  <c r="Z194" i="6"/>
  <c r="G191" i="6"/>
  <c r="I191" i="6" s="1"/>
  <c r="G190" i="6"/>
  <c r="G189" i="6"/>
  <c r="G188" i="6"/>
  <c r="G187" i="6"/>
  <c r="G186" i="6"/>
  <c r="G185" i="6"/>
  <c r="G184" i="6"/>
  <c r="I184" i="6" s="1"/>
  <c r="U184" i="6" s="1"/>
  <c r="G183" i="6"/>
  <c r="I183" i="6" s="1"/>
  <c r="G182" i="6"/>
  <c r="I182" i="6" s="1"/>
  <c r="AC176" i="6" s="1"/>
  <c r="G181" i="6"/>
  <c r="I181" i="6" s="1"/>
  <c r="G180" i="6"/>
  <c r="I180" i="6" s="1"/>
  <c r="Z179" i="6"/>
  <c r="G179" i="6"/>
  <c r="I179" i="6" s="1"/>
  <c r="Z178" i="6"/>
  <c r="G178" i="6"/>
  <c r="I178" i="6" s="1"/>
  <c r="Z177" i="6"/>
  <c r="G177" i="6"/>
  <c r="I177" i="6" s="1"/>
  <c r="U177" i="6" s="1"/>
  <c r="Z176" i="6"/>
  <c r="Z175" i="6"/>
  <c r="G172" i="6"/>
  <c r="I172" i="6" s="1"/>
  <c r="G171" i="6"/>
  <c r="I171" i="6" s="1"/>
  <c r="G170" i="6"/>
  <c r="G169" i="6"/>
  <c r="G168" i="6"/>
  <c r="G167" i="6"/>
  <c r="G166" i="6"/>
  <c r="G165" i="6"/>
  <c r="G164" i="6"/>
  <c r="I164" i="6" s="1"/>
  <c r="G163" i="6"/>
  <c r="I163" i="6" s="1"/>
  <c r="G162" i="6"/>
  <c r="I162" i="6" s="1"/>
  <c r="G161" i="6"/>
  <c r="I161" i="6" s="1"/>
  <c r="Z160" i="6"/>
  <c r="G160" i="6"/>
  <c r="I160" i="6" s="1"/>
  <c r="Z159" i="6"/>
  <c r="G159" i="6"/>
  <c r="I159" i="6" s="1"/>
  <c r="Z158" i="6"/>
  <c r="G158" i="6"/>
  <c r="I158" i="6" s="1"/>
  <c r="Z157" i="6"/>
  <c r="Z156" i="6"/>
  <c r="G153" i="6"/>
  <c r="I153" i="6" s="1"/>
  <c r="U153" i="6" s="1"/>
  <c r="G152" i="6"/>
  <c r="I152" i="6" s="1"/>
  <c r="G151" i="6"/>
  <c r="I151" i="6" s="1"/>
  <c r="G150" i="6"/>
  <c r="G149" i="6"/>
  <c r="G148" i="6"/>
  <c r="G147" i="6"/>
  <c r="G146" i="6"/>
  <c r="G145" i="6"/>
  <c r="G144" i="6"/>
  <c r="I144" i="6" s="1"/>
  <c r="G143" i="6"/>
  <c r="I143" i="6" s="1"/>
  <c r="G142" i="6"/>
  <c r="I142" i="6" s="1"/>
  <c r="U142" i="6" s="1"/>
  <c r="Z141" i="6"/>
  <c r="G141" i="6"/>
  <c r="I141" i="6" s="1"/>
  <c r="Z140" i="6"/>
  <c r="G140" i="6"/>
  <c r="I140" i="6" s="1"/>
  <c r="U140" i="6" s="1"/>
  <c r="Z139" i="6"/>
  <c r="G139" i="6"/>
  <c r="I139" i="6" s="1"/>
  <c r="Z138" i="6"/>
  <c r="Z137" i="6"/>
  <c r="G134" i="6"/>
  <c r="I134" i="6" s="1"/>
  <c r="G133" i="6"/>
  <c r="I133" i="6" s="1"/>
  <c r="U133" i="6" s="1"/>
  <c r="G132" i="6"/>
  <c r="I132" i="6" s="1"/>
  <c r="G131" i="6"/>
  <c r="I131" i="6" s="1"/>
  <c r="U131" i="6" s="1"/>
  <c r="G130" i="6"/>
  <c r="G129" i="6"/>
  <c r="G128" i="6"/>
  <c r="G127" i="6"/>
  <c r="G126" i="6"/>
  <c r="G125" i="6"/>
  <c r="G124" i="6"/>
  <c r="I124" i="6" s="1"/>
  <c r="U124" i="6" s="1"/>
  <c r="G123" i="6"/>
  <c r="I123" i="6" s="1"/>
  <c r="U123" i="6" s="1"/>
  <c r="Z122" i="6"/>
  <c r="G122" i="6"/>
  <c r="I122" i="6" s="1"/>
  <c r="AC121" i="6"/>
  <c r="Z121" i="6"/>
  <c r="G121" i="6"/>
  <c r="I121" i="6" s="1"/>
  <c r="Z120" i="6"/>
  <c r="G120" i="6"/>
  <c r="I120" i="6" s="1"/>
  <c r="Z119" i="6"/>
  <c r="Z118" i="6"/>
  <c r="G115" i="6"/>
  <c r="I115" i="6" s="1"/>
  <c r="G114" i="6"/>
  <c r="I114" i="6" s="1"/>
  <c r="U114" i="6" s="1"/>
  <c r="G113" i="6"/>
  <c r="I113" i="6" s="1"/>
  <c r="G112" i="6"/>
  <c r="I112" i="6" s="1"/>
  <c r="G111" i="6"/>
  <c r="I111" i="6" s="1"/>
  <c r="G110" i="6"/>
  <c r="G109" i="6"/>
  <c r="G108" i="6"/>
  <c r="G107" i="6"/>
  <c r="G106" i="6"/>
  <c r="G105" i="6"/>
  <c r="G104" i="6"/>
  <c r="I104" i="6" s="1"/>
  <c r="Z103" i="6"/>
  <c r="G103" i="6"/>
  <c r="I103" i="6" s="1"/>
  <c r="Z102" i="6"/>
  <c r="G102" i="6"/>
  <c r="I102" i="6" s="1"/>
  <c r="Z101" i="6"/>
  <c r="G101" i="6"/>
  <c r="I101" i="6" s="1"/>
  <c r="U101" i="6" s="1"/>
  <c r="Z100" i="6"/>
  <c r="Z99" i="6"/>
  <c r="G96" i="6"/>
  <c r="I96" i="6" s="1"/>
  <c r="G95" i="6"/>
  <c r="I95" i="6" s="1"/>
  <c r="G94" i="6"/>
  <c r="I94" i="6" s="1"/>
  <c r="G93" i="6"/>
  <c r="I93" i="6" s="1"/>
  <c r="G92" i="6"/>
  <c r="I92" i="6" s="1"/>
  <c r="G91" i="6"/>
  <c r="I91" i="6" s="1"/>
  <c r="U91" i="6" s="1"/>
  <c r="G90" i="6"/>
  <c r="G89" i="6"/>
  <c r="G88" i="6"/>
  <c r="G87" i="6"/>
  <c r="G86" i="6"/>
  <c r="G85" i="6"/>
  <c r="Z84" i="6"/>
  <c r="G84" i="6"/>
  <c r="I84" i="6" s="1"/>
  <c r="Z83" i="6"/>
  <c r="G83" i="6"/>
  <c r="I83" i="6" s="1"/>
  <c r="Z82" i="6"/>
  <c r="G82" i="6"/>
  <c r="I82" i="6" s="1"/>
  <c r="Z81" i="6"/>
  <c r="Z80" i="6"/>
  <c r="G77" i="6"/>
  <c r="I77" i="6" s="1"/>
  <c r="G76" i="6"/>
  <c r="I76" i="6" s="1"/>
  <c r="G75" i="6"/>
  <c r="I75" i="6" s="1"/>
  <c r="G74" i="6"/>
  <c r="I74" i="6" s="1"/>
  <c r="G73" i="6"/>
  <c r="I73" i="6" s="1"/>
  <c r="U73" i="6" s="1"/>
  <c r="G72" i="6"/>
  <c r="I72" i="6" s="1"/>
  <c r="G71" i="6"/>
  <c r="I71" i="6" s="1"/>
  <c r="U71" i="6" s="1"/>
  <c r="G70" i="6"/>
  <c r="I70" i="6" s="1"/>
  <c r="G69" i="6"/>
  <c r="I69" i="6" s="1"/>
  <c r="U69" i="6" s="1"/>
  <c r="G68" i="6"/>
  <c r="I68" i="6" s="1"/>
  <c r="G67" i="6"/>
  <c r="I67" i="6" s="1"/>
  <c r="U67" i="6" s="1"/>
  <c r="G66" i="6"/>
  <c r="I66" i="6" s="1"/>
  <c r="Z65" i="6"/>
  <c r="G65" i="6"/>
  <c r="I65" i="6" s="1"/>
  <c r="U65" i="6" s="1"/>
  <c r="Z64" i="6"/>
  <c r="G64" i="6"/>
  <c r="I64" i="6" s="1"/>
  <c r="Z63" i="6"/>
  <c r="G63" i="6"/>
  <c r="I63" i="6" s="1"/>
  <c r="Z62" i="6"/>
  <c r="Z61" i="6"/>
  <c r="G57" i="6"/>
  <c r="I57" i="6" s="1"/>
  <c r="U57" i="6" s="1"/>
  <c r="G56" i="6"/>
  <c r="I56" i="6" s="1"/>
  <c r="G55" i="6"/>
  <c r="I55" i="6" s="1"/>
  <c r="U55" i="6" s="1"/>
  <c r="G54" i="6"/>
  <c r="I54" i="6" s="1"/>
  <c r="G53" i="6"/>
  <c r="I53" i="6" s="1"/>
  <c r="G52" i="6"/>
  <c r="I52" i="6" s="1"/>
  <c r="G51" i="6"/>
  <c r="I51" i="6" s="1"/>
  <c r="G50" i="6"/>
  <c r="G49" i="6"/>
  <c r="G48" i="6"/>
  <c r="G47" i="6"/>
  <c r="G46" i="6"/>
  <c r="Z45" i="6"/>
  <c r="G45" i="6"/>
  <c r="I45" i="6" s="1"/>
  <c r="Z44" i="6"/>
  <c r="G44" i="6"/>
  <c r="I44" i="6" s="1"/>
  <c r="U44" i="6" s="1"/>
  <c r="Z43" i="6"/>
  <c r="G43" i="6"/>
  <c r="I43" i="6" s="1"/>
  <c r="AA41" i="6" s="1"/>
  <c r="Z42" i="6"/>
  <c r="Z41" i="6"/>
  <c r="G38" i="6"/>
  <c r="I38" i="6" s="1"/>
  <c r="G37" i="6"/>
  <c r="I37" i="6" s="1"/>
  <c r="U37" i="6" s="1"/>
  <c r="G36" i="6"/>
  <c r="I36" i="6" s="1"/>
  <c r="G35" i="6"/>
  <c r="I35" i="6" s="1"/>
  <c r="U35" i="6" s="1"/>
  <c r="G34" i="6"/>
  <c r="I34" i="6" s="1"/>
  <c r="G33" i="6"/>
  <c r="I33" i="6" s="1"/>
  <c r="AA25" i="6" s="1"/>
  <c r="G32" i="6"/>
  <c r="I32" i="6" s="1"/>
  <c r="G31" i="6"/>
  <c r="I31" i="6" s="1"/>
  <c r="U31" i="6" s="1"/>
  <c r="G30" i="6"/>
  <c r="G29" i="6"/>
  <c r="G28" i="6"/>
  <c r="G27" i="6"/>
  <c r="Z26" i="6"/>
  <c r="G26" i="6"/>
  <c r="Z25" i="6"/>
  <c r="G25" i="6"/>
  <c r="Z24" i="6"/>
  <c r="G24" i="6"/>
  <c r="I24" i="6" s="1"/>
  <c r="Z23" i="6"/>
  <c r="Z22" i="6"/>
  <c r="G19" i="6"/>
  <c r="I19" i="6" s="1"/>
  <c r="U19" i="6" s="1"/>
  <c r="G18" i="6"/>
  <c r="I18" i="6" s="1"/>
  <c r="G17" i="6"/>
  <c r="I17" i="6" s="1"/>
  <c r="U17" i="6" s="1"/>
  <c r="G16" i="6"/>
  <c r="I16" i="6" s="1"/>
  <c r="G15" i="6"/>
  <c r="I15" i="6" s="1"/>
  <c r="AB6" i="6" s="1"/>
  <c r="G14" i="6"/>
  <c r="I14" i="6" s="1"/>
  <c r="G13" i="6"/>
  <c r="I13" i="6" s="1"/>
  <c r="G12" i="6"/>
  <c r="I12" i="6" s="1"/>
  <c r="G11" i="6"/>
  <c r="I11" i="6" s="1"/>
  <c r="G10" i="6"/>
  <c r="G9" i="6"/>
  <c r="G8" i="6"/>
  <c r="Z7" i="6"/>
  <c r="G7" i="6"/>
  <c r="Z6" i="6"/>
  <c r="G6" i="6"/>
  <c r="Z5" i="6"/>
  <c r="G5" i="6"/>
  <c r="Z4" i="6"/>
  <c r="Z3" i="6"/>
  <c r="AB64" i="6" l="1"/>
  <c r="AB119" i="6"/>
  <c r="AB177" i="6"/>
  <c r="I88" i="6"/>
  <c r="U88" i="6" s="1"/>
  <c r="AB122" i="6"/>
  <c r="I205" i="6"/>
  <c r="I208" i="6"/>
  <c r="U208" i="6" s="1"/>
  <c r="I266" i="6"/>
  <c r="U266" i="6" s="1"/>
  <c r="AA196" i="6"/>
  <c r="U244" i="6"/>
  <c r="AB235" i="6"/>
  <c r="I9" i="6"/>
  <c r="U9" i="6" s="1"/>
  <c r="I27" i="6"/>
  <c r="I7" i="6"/>
  <c r="I48" i="6"/>
  <c r="I85" i="6"/>
  <c r="U85" i="6" s="1"/>
  <c r="I109" i="6"/>
  <c r="U109" i="6" s="1"/>
  <c r="I129" i="6"/>
  <c r="I167" i="6"/>
  <c r="AA159" i="6" s="1"/>
  <c r="I186" i="6"/>
  <c r="I168" i="6"/>
  <c r="U168" i="6" s="1"/>
  <c r="I187" i="6"/>
  <c r="U198" i="6"/>
  <c r="I207" i="6"/>
  <c r="AC197" i="6" s="1"/>
  <c r="I225" i="6"/>
  <c r="I227" i="6"/>
  <c r="AC234" i="6"/>
  <c r="U237" i="6"/>
  <c r="I245" i="6"/>
  <c r="AC235" i="6" s="1"/>
  <c r="I267" i="6"/>
  <c r="I25" i="6"/>
  <c r="AB22" i="6" s="1"/>
  <c r="I10" i="6"/>
  <c r="I28" i="6"/>
  <c r="AB23" i="6" s="1"/>
  <c r="U45" i="6"/>
  <c r="I105" i="6"/>
  <c r="U105" i="6" s="1"/>
  <c r="I126" i="6"/>
  <c r="AA138" i="6"/>
  <c r="I146" i="6"/>
  <c r="I190" i="6"/>
  <c r="I206" i="6"/>
  <c r="AB197" i="6" s="1"/>
  <c r="I248" i="6"/>
  <c r="U248" i="6" s="1"/>
  <c r="I6" i="6"/>
  <c r="I26" i="6"/>
  <c r="U26" i="6" s="1"/>
  <c r="I29" i="6"/>
  <c r="U29" i="6" s="1"/>
  <c r="I49" i="6"/>
  <c r="AA43" i="6" s="1"/>
  <c r="I86" i="6"/>
  <c r="I89" i="6"/>
  <c r="I106" i="6"/>
  <c r="U106" i="6" s="1"/>
  <c r="I110" i="6"/>
  <c r="I130" i="6"/>
  <c r="I147" i="6"/>
  <c r="U147" i="6" s="1"/>
  <c r="I150" i="6"/>
  <c r="I5" i="6"/>
  <c r="I8" i="6"/>
  <c r="I30" i="6"/>
  <c r="U30" i="6" s="1"/>
  <c r="I46" i="6"/>
  <c r="AA42" i="6" s="1"/>
  <c r="I50" i="6"/>
  <c r="U50" i="6" s="1"/>
  <c r="I87" i="6"/>
  <c r="I90" i="6"/>
  <c r="AA99" i="6"/>
  <c r="AB103" i="6"/>
  <c r="I107" i="6"/>
  <c r="I127" i="6"/>
  <c r="U127" i="6" s="1"/>
  <c r="I148" i="6"/>
  <c r="U148" i="6" s="1"/>
  <c r="I165" i="6"/>
  <c r="I169" i="6"/>
  <c r="I188" i="6"/>
  <c r="I209" i="6"/>
  <c r="U209" i="6" s="1"/>
  <c r="I228" i="6"/>
  <c r="I246" i="6"/>
  <c r="AA251" i="6"/>
  <c r="I265" i="6"/>
  <c r="AA255" i="6" s="1"/>
  <c r="I47" i="6"/>
  <c r="U47" i="6" s="1"/>
  <c r="I108" i="6"/>
  <c r="AB101" i="6" s="1"/>
  <c r="I125" i="6"/>
  <c r="U125" i="6" s="1"/>
  <c r="I128" i="6"/>
  <c r="AC120" i="6" s="1"/>
  <c r="I145" i="6"/>
  <c r="AA139" i="6" s="1"/>
  <c r="I149" i="6"/>
  <c r="I166" i="6"/>
  <c r="U166" i="6" s="1"/>
  <c r="I170" i="6"/>
  <c r="AA160" i="6" s="1"/>
  <c r="AA175" i="6"/>
  <c r="I185" i="6"/>
  <c r="U185" i="6" s="1"/>
  <c r="I189" i="6"/>
  <c r="U189" i="6" s="1"/>
  <c r="I210" i="6"/>
  <c r="U210" i="6" s="1"/>
  <c r="U223" i="6"/>
  <c r="I226" i="6"/>
  <c r="I229" i="6"/>
  <c r="U229" i="6" s="1"/>
  <c r="I247" i="6"/>
  <c r="U5" i="6"/>
  <c r="AA3" i="6"/>
  <c r="U122" i="6"/>
  <c r="AC118" i="6"/>
  <c r="U235" i="6"/>
  <c r="AB232" i="6"/>
  <c r="U258" i="6"/>
  <c r="AC252" i="6"/>
  <c r="AC158" i="6"/>
  <c r="U32" i="6"/>
  <c r="AC24" i="6"/>
  <c r="U83" i="6"/>
  <c r="AB80" i="6"/>
  <c r="U92" i="6"/>
  <c r="AB83" i="6"/>
  <c r="AC84" i="6"/>
  <c r="U96" i="6"/>
  <c r="AA118" i="6"/>
  <c r="U120" i="6"/>
  <c r="U260" i="6"/>
  <c r="AB253" i="6"/>
  <c r="U262" i="6"/>
  <c r="AA254" i="6"/>
  <c r="U74" i="6"/>
  <c r="AC64" i="6"/>
  <c r="U108" i="6"/>
  <c r="U132" i="6"/>
  <c r="AA122" i="6"/>
  <c r="U53" i="6"/>
  <c r="AB44" i="6"/>
  <c r="AA102" i="6"/>
  <c r="AB138" i="6"/>
  <c r="U143" i="6"/>
  <c r="U159" i="6"/>
  <c r="AB156" i="6"/>
  <c r="U161" i="6"/>
  <c r="AA157" i="6"/>
  <c r="AB159" i="6"/>
  <c r="AC160" i="6"/>
  <c r="U172" i="6"/>
  <c r="U201" i="6"/>
  <c r="AC195" i="6"/>
  <c r="AB62" i="6"/>
  <c r="AA63" i="6"/>
  <c r="U196" i="6"/>
  <c r="AC25" i="6"/>
  <c r="AC41" i="6"/>
  <c r="AC63" i="6"/>
  <c r="AB137" i="6"/>
  <c r="U219" i="6"/>
  <c r="U221" i="6"/>
  <c r="U150" i="6"/>
  <c r="AC61" i="6"/>
  <c r="AC141" i="6"/>
  <c r="U182" i="6"/>
  <c r="AB5" i="6"/>
  <c r="U12" i="6"/>
  <c r="U13" i="6"/>
  <c r="AC5" i="6"/>
  <c r="AC6" i="6"/>
  <c r="U16" i="6"/>
  <c r="AB43" i="6"/>
  <c r="U56" i="6"/>
  <c r="AB45" i="6"/>
  <c r="AB42" i="6"/>
  <c r="AC43" i="6"/>
  <c r="U51" i="6"/>
  <c r="U54" i="6"/>
  <c r="AC44" i="6"/>
  <c r="U18" i="6"/>
  <c r="AB7" i="6"/>
  <c r="AB25" i="6"/>
  <c r="U34" i="6"/>
  <c r="AA6" i="6"/>
  <c r="U14" i="6"/>
  <c r="AA22" i="6"/>
  <c r="U24" i="6"/>
  <c r="U25" i="6"/>
  <c r="U38" i="6"/>
  <c r="AC26" i="6"/>
  <c r="AA5" i="6"/>
  <c r="U11" i="6"/>
  <c r="U27" i="6"/>
  <c r="AA23" i="6"/>
  <c r="AA26" i="6"/>
  <c r="U36" i="6"/>
  <c r="AA44" i="6"/>
  <c r="U52" i="6"/>
  <c r="U84" i="6"/>
  <c r="AC80" i="6"/>
  <c r="U102" i="6"/>
  <c r="AB99" i="6"/>
  <c r="U180" i="6"/>
  <c r="AA176" i="6"/>
  <c r="U243" i="6"/>
  <c r="AA235" i="6"/>
  <c r="AB3" i="6"/>
  <c r="AA4" i="6"/>
  <c r="AC7" i="6"/>
  <c r="U15" i="6"/>
  <c r="AB24" i="6"/>
  <c r="AB26" i="6"/>
  <c r="U33" i="6"/>
  <c r="U43" i="6"/>
  <c r="AA45" i="6"/>
  <c r="U64" i="6"/>
  <c r="AB61" i="6"/>
  <c r="AA64" i="6"/>
  <c r="U72" i="6"/>
  <c r="U75" i="6"/>
  <c r="AA65" i="6"/>
  <c r="AC82" i="6"/>
  <c r="AA82" i="6"/>
  <c r="U95" i="6"/>
  <c r="AB84" i="6"/>
  <c r="U104" i="6"/>
  <c r="AA100" i="6"/>
  <c r="U113" i="6"/>
  <c r="AA103" i="6"/>
  <c r="U130" i="6"/>
  <c r="AB121" i="6"/>
  <c r="U141" i="6"/>
  <c r="AC137" i="6"/>
  <c r="U178" i="6"/>
  <c r="AB175" i="6"/>
  <c r="U238" i="6"/>
  <c r="AB233" i="6"/>
  <c r="AA61" i="6"/>
  <c r="U63" i="6"/>
  <c r="U86" i="6"/>
  <c r="AB81" i="6"/>
  <c r="U103" i="6"/>
  <c r="AC99" i="6"/>
  <c r="U121" i="6"/>
  <c r="AB118" i="6"/>
  <c r="U134" i="6"/>
  <c r="AC122" i="6"/>
  <c r="U66" i="6"/>
  <c r="AA62" i="6"/>
  <c r="U76" i="6"/>
  <c r="AB65" i="6"/>
  <c r="AA80" i="6"/>
  <c r="U82" i="6"/>
  <c r="AA83" i="6"/>
  <c r="U87" i="6"/>
  <c r="AC81" i="6"/>
  <c r="AC83" i="6"/>
  <c r="U93" i="6"/>
  <c r="AB100" i="6"/>
  <c r="AB102" i="6"/>
  <c r="U111" i="6"/>
  <c r="AB120" i="6"/>
  <c r="AA137" i="6"/>
  <c r="U139" i="6"/>
  <c r="U165" i="6"/>
  <c r="AB158" i="6"/>
  <c r="U203" i="6"/>
  <c r="AB196" i="6"/>
  <c r="U220" i="6"/>
  <c r="AC214" i="6"/>
  <c r="U255" i="6"/>
  <c r="AC251" i="6"/>
  <c r="U70" i="6"/>
  <c r="AB63" i="6"/>
  <c r="U77" i="6"/>
  <c r="AC65" i="6"/>
  <c r="U129" i="6"/>
  <c r="AA7" i="6"/>
  <c r="AB41" i="6"/>
  <c r="AC45" i="6"/>
  <c r="U68" i="6"/>
  <c r="AC62" i="6"/>
  <c r="U94" i="6"/>
  <c r="AA84" i="6"/>
  <c r="AA101" i="6"/>
  <c r="U107" i="6"/>
  <c r="AC102" i="6"/>
  <c r="U112" i="6"/>
  <c r="U115" i="6"/>
  <c r="AC103" i="6"/>
  <c r="U128" i="6"/>
  <c r="U160" i="6"/>
  <c r="AC156" i="6"/>
  <c r="U162" i="6"/>
  <c r="AB157" i="6"/>
  <c r="U181" i="6"/>
  <c r="AB176" i="6"/>
  <c r="AA177" i="6"/>
  <c r="U183" i="6"/>
  <c r="U217" i="6"/>
  <c r="AC213" i="6"/>
  <c r="U236" i="6"/>
  <c r="AC232" i="6"/>
  <c r="U254" i="6"/>
  <c r="AB251" i="6"/>
  <c r="AA119" i="6"/>
  <c r="U144" i="6"/>
  <c r="AC138" i="6"/>
  <c r="U151" i="6"/>
  <c r="AA141" i="6"/>
  <c r="AA158" i="6"/>
  <c r="U164" i="6"/>
  <c r="U171" i="6"/>
  <c r="AB160" i="6"/>
  <c r="U187" i="6"/>
  <c r="U191" i="6"/>
  <c r="AC179" i="6"/>
  <c r="U200" i="6"/>
  <c r="AB195" i="6"/>
  <c r="U261" i="6"/>
  <c r="AC253" i="6"/>
  <c r="U152" i="6"/>
  <c r="AB141" i="6"/>
  <c r="AA156" i="6"/>
  <c r="U158" i="6"/>
  <c r="U163" i="6"/>
  <c r="AC157" i="6"/>
  <c r="AC159" i="6"/>
  <c r="U169" i="6"/>
  <c r="U179" i="6"/>
  <c r="AC175" i="6"/>
  <c r="AC178" i="6"/>
  <c r="U188" i="6"/>
  <c r="U197" i="6"/>
  <c r="AB194" i="6"/>
  <c r="AD194" i="6" s="1"/>
  <c r="AA197" i="6"/>
  <c r="U205" i="6"/>
  <c r="U222" i="6"/>
  <c r="AB215" i="6"/>
  <c r="AD215" i="6" s="1"/>
  <c r="AA216" i="6"/>
  <c r="U224" i="6"/>
  <c r="U227" i="6"/>
  <c r="AA217" i="6"/>
  <c r="AA234" i="6"/>
  <c r="U240" i="6"/>
  <c r="U256" i="6"/>
  <c r="AA252" i="6"/>
  <c r="U265" i="6"/>
  <c r="U199" i="6"/>
  <c r="AA195" i="6"/>
  <c r="U204" i="6"/>
  <c r="AC196" i="6"/>
  <c r="AB198" i="6"/>
  <c r="AA213" i="6"/>
  <c r="U215" i="6"/>
  <c r="U216" i="6"/>
  <c r="AB213" i="6"/>
  <c r="U228" i="6"/>
  <c r="AA232" i="6"/>
  <c r="U234" i="6"/>
  <c r="U239" i="6"/>
  <c r="AC233" i="6"/>
  <c r="U245" i="6"/>
  <c r="U257" i="6"/>
  <c r="AB252" i="6"/>
  <c r="AB254" i="6"/>
  <c r="U263" i="6"/>
  <c r="U218" i="6"/>
  <c r="AA214" i="6"/>
  <c r="U241" i="6"/>
  <c r="AB234" i="6"/>
  <c r="U246" i="6"/>
  <c r="AA236" i="6"/>
  <c r="AA253" i="6"/>
  <c r="U259" i="6"/>
  <c r="AC254" i="6"/>
  <c r="U264" i="6"/>
  <c r="AC255" i="6"/>
  <c r="AD138" i="6" l="1"/>
  <c r="AA140" i="6"/>
  <c r="AB4" i="6"/>
  <c r="AD4" i="6" s="1"/>
  <c r="AD158" i="6"/>
  <c r="AA179" i="6"/>
  <c r="AC217" i="6"/>
  <c r="AC100" i="6"/>
  <c r="AD100" i="6" s="1"/>
  <c r="AC23" i="6"/>
  <c r="AD23" i="6" s="1"/>
  <c r="AC119" i="6"/>
  <c r="AC198" i="6"/>
  <c r="U170" i="6"/>
  <c r="V170" i="6" s="1"/>
  <c r="AD233" i="6"/>
  <c r="AB255" i="6"/>
  <c r="AD253" i="6"/>
  <c r="AC101" i="6"/>
  <c r="AD101" i="6" s="1"/>
  <c r="AD99" i="6"/>
  <c r="AA81" i="6"/>
  <c r="AC236" i="6"/>
  <c r="AA198" i="6"/>
  <c r="AD198" i="6" s="1"/>
  <c r="AD214" i="6"/>
  <c r="U145" i="6"/>
  <c r="AA24" i="6"/>
  <c r="AD24" i="6" s="1"/>
  <c r="U90" i="6"/>
  <c r="W83" i="6" s="1"/>
  <c r="U6" i="6"/>
  <c r="W17" i="6" s="1"/>
  <c r="U207" i="6"/>
  <c r="U7" i="6"/>
  <c r="AC3" i="6"/>
  <c r="AD3" i="6" s="1"/>
  <c r="AB236" i="6"/>
  <c r="AD236" i="6" s="1"/>
  <c r="AD43" i="6"/>
  <c r="AC216" i="6"/>
  <c r="AA178" i="6"/>
  <c r="AD178" i="6" s="1"/>
  <c r="U267" i="6"/>
  <c r="V262" i="6" s="1"/>
  <c r="U247" i="6"/>
  <c r="AB178" i="6"/>
  <c r="AB139" i="6"/>
  <c r="AD139" i="6" s="1"/>
  <c r="AD26" i="6"/>
  <c r="AD5" i="6"/>
  <c r="U49" i="6"/>
  <c r="AC22" i="6"/>
  <c r="U186" i="6"/>
  <c r="V189" i="6" s="1"/>
  <c r="AB217" i="6"/>
  <c r="U206" i="6"/>
  <c r="W206" i="6" s="1"/>
  <c r="AD195" i="6"/>
  <c r="AD119" i="6"/>
  <c r="U146" i="6"/>
  <c r="AB82" i="6"/>
  <c r="AD82" i="6" s="1"/>
  <c r="AD137" i="6"/>
  <c r="AD102" i="6"/>
  <c r="AD62" i="6"/>
  <c r="AD118" i="6"/>
  <c r="AD81" i="6"/>
  <c r="AD175" i="6"/>
  <c r="AD64" i="6"/>
  <c r="AC42" i="6"/>
  <c r="U10" i="6"/>
  <c r="AC140" i="6"/>
  <c r="U190" i="6"/>
  <c r="AB179" i="6"/>
  <c r="AD179" i="6" s="1"/>
  <c r="U28" i="6"/>
  <c r="W33" i="6" s="1"/>
  <c r="U167" i="6"/>
  <c r="AD213" i="6"/>
  <c r="V256" i="6"/>
  <c r="AC177" i="6"/>
  <c r="AD177" i="6" s="1"/>
  <c r="U89" i="6"/>
  <c r="AA121" i="6"/>
  <c r="AD121" i="6" s="1"/>
  <c r="AD196" i="6"/>
  <c r="U48" i="6"/>
  <c r="AC4" i="6"/>
  <c r="AD25" i="6"/>
  <c r="U226" i="6"/>
  <c r="W226" i="6" s="1"/>
  <c r="AD157" i="6"/>
  <c r="AC139" i="6"/>
  <c r="U110" i="6"/>
  <c r="W105" i="6" s="1"/>
  <c r="U149" i="6"/>
  <c r="V152" i="6" s="1"/>
  <c r="AB140" i="6"/>
  <c r="U46" i="6"/>
  <c r="U8" i="6"/>
  <c r="AA120" i="6"/>
  <c r="AD120" i="6" s="1"/>
  <c r="U126" i="6"/>
  <c r="U225" i="6"/>
  <c r="V228" i="6" s="1"/>
  <c r="AB216" i="6"/>
  <c r="AD216" i="6" s="1"/>
  <c r="W261" i="6"/>
  <c r="AD84" i="6"/>
  <c r="AD41" i="6"/>
  <c r="V131" i="6"/>
  <c r="AD122" i="6"/>
  <c r="V120" i="6"/>
  <c r="W128" i="6"/>
  <c r="AD6" i="6"/>
  <c r="V113" i="6"/>
  <c r="W19" i="6"/>
  <c r="AD251" i="6"/>
  <c r="V128" i="6"/>
  <c r="V263" i="6"/>
  <c r="AD232" i="6"/>
  <c r="AD255" i="6"/>
  <c r="V255" i="6"/>
  <c r="AD63" i="6"/>
  <c r="AD61" i="6"/>
  <c r="W125" i="6"/>
  <c r="V199" i="6"/>
  <c r="V180" i="6"/>
  <c r="W166" i="6"/>
  <c r="W164" i="6"/>
  <c r="V158" i="6"/>
  <c r="W172" i="6"/>
  <c r="V166" i="6"/>
  <c r="V164" i="6"/>
  <c r="W159" i="6"/>
  <c r="V172" i="6"/>
  <c r="W167" i="6"/>
  <c r="W165" i="6"/>
  <c r="V159" i="6"/>
  <c r="V171" i="6"/>
  <c r="W170" i="6"/>
  <c r="V165" i="6"/>
  <c r="V114" i="6"/>
  <c r="AD160" i="6"/>
  <c r="W265" i="6"/>
  <c r="V264" i="6"/>
  <c r="V217" i="6"/>
  <c r="V225" i="6"/>
  <c r="V196" i="6"/>
  <c r="AD252" i="6"/>
  <c r="AD217" i="6"/>
  <c r="AD197" i="6"/>
  <c r="W210" i="6"/>
  <c r="W201" i="6"/>
  <c r="W190" i="6"/>
  <c r="AD156" i="6"/>
  <c r="AD141" i="6"/>
  <c r="V124" i="6"/>
  <c r="AD80" i="6"/>
  <c r="V123" i="6"/>
  <c r="V179" i="6"/>
  <c r="V122" i="6"/>
  <c r="V126" i="6"/>
  <c r="W120" i="6"/>
  <c r="W130" i="6"/>
  <c r="W129" i="6"/>
  <c r="W122" i="6"/>
  <c r="W132" i="6"/>
  <c r="V34" i="6"/>
  <c r="V27" i="6"/>
  <c r="V30" i="6"/>
  <c r="V33" i="6"/>
  <c r="W24" i="6"/>
  <c r="W32" i="6"/>
  <c r="V24" i="6"/>
  <c r="AD254" i="6"/>
  <c r="W260" i="6"/>
  <c r="W199" i="6"/>
  <c r="V210" i="6"/>
  <c r="V182" i="6"/>
  <c r="AD7" i="6"/>
  <c r="V76" i="6"/>
  <c r="W75" i="6"/>
  <c r="V72" i="6"/>
  <c r="V70" i="6"/>
  <c r="V68" i="6"/>
  <c r="W65" i="6"/>
  <c r="W63" i="6"/>
  <c r="V75" i="6"/>
  <c r="W74" i="6"/>
  <c r="W71" i="6"/>
  <c r="W69" i="6"/>
  <c r="W67" i="6"/>
  <c r="V65" i="6"/>
  <c r="V63" i="6"/>
  <c r="W77" i="6"/>
  <c r="V74" i="6"/>
  <c r="W73" i="6"/>
  <c r="V71" i="6"/>
  <c r="V69" i="6"/>
  <c r="V67" i="6"/>
  <c r="W66" i="6"/>
  <c r="W64" i="6"/>
  <c r="W76" i="6"/>
  <c r="V66" i="6"/>
  <c r="W72" i="6"/>
  <c r="V64" i="6"/>
  <c r="V73" i="6"/>
  <c r="W68" i="6"/>
  <c r="V77" i="6"/>
  <c r="W70" i="6"/>
  <c r="W123" i="6"/>
  <c r="V130" i="6"/>
  <c r="W126" i="6"/>
  <c r="W134" i="6"/>
  <c r="W133" i="6"/>
  <c r="V125" i="6"/>
  <c r="V133" i="6"/>
  <c r="AD45" i="6"/>
  <c r="AD176" i="6"/>
  <c r="AD22" i="6"/>
  <c r="V82" i="6"/>
  <c r="V90" i="6"/>
  <c r="V83" i="6"/>
  <c r="V95" i="6"/>
  <c r="W257" i="6"/>
  <c r="W254" i="6"/>
  <c r="W242" i="6"/>
  <c r="V245" i="6"/>
  <c r="W237" i="6"/>
  <c r="W243" i="6"/>
  <c r="W234" i="6"/>
  <c r="V241" i="6"/>
  <c r="AD234" i="6"/>
  <c r="V208" i="6"/>
  <c r="W186" i="6"/>
  <c r="AD159" i="6"/>
  <c r="W259" i="6"/>
  <c r="W103" i="6"/>
  <c r="AD42" i="6"/>
  <c r="W147" i="6"/>
  <c r="W153" i="6"/>
  <c r="V143" i="6"/>
  <c r="W139" i="6"/>
  <c r="V148" i="6"/>
  <c r="AD83" i="6"/>
  <c r="W121" i="6"/>
  <c r="W124" i="6"/>
  <c r="W127" i="6"/>
  <c r="V121" i="6"/>
  <c r="W131" i="6"/>
  <c r="V127" i="6"/>
  <c r="AD103" i="6"/>
  <c r="AD65" i="6"/>
  <c r="V50" i="6"/>
  <c r="V57" i="6"/>
  <c r="W51" i="6"/>
  <c r="V43" i="6"/>
  <c r="W48" i="6"/>
  <c r="W53" i="6"/>
  <c r="W46" i="6"/>
  <c r="AD235" i="6"/>
  <c r="AD44" i="6"/>
  <c r="W12" i="6"/>
  <c r="V149" i="6" l="1"/>
  <c r="V145" i="6"/>
  <c r="V151" i="6"/>
  <c r="W25" i="6"/>
  <c r="AA28" i="6" s="1"/>
  <c r="W5" i="6"/>
  <c r="V267" i="6"/>
  <c r="V265" i="6"/>
  <c r="V258" i="6"/>
  <c r="W35" i="6"/>
  <c r="W36" i="6"/>
  <c r="W29" i="6"/>
  <c r="W37" i="6"/>
  <c r="W182" i="6"/>
  <c r="V257" i="6"/>
  <c r="W152" i="6"/>
  <c r="W148" i="6"/>
  <c r="W146" i="6"/>
  <c r="V147" i="6"/>
  <c r="W143" i="6"/>
  <c r="W151" i="6"/>
  <c r="V253" i="6"/>
  <c r="V184" i="6"/>
  <c r="V254" i="6"/>
  <c r="V266" i="6"/>
  <c r="W91" i="6"/>
  <c r="W90" i="6"/>
  <c r="V7" i="6"/>
  <c r="V183" i="6"/>
  <c r="V103" i="6"/>
  <c r="V32" i="6"/>
  <c r="W28" i="6"/>
  <c r="V36" i="6"/>
  <c r="V29" i="6"/>
  <c r="V37" i="6"/>
  <c r="W38" i="6"/>
  <c r="W31" i="6"/>
  <c r="V38" i="6"/>
  <c r="W185" i="6"/>
  <c r="W218" i="6"/>
  <c r="V220" i="6"/>
  <c r="W266" i="6"/>
  <c r="W6" i="6"/>
  <c r="W158" i="6"/>
  <c r="W160" i="6"/>
  <c r="AA163" i="6" s="1"/>
  <c r="V161" i="6"/>
  <c r="V168" i="6"/>
  <c r="W161" i="6"/>
  <c r="W168" i="6"/>
  <c r="V160" i="6"/>
  <c r="W169" i="6"/>
  <c r="W256" i="6"/>
  <c r="W144" i="6"/>
  <c r="V144" i="6"/>
  <c r="V139" i="6"/>
  <c r="W181" i="6"/>
  <c r="V178" i="6"/>
  <c r="W262" i="6"/>
  <c r="V9" i="6"/>
  <c r="V26" i="6"/>
  <c r="W26" i="6"/>
  <c r="V35" i="6"/>
  <c r="W224" i="6"/>
  <c r="W255" i="6"/>
  <c r="W267" i="6"/>
  <c r="V16" i="6"/>
  <c r="V19" i="6"/>
  <c r="W112" i="6"/>
  <c r="V142" i="6"/>
  <c r="V153" i="6"/>
  <c r="W140" i="6"/>
  <c r="V150" i="6"/>
  <c r="W145" i="6"/>
  <c r="W264" i="6"/>
  <c r="V185" i="6"/>
  <c r="V261" i="6"/>
  <c r="V260" i="6"/>
  <c r="V186" i="6"/>
  <c r="V191" i="6"/>
  <c r="V259" i="6"/>
  <c r="W180" i="6"/>
  <c r="W34" i="6"/>
  <c r="W30" i="6"/>
  <c r="W27" i="6"/>
  <c r="V31" i="6"/>
  <c r="V28" i="6"/>
  <c r="V25" i="6"/>
  <c r="V15" i="6"/>
  <c r="W188" i="6"/>
  <c r="W225" i="6"/>
  <c r="W258" i="6"/>
  <c r="V163" i="6"/>
  <c r="V167" i="6"/>
  <c r="W163" i="6"/>
  <c r="W171" i="6"/>
  <c r="V162" i="6"/>
  <c r="V169" i="6"/>
  <c r="W162" i="6"/>
  <c r="W253" i="6"/>
  <c r="V47" i="6"/>
  <c r="V54" i="6"/>
  <c r="W50" i="6"/>
  <c r="V45" i="6"/>
  <c r="W54" i="6"/>
  <c r="W43" i="6"/>
  <c r="V52" i="6"/>
  <c r="V105" i="6"/>
  <c r="W200" i="6"/>
  <c r="W246" i="6"/>
  <c r="V235" i="6"/>
  <c r="V244" i="6"/>
  <c r="V238" i="6"/>
  <c r="V234" i="6"/>
  <c r="W245" i="6"/>
  <c r="W207" i="6"/>
  <c r="V106" i="6"/>
  <c r="W104" i="6"/>
  <c r="W203" i="6"/>
  <c r="W208" i="6"/>
  <c r="V202" i="6"/>
  <c r="W196" i="6"/>
  <c r="W197" i="6"/>
  <c r="W52" i="6"/>
  <c r="W57" i="6"/>
  <c r="V55" i="6"/>
  <c r="W114" i="6"/>
  <c r="V197" i="6"/>
  <c r="V207" i="6"/>
  <c r="V243" i="6"/>
  <c r="V237" i="6"/>
  <c r="W247" i="6"/>
  <c r="V242" i="6"/>
  <c r="V236" i="6"/>
  <c r="V246" i="6"/>
  <c r="V200" i="6"/>
  <c r="V110" i="6"/>
  <c r="V201" i="6"/>
  <c r="AA202" i="6" s="1"/>
  <c r="W202" i="6"/>
  <c r="W102" i="6"/>
  <c r="W198" i="6"/>
  <c r="V204" i="6"/>
  <c r="V112" i="6"/>
  <c r="W205" i="6"/>
  <c r="V209" i="6"/>
  <c r="V49" i="6"/>
  <c r="V53" i="6"/>
  <c r="W47" i="6"/>
  <c r="W45" i="6"/>
  <c r="W55" i="6"/>
  <c r="W107" i="6"/>
  <c r="W44" i="6"/>
  <c r="V51" i="6"/>
  <c r="V44" i="6"/>
  <c r="AA49" i="6" s="1"/>
  <c r="W56" i="6"/>
  <c r="W49" i="6"/>
  <c r="V46" i="6"/>
  <c r="V48" i="6"/>
  <c r="V56" i="6"/>
  <c r="W106" i="6"/>
  <c r="V203" i="6"/>
  <c r="V247" i="6"/>
  <c r="W239" i="6"/>
  <c r="W235" i="6"/>
  <c r="W244" i="6"/>
  <c r="W238" i="6"/>
  <c r="V205" i="6"/>
  <c r="W101" i="6"/>
  <c r="V198" i="6"/>
  <c r="W110" i="6"/>
  <c r="W209" i="6"/>
  <c r="W204" i="6"/>
  <c r="V206" i="6"/>
  <c r="V132" i="6"/>
  <c r="V13" i="6"/>
  <c r="V222" i="6"/>
  <c r="AD140" i="6"/>
  <c r="V11" i="6"/>
  <c r="W9" i="6"/>
  <c r="W94" i="6"/>
  <c r="V89" i="6"/>
  <c r="V85" i="6"/>
  <c r="V92" i="6"/>
  <c r="W85" i="6"/>
  <c r="W92" i="6"/>
  <c r="V84" i="6"/>
  <c r="W93" i="6"/>
  <c r="W16" i="6"/>
  <c r="V12" i="6"/>
  <c r="W15" i="6"/>
  <c r="V6" i="6"/>
  <c r="W220" i="6"/>
  <c r="V216" i="6"/>
  <c r="V219" i="6"/>
  <c r="V226" i="6"/>
  <c r="W219" i="6"/>
  <c r="V227" i="6"/>
  <c r="V5" i="6"/>
  <c r="W7" i="6"/>
  <c r="W177" i="6"/>
  <c r="V8" i="6"/>
  <c r="V14" i="6"/>
  <c r="V101" i="6"/>
  <c r="V140" i="6"/>
  <c r="V146" i="6"/>
  <c r="W141" i="6"/>
  <c r="W142" i="6"/>
  <c r="W149" i="6"/>
  <c r="V141" i="6"/>
  <c r="W150" i="6"/>
  <c r="W113" i="6"/>
  <c r="W178" i="6"/>
  <c r="W236" i="6"/>
  <c r="V239" i="6"/>
  <c r="W241" i="6"/>
  <c r="V248" i="6"/>
  <c r="V240" i="6"/>
  <c r="W248" i="6"/>
  <c r="W240" i="6"/>
  <c r="W84" i="6"/>
  <c r="W82" i="6"/>
  <c r="W87" i="6"/>
  <c r="W95" i="6"/>
  <c r="V86" i="6"/>
  <c r="V93" i="6"/>
  <c r="W86" i="6"/>
  <c r="V94" i="6"/>
  <c r="W18" i="6"/>
  <c r="V17" i="6"/>
  <c r="V111" i="6"/>
  <c r="W184" i="6"/>
  <c r="W115" i="6"/>
  <c r="W8" i="6"/>
  <c r="V18" i="6"/>
  <c r="V102" i="6"/>
  <c r="V188" i="6"/>
  <c r="W189" i="6"/>
  <c r="V229" i="6"/>
  <c r="W228" i="6"/>
  <c r="V221" i="6"/>
  <c r="W229" i="6"/>
  <c r="W221" i="6"/>
  <c r="W215" i="6"/>
  <c r="V224" i="6"/>
  <c r="W14" i="6"/>
  <c r="W109" i="6"/>
  <c r="W183" i="6"/>
  <c r="V129" i="6"/>
  <c r="V134" i="6"/>
  <c r="V115" i="6"/>
  <c r="W263" i="6"/>
  <c r="V91" i="6"/>
  <c r="V87" i="6"/>
  <c r="W89" i="6"/>
  <c r="V96" i="6"/>
  <c r="V88" i="6"/>
  <c r="W96" i="6"/>
  <c r="W88" i="6"/>
  <c r="W10" i="6"/>
  <c r="V104" i="6"/>
  <c r="W191" i="6"/>
  <c r="V190" i="6"/>
  <c r="W108" i="6"/>
  <c r="W13" i="6"/>
  <c r="V10" i="6"/>
  <c r="V177" i="6"/>
  <c r="AA182" i="6" s="1"/>
  <c r="V108" i="6"/>
  <c r="V181" i="6"/>
  <c r="W179" i="6"/>
  <c r="V218" i="6"/>
  <c r="W222" i="6"/>
  <c r="W216" i="6"/>
  <c r="V223" i="6"/>
  <c r="V215" i="6"/>
  <c r="W223" i="6"/>
  <c r="W217" i="6"/>
  <c r="W227" i="6"/>
  <c r="W11" i="6"/>
  <c r="V107" i="6"/>
  <c r="W187" i="6"/>
  <c r="W111" i="6"/>
  <c r="V109" i="6"/>
  <c r="V187" i="6"/>
  <c r="AA164" i="6"/>
  <c r="AA162" i="6"/>
  <c r="AA69" i="6"/>
  <c r="AA67" i="6"/>
  <c r="AA68" i="6"/>
  <c r="AA30" i="6"/>
  <c r="AA201" i="6"/>
  <c r="AA29" i="6" l="1"/>
  <c r="AA88" i="6"/>
  <c r="AA258" i="6"/>
  <c r="AA200" i="6"/>
  <c r="AA204" i="6" s="1"/>
  <c r="AA48" i="6"/>
  <c r="AA220" i="6"/>
  <c r="AA47" i="6"/>
  <c r="AA9" i="6"/>
  <c r="AA12" i="6" s="1"/>
  <c r="AA106" i="6"/>
  <c r="AA240" i="6"/>
  <c r="AA143" i="6"/>
  <c r="AA86" i="6"/>
  <c r="AA89" i="6" s="1"/>
  <c r="AA239" i="6"/>
  <c r="AA144" i="6"/>
  <c r="AA181" i="6"/>
  <c r="AA11" i="6"/>
  <c r="AA125" i="6"/>
  <c r="AA221" i="6"/>
  <c r="AA238" i="6"/>
  <c r="AA107" i="6"/>
  <c r="AA87" i="6"/>
  <c r="AA184" i="6"/>
  <c r="AA185" i="6"/>
  <c r="AA219" i="6"/>
  <c r="AA223" i="6" s="1"/>
  <c r="AA259" i="6"/>
  <c r="AA10" i="6"/>
  <c r="AA257" i="6"/>
  <c r="AA260" i="6" s="1"/>
  <c r="AA183" i="6"/>
  <c r="AA105" i="6"/>
  <c r="AA108" i="6" s="1"/>
  <c r="AA145" i="6"/>
  <c r="AA124" i="6"/>
  <c r="AA128" i="6" s="1"/>
  <c r="AA126" i="6"/>
  <c r="AA51" i="6"/>
  <c r="AA50" i="6"/>
  <c r="AA127" i="6"/>
  <c r="AA203" i="6"/>
  <c r="AA71" i="6"/>
  <c r="AA70" i="6"/>
  <c r="AA90" i="6"/>
  <c r="AA146" i="6"/>
  <c r="AA147" i="6"/>
  <c r="AA165" i="6"/>
  <c r="AA166" i="6"/>
  <c r="AA31" i="6"/>
  <c r="AA32" i="6"/>
  <c r="AA13" i="6"/>
  <c r="AA241" i="6"/>
  <c r="AA242" i="6"/>
  <c r="AA222" i="6" l="1"/>
  <c r="AA261" i="6"/>
  <c r="AA109" i="6"/>
  <c r="G149" i="2"/>
  <c r="G148" i="2"/>
  <c r="G147" i="2"/>
  <c r="G146" i="2"/>
  <c r="G145" i="2"/>
  <c r="G144" i="2"/>
  <c r="G143" i="2"/>
  <c r="G142" i="2"/>
  <c r="G141" i="2"/>
  <c r="I141" i="2" s="1"/>
  <c r="G140" i="2"/>
  <c r="I140" i="2" s="1"/>
  <c r="G139" i="2"/>
  <c r="I139" i="2" s="1"/>
  <c r="G150" i="2"/>
  <c r="G169" i="2"/>
  <c r="Z274" i="2" l="1"/>
  <c r="Z273" i="2"/>
  <c r="Z272" i="2"/>
  <c r="Z271" i="2"/>
  <c r="Z270" i="2"/>
  <c r="Z255" i="2"/>
  <c r="Z254" i="2"/>
  <c r="Z253" i="2"/>
  <c r="Z252" i="2"/>
  <c r="Z251" i="2"/>
  <c r="Z236" i="2"/>
  <c r="Z235" i="2"/>
  <c r="Z234" i="2"/>
  <c r="Z233" i="2"/>
  <c r="Z232" i="2"/>
  <c r="Z217" i="2"/>
  <c r="Z216" i="2"/>
  <c r="Z215" i="2"/>
  <c r="Z214" i="2"/>
  <c r="Z213" i="2"/>
  <c r="Z198" i="2"/>
  <c r="Z197" i="2"/>
  <c r="Z196" i="2"/>
  <c r="Z195" i="2"/>
  <c r="Z194" i="2"/>
  <c r="Z179" i="2"/>
  <c r="Z178" i="2"/>
  <c r="Z177" i="2"/>
  <c r="Z176" i="2"/>
  <c r="Z175" i="2"/>
  <c r="Z160" i="2"/>
  <c r="Z159" i="2"/>
  <c r="Z158" i="2"/>
  <c r="Z157" i="2"/>
  <c r="Z156" i="2"/>
  <c r="Z141" i="2"/>
  <c r="Z140" i="2"/>
  <c r="Z139" i="2"/>
  <c r="Z138" i="2"/>
  <c r="AB137" i="2"/>
  <c r="Z137" i="2"/>
  <c r="Z122" i="2"/>
  <c r="Z121" i="2"/>
  <c r="Z120" i="2"/>
  <c r="Z119" i="2"/>
  <c r="Z118" i="2"/>
  <c r="Z103" i="2"/>
  <c r="Z102" i="2"/>
  <c r="Z101" i="2"/>
  <c r="Z100" i="2"/>
  <c r="Z99" i="2"/>
  <c r="Z84" i="2"/>
  <c r="Z83" i="2"/>
  <c r="Z82" i="2"/>
  <c r="Z81" i="2"/>
  <c r="Z80" i="2"/>
  <c r="Z65" i="2"/>
  <c r="Z64" i="2"/>
  <c r="Z63" i="2"/>
  <c r="Z62" i="2"/>
  <c r="Z61" i="2"/>
  <c r="Z45" i="2"/>
  <c r="Z44" i="2"/>
  <c r="Z43" i="2"/>
  <c r="Z42" i="2"/>
  <c r="Z41" i="2"/>
  <c r="Z26" i="2"/>
  <c r="Z25" i="2"/>
  <c r="Z24" i="2"/>
  <c r="Z23" i="2"/>
  <c r="Z22" i="2"/>
  <c r="Z7" i="2"/>
  <c r="Z6" i="2"/>
  <c r="Z5" i="2"/>
  <c r="Z4" i="2"/>
  <c r="Z3" i="2"/>
  <c r="G286" i="2"/>
  <c r="I286" i="2" s="1"/>
  <c r="G285" i="2"/>
  <c r="I285" i="2" s="1"/>
  <c r="G284" i="2"/>
  <c r="I284" i="2" s="1"/>
  <c r="G283" i="2"/>
  <c r="I283" i="2" s="1"/>
  <c r="G282" i="2"/>
  <c r="I282" i="2" s="1"/>
  <c r="G281" i="2"/>
  <c r="I281" i="2" s="1"/>
  <c r="G280" i="2"/>
  <c r="I280" i="2" s="1"/>
  <c r="G279" i="2"/>
  <c r="I279" i="2" s="1"/>
  <c r="G278" i="2"/>
  <c r="I278" i="2" s="1"/>
  <c r="G277" i="2"/>
  <c r="I277" i="2" s="1"/>
  <c r="G276" i="2"/>
  <c r="I276" i="2" s="1"/>
  <c r="G275" i="2"/>
  <c r="I275" i="2" s="1"/>
  <c r="G274" i="2"/>
  <c r="I274" i="2" s="1"/>
  <c r="G273" i="2"/>
  <c r="I273" i="2" s="1"/>
  <c r="G272" i="2"/>
  <c r="G267" i="2"/>
  <c r="I267" i="2" s="1"/>
  <c r="I266" i="2"/>
  <c r="G266" i="2"/>
  <c r="G265" i="2"/>
  <c r="I265" i="2" s="1"/>
  <c r="G264" i="2"/>
  <c r="I264" i="2" s="1"/>
  <c r="G263" i="2"/>
  <c r="I263" i="2" s="1"/>
  <c r="G262" i="2"/>
  <c r="I262" i="2" s="1"/>
  <c r="G261" i="2"/>
  <c r="I261" i="2" s="1"/>
  <c r="G260" i="2"/>
  <c r="I260" i="2" s="1"/>
  <c r="G259" i="2"/>
  <c r="I259" i="2" s="1"/>
  <c r="I258" i="2"/>
  <c r="G258" i="2"/>
  <c r="G257" i="2"/>
  <c r="I257" i="2" s="1"/>
  <c r="G256" i="2"/>
  <c r="I256" i="2" s="1"/>
  <c r="G255" i="2"/>
  <c r="I255" i="2" s="1"/>
  <c r="U254" i="2"/>
  <c r="I254" i="2"/>
  <c r="AB251" i="2" s="1"/>
  <c r="G254" i="2"/>
  <c r="G253" i="2"/>
  <c r="I253" i="2" s="1"/>
  <c r="G248" i="2"/>
  <c r="I248" i="2" s="1"/>
  <c r="G247" i="2"/>
  <c r="I247" i="2" s="1"/>
  <c r="G246" i="2"/>
  <c r="I246" i="2" s="1"/>
  <c r="G245" i="2"/>
  <c r="I245" i="2" s="1"/>
  <c r="I244" i="2"/>
  <c r="AB235" i="2" s="1"/>
  <c r="G244" i="2"/>
  <c r="G243" i="2"/>
  <c r="I243" i="2" s="1"/>
  <c r="G242" i="2"/>
  <c r="I242" i="2" s="1"/>
  <c r="G241" i="2"/>
  <c r="I241" i="2" s="1"/>
  <c r="G240" i="2"/>
  <c r="I240" i="2" s="1"/>
  <c r="U239" i="2"/>
  <c r="I239" i="2"/>
  <c r="AC233" i="2" s="1"/>
  <c r="G239" i="2"/>
  <c r="I238" i="2"/>
  <c r="AB233" i="2" s="1"/>
  <c r="G238" i="2"/>
  <c r="G237" i="2"/>
  <c r="I237" i="2" s="1"/>
  <c r="G236" i="2"/>
  <c r="I236" i="2" s="1"/>
  <c r="G235" i="2"/>
  <c r="I235" i="2" s="1"/>
  <c r="I234" i="2"/>
  <c r="U234" i="2" s="1"/>
  <c r="G234" i="2"/>
  <c r="G229" i="2"/>
  <c r="I229" i="2" s="1"/>
  <c r="G228" i="2"/>
  <c r="I228" i="2" s="1"/>
  <c r="G227" i="2"/>
  <c r="I227" i="2" s="1"/>
  <c r="AA217" i="2" s="1"/>
  <c r="G226" i="2"/>
  <c r="I226" i="2" s="1"/>
  <c r="G225" i="2"/>
  <c r="I225" i="2" s="1"/>
  <c r="G224" i="2"/>
  <c r="I224" i="2" s="1"/>
  <c r="U224" i="2" s="1"/>
  <c r="G223" i="2"/>
  <c r="I223" i="2" s="1"/>
  <c r="G222" i="2"/>
  <c r="I222" i="2" s="1"/>
  <c r="G221" i="2"/>
  <c r="I221" i="2" s="1"/>
  <c r="G220" i="2"/>
  <c r="I220" i="2" s="1"/>
  <c r="U220" i="2" s="1"/>
  <c r="G219" i="2"/>
  <c r="I219" i="2" s="1"/>
  <c r="G218" i="2"/>
  <c r="I218" i="2" s="1"/>
  <c r="G217" i="2"/>
  <c r="I217" i="2" s="1"/>
  <c r="AC213" i="2" s="1"/>
  <c r="G216" i="2"/>
  <c r="I216" i="2" s="1"/>
  <c r="AB213" i="2" s="1"/>
  <c r="I215" i="2"/>
  <c r="G215" i="2"/>
  <c r="G210" i="2"/>
  <c r="I210" i="2" s="1"/>
  <c r="AC198" i="2" s="1"/>
  <c r="G209" i="2"/>
  <c r="I209" i="2" s="1"/>
  <c r="G208" i="2"/>
  <c r="I208" i="2" s="1"/>
  <c r="G207" i="2"/>
  <c r="I207" i="2" s="1"/>
  <c r="G206" i="2"/>
  <c r="I206" i="2" s="1"/>
  <c r="AB197" i="2" s="1"/>
  <c r="G205" i="2"/>
  <c r="I205" i="2" s="1"/>
  <c r="AA197" i="2" s="1"/>
  <c r="G204" i="2"/>
  <c r="I204" i="2" s="1"/>
  <c r="AC196" i="2" s="1"/>
  <c r="G203" i="2"/>
  <c r="I203" i="2" s="1"/>
  <c r="AB196" i="2" s="1"/>
  <c r="G202" i="2"/>
  <c r="I202" i="2" s="1"/>
  <c r="AA196" i="2" s="1"/>
  <c r="G201" i="2"/>
  <c r="I201" i="2" s="1"/>
  <c r="AC195" i="2" s="1"/>
  <c r="G200" i="2"/>
  <c r="I200" i="2" s="1"/>
  <c r="AB195" i="2" s="1"/>
  <c r="G199" i="2"/>
  <c r="I199" i="2" s="1"/>
  <c r="AA195" i="2" s="1"/>
  <c r="G198" i="2"/>
  <c r="I198" i="2" s="1"/>
  <c r="G197" i="2"/>
  <c r="I197" i="2" s="1"/>
  <c r="AB194" i="2" s="1"/>
  <c r="G196" i="2"/>
  <c r="I196" i="2" s="1"/>
  <c r="AA194" i="2" s="1"/>
  <c r="G191" i="2"/>
  <c r="I191" i="2" s="1"/>
  <c r="G190" i="2"/>
  <c r="I190" i="2" s="1"/>
  <c r="AB179" i="2" s="1"/>
  <c r="G189" i="2"/>
  <c r="I189" i="2" s="1"/>
  <c r="G188" i="2"/>
  <c r="I188" i="2" s="1"/>
  <c r="AC178" i="2" s="1"/>
  <c r="G187" i="2"/>
  <c r="I187" i="2" s="1"/>
  <c r="G186" i="2"/>
  <c r="I186" i="2" s="1"/>
  <c r="G185" i="2"/>
  <c r="I185" i="2" s="1"/>
  <c r="G184" i="2"/>
  <c r="I184" i="2" s="1"/>
  <c r="G183" i="2"/>
  <c r="I183" i="2" s="1"/>
  <c r="G182" i="2"/>
  <c r="I182" i="2" s="1"/>
  <c r="AC176" i="2" s="1"/>
  <c r="G181" i="2"/>
  <c r="I181" i="2" s="1"/>
  <c r="AB176" i="2" s="1"/>
  <c r="G180" i="2"/>
  <c r="I180" i="2" s="1"/>
  <c r="AA176" i="2" s="1"/>
  <c r="AD176" i="2" s="1"/>
  <c r="G179" i="2"/>
  <c r="I179" i="2" s="1"/>
  <c r="G178" i="2"/>
  <c r="I178" i="2" s="1"/>
  <c r="U177" i="2"/>
  <c r="I177" i="2"/>
  <c r="G177" i="2"/>
  <c r="G172" i="2"/>
  <c r="I172" i="2" s="1"/>
  <c r="I171" i="2"/>
  <c r="AB160" i="2" s="1"/>
  <c r="G171" i="2"/>
  <c r="G170" i="2"/>
  <c r="I170" i="2" s="1"/>
  <c r="I169" i="2"/>
  <c r="AC159" i="2" s="1"/>
  <c r="I168" i="2"/>
  <c r="AB159" i="2" s="1"/>
  <c r="G168" i="2"/>
  <c r="G167" i="2"/>
  <c r="I167" i="2" s="1"/>
  <c r="G166" i="2"/>
  <c r="I166" i="2" s="1"/>
  <c r="AC158" i="2" s="1"/>
  <c r="G165" i="2"/>
  <c r="I165" i="2" s="1"/>
  <c r="G164" i="2"/>
  <c r="I164" i="2" s="1"/>
  <c r="AA158" i="2" s="1"/>
  <c r="G163" i="2"/>
  <c r="I163" i="2" s="1"/>
  <c r="G162" i="2"/>
  <c r="I162" i="2" s="1"/>
  <c r="AB157" i="2" s="1"/>
  <c r="G161" i="2"/>
  <c r="I161" i="2" s="1"/>
  <c r="I160" i="2"/>
  <c r="AC156" i="2" s="1"/>
  <c r="G160" i="2"/>
  <c r="G159" i="2"/>
  <c r="I159" i="2" s="1"/>
  <c r="G158" i="2"/>
  <c r="I158" i="2" s="1"/>
  <c r="AA156" i="2" s="1"/>
  <c r="G153" i="2"/>
  <c r="I153" i="2" s="1"/>
  <c r="G152" i="2"/>
  <c r="I152" i="2" s="1"/>
  <c r="AB141" i="2" s="1"/>
  <c r="G151" i="2"/>
  <c r="I151" i="2" s="1"/>
  <c r="I150" i="2"/>
  <c r="AC140" i="2" s="1"/>
  <c r="I149" i="2"/>
  <c r="AB140" i="2" s="1"/>
  <c r="I148" i="2"/>
  <c r="U148" i="2" s="1"/>
  <c r="I147" i="2"/>
  <c r="AC139" i="2" s="1"/>
  <c r="I146" i="2"/>
  <c r="U146" i="2" s="1"/>
  <c r="I145" i="2"/>
  <c r="AA139" i="2" s="1"/>
  <c r="I144" i="2"/>
  <c r="U144" i="2" s="1"/>
  <c r="I143" i="2"/>
  <c r="AB138" i="2" s="1"/>
  <c r="I142" i="2"/>
  <c r="U141" i="2"/>
  <c r="U140" i="2"/>
  <c r="AA137" i="2"/>
  <c r="G134" i="2"/>
  <c r="I134" i="2" s="1"/>
  <c r="AC122" i="2" s="1"/>
  <c r="G133" i="2"/>
  <c r="I133" i="2" s="1"/>
  <c r="I132" i="2"/>
  <c r="AA122" i="2" s="1"/>
  <c r="G132" i="2"/>
  <c r="G131" i="2"/>
  <c r="I131" i="2" s="1"/>
  <c r="G130" i="2"/>
  <c r="I130" i="2" s="1"/>
  <c r="AB121" i="2" s="1"/>
  <c r="G129" i="2"/>
  <c r="I129" i="2" s="1"/>
  <c r="G128" i="2"/>
  <c r="I128" i="2" s="1"/>
  <c r="AC120" i="2" s="1"/>
  <c r="G127" i="2"/>
  <c r="I127" i="2" s="1"/>
  <c r="G126" i="2"/>
  <c r="I126" i="2" s="1"/>
  <c r="AA120" i="2" s="1"/>
  <c r="G125" i="2"/>
  <c r="I125" i="2" s="1"/>
  <c r="I124" i="2"/>
  <c r="AB119" i="2" s="1"/>
  <c r="G124" i="2"/>
  <c r="G123" i="2"/>
  <c r="I123" i="2" s="1"/>
  <c r="G122" i="2"/>
  <c r="I122" i="2" s="1"/>
  <c r="AC118" i="2" s="1"/>
  <c r="G121" i="2"/>
  <c r="I121" i="2" s="1"/>
  <c r="G120" i="2"/>
  <c r="I120" i="2" s="1"/>
  <c r="AA118" i="2" s="1"/>
  <c r="G115" i="2"/>
  <c r="I115" i="2" s="1"/>
  <c r="G114" i="2"/>
  <c r="I114" i="2" s="1"/>
  <c r="AB103" i="2" s="1"/>
  <c r="G113" i="2"/>
  <c r="I113" i="2" s="1"/>
  <c r="I112" i="2"/>
  <c r="AC102" i="2" s="1"/>
  <c r="G112" i="2"/>
  <c r="G111" i="2"/>
  <c r="I111" i="2" s="1"/>
  <c r="G110" i="2"/>
  <c r="I110" i="2" s="1"/>
  <c r="G109" i="2"/>
  <c r="I109" i="2" s="1"/>
  <c r="G108" i="2"/>
  <c r="I108" i="2" s="1"/>
  <c r="G107" i="2"/>
  <c r="I107" i="2" s="1"/>
  <c r="G106" i="2"/>
  <c r="I106" i="2" s="1"/>
  <c r="G105" i="2"/>
  <c r="I105" i="2" s="1"/>
  <c r="G104" i="2"/>
  <c r="I104" i="2" s="1"/>
  <c r="G103" i="2"/>
  <c r="I103" i="2" s="1"/>
  <c r="G102" i="2"/>
  <c r="I102" i="2" s="1"/>
  <c r="G101" i="2"/>
  <c r="I101" i="2" s="1"/>
  <c r="G96" i="2"/>
  <c r="I96" i="2" s="1"/>
  <c r="AC84" i="2" s="1"/>
  <c r="G95" i="2"/>
  <c r="I95" i="2" s="1"/>
  <c r="I94" i="2"/>
  <c r="AA84" i="2" s="1"/>
  <c r="G94" i="2"/>
  <c r="G93" i="2"/>
  <c r="I93" i="2" s="1"/>
  <c r="G92" i="2"/>
  <c r="I92" i="2" s="1"/>
  <c r="AB83" i="2" s="1"/>
  <c r="G91" i="2"/>
  <c r="I91" i="2" s="1"/>
  <c r="AA83" i="2" s="1"/>
  <c r="G90" i="2"/>
  <c r="I90" i="2" s="1"/>
  <c r="AC82" i="2" s="1"/>
  <c r="G89" i="2"/>
  <c r="I89" i="2" s="1"/>
  <c r="AB82" i="2" s="1"/>
  <c r="G88" i="2"/>
  <c r="I88" i="2" s="1"/>
  <c r="AA82" i="2" s="1"/>
  <c r="G87" i="2"/>
  <c r="I87" i="2" s="1"/>
  <c r="AC81" i="2" s="1"/>
  <c r="G86" i="2"/>
  <c r="I86" i="2" s="1"/>
  <c r="AB81" i="2" s="1"/>
  <c r="G85" i="2"/>
  <c r="I85" i="2" s="1"/>
  <c r="AA81" i="2" s="1"/>
  <c r="G84" i="2"/>
  <c r="I84" i="2" s="1"/>
  <c r="AC80" i="2" s="1"/>
  <c r="G83" i="2"/>
  <c r="I83" i="2" s="1"/>
  <c r="AB80" i="2" s="1"/>
  <c r="G82" i="2"/>
  <c r="I82" i="2" s="1"/>
  <c r="AA80" i="2" s="1"/>
  <c r="AD80" i="2" s="1"/>
  <c r="G77" i="2"/>
  <c r="I77" i="2" s="1"/>
  <c r="G76" i="2"/>
  <c r="I76" i="2" s="1"/>
  <c r="AB65" i="2" s="1"/>
  <c r="G75" i="2"/>
  <c r="I75" i="2" s="1"/>
  <c r="G74" i="2"/>
  <c r="I74" i="2" s="1"/>
  <c r="AC64" i="2" s="1"/>
  <c r="G73" i="2"/>
  <c r="I73" i="2" s="1"/>
  <c r="G72" i="2"/>
  <c r="I72" i="2" s="1"/>
  <c r="G71" i="2"/>
  <c r="I71" i="2" s="1"/>
  <c r="G70" i="2"/>
  <c r="I70" i="2" s="1"/>
  <c r="G69" i="2"/>
  <c r="I69" i="2" s="1"/>
  <c r="AA63" i="2" s="1"/>
  <c r="G68" i="2"/>
  <c r="I68" i="2" s="1"/>
  <c r="G67" i="2"/>
  <c r="I67" i="2" s="1"/>
  <c r="G66" i="2"/>
  <c r="I66" i="2" s="1"/>
  <c r="I65" i="2"/>
  <c r="AC61" i="2" s="1"/>
  <c r="G65" i="2"/>
  <c r="G64" i="2"/>
  <c r="I64" i="2" s="1"/>
  <c r="G63" i="2"/>
  <c r="I63" i="2" s="1"/>
  <c r="AA61" i="2" s="1"/>
  <c r="G57" i="2"/>
  <c r="I57" i="2" s="1"/>
  <c r="G56" i="2"/>
  <c r="I56" i="2" s="1"/>
  <c r="AB45" i="2" s="1"/>
  <c r="G55" i="2"/>
  <c r="I55" i="2" s="1"/>
  <c r="AA45" i="2" s="1"/>
  <c r="G54" i="2"/>
  <c r="I54" i="2" s="1"/>
  <c r="AC44" i="2" s="1"/>
  <c r="G53" i="2"/>
  <c r="I53" i="2" s="1"/>
  <c r="G52" i="2"/>
  <c r="I52" i="2" s="1"/>
  <c r="G51" i="2"/>
  <c r="I51" i="2" s="1"/>
  <c r="G50" i="2"/>
  <c r="I50" i="2" s="1"/>
  <c r="G49" i="2"/>
  <c r="I49" i="2" s="1"/>
  <c r="G48" i="2"/>
  <c r="I48" i="2" s="1"/>
  <c r="G47" i="2"/>
  <c r="I47" i="2" s="1"/>
  <c r="G46" i="2"/>
  <c r="I46" i="2" s="1"/>
  <c r="AA42" i="2" s="1"/>
  <c r="I45" i="2"/>
  <c r="AC41" i="2" s="1"/>
  <c r="G45" i="2"/>
  <c r="G44" i="2"/>
  <c r="I44" i="2" s="1"/>
  <c r="AB41" i="2" s="1"/>
  <c r="U43" i="2"/>
  <c r="G43" i="2"/>
  <c r="I43" i="2" s="1"/>
  <c r="AA41" i="2" s="1"/>
  <c r="G38" i="2"/>
  <c r="I38" i="2" s="1"/>
  <c r="G37" i="2"/>
  <c r="I37" i="2" s="1"/>
  <c r="G36" i="2"/>
  <c r="I36" i="2" s="1"/>
  <c r="G35" i="2"/>
  <c r="I35" i="2" s="1"/>
  <c r="G34" i="2"/>
  <c r="I34" i="2" s="1"/>
  <c r="AB25" i="2" s="1"/>
  <c r="U33" i="2"/>
  <c r="G33" i="2"/>
  <c r="I33" i="2" s="1"/>
  <c r="AA25" i="2" s="1"/>
  <c r="G32" i="2"/>
  <c r="I32" i="2" s="1"/>
  <c r="G31" i="2"/>
  <c r="I31" i="2" s="1"/>
  <c r="G30" i="2"/>
  <c r="I30" i="2" s="1"/>
  <c r="AA24" i="2" s="1"/>
  <c r="G29" i="2"/>
  <c r="I29" i="2" s="1"/>
  <c r="AC23" i="2" s="1"/>
  <c r="G28" i="2"/>
  <c r="I28" i="2" s="1"/>
  <c r="AB23" i="2" s="1"/>
  <c r="G27" i="2"/>
  <c r="I27" i="2" s="1"/>
  <c r="G26" i="2"/>
  <c r="I26" i="2" s="1"/>
  <c r="I25" i="2"/>
  <c r="AB22" i="2" s="1"/>
  <c r="G25" i="2"/>
  <c r="G24" i="2"/>
  <c r="I24" i="2" s="1"/>
  <c r="AA22" i="2" s="1"/>
  <c r="I19" i="2"/>
  <c r="AC7" i="2" s="1"/>
  <c r="G19" i="2"/>
  <c r="G18" i="2"/>
  <c r="I18" i="2" s="1"/>
  <c r="G17" i="2"/>
  <c r="I17" i="2" s="1"/>
  <c r="G16" i="2"/>
  <c r="I16" i="2" s="1"/>
  <c r="AC6" i="2" s="1"/>
  <c r="G15" i="2"/>
  <c r="I15" i="2" s="1"/>
  <c r="U15" i="2" s="1"/>
  <c r="I14" i="2"/>
  <c r="AA6" i="2" s="1"/>
  <c r="G14" i="2"/>
  <c r="G13" i="2"/>
  <c r="I13" i="2" s="1"/>
  <c r="AC5" i="2" s="1"/>
  <c r="I12" i="2"/>
  <c r="AB5" i="2" s="1"/>
  <c r="G12" i="2"/>
  <c r="G11" i="2"/>
  <c r="I11" i="2" s="1"/>
  <c r="AA5" i="2" s="1"/>
  <c r="U10" i="2"/>
  <c r="G10" i="2"/>
  <c r="I10" i="2" s="1"/>
  <c r="AC4" i="2" s="1"/>
  <c r="G9" i="2"/>
  <c r="I9" i="2" s="1"/>
  <c r="AB4" i="2" s="1"/>
  <c r="U8" i="2"/>
  <c r="G8" i="2"/>
  <c r="I8" i="2" s="1"/>
  <c r="AA4" i="2" s="1"/>
  <c r="G7" i="2"/>
  <c r="I7" i="2" s="1"/>
  <c r="I6" i="2"/>
  <c r="G6" i="2"/>
  <c r="G5" i="2"/>
  <c r="I5" i="2" s="1"/>
  <c r="AD82" i="2" l="1"/>
  <c r="AC251" i="2"/>
  <c r="U255" i="2"/>
  <c r="AA234" i="2"/>
  <c r="AD234" i="2" s="1"/>
  <c r="U240" i="2"/>
  <c r="AC273" i="2"/>
  <c r="U283" i="2"/>
  <c r="AC236" i="2"/>
  <c r="U248" i="2"/>
  <c r="AA255" i="2"/>
  <c r="U265" i="2"/>
  <c r="AD5" i="2"/>
  <c r="AD81" i="2"/>
  <c r="AA253" i="2"/>
  <c r="U259" i="2"/>
  <c r="U227" i="2"/>
  <c r="U244" i="2"/>
  <c r="U9" i="2"/>
  <c r="U24" i="2"/>
  <c r="U180" i="2"/>
  <c r="W183" i="2" s="1"/>
  <c r="U182" i="2"/>
  <c r="U238" i="2"/>
  <c r="AD41" i="2"/>
  <c r="AA175" i="2"/>
  <c r="AD175" i="2" s="1"/>
  <c r="U181" i="2"/>
  <c r="AB3" i="2"/>
  <c r="U6" i="2"/>
  <c r="AB7" i="2"/>
  <c r="U18" i="2"/>
  <c r="AC24" i="2"/>
  <c r="U32" i="2"/>
  <c r="AC26" i="2"/>
  <c r="U38" i="2"/>
  <c r="AA44" i="2"/>
  <c r="U52" i="2"/>
  <c r="AB84" i="2"/>
  <c r="AD84" i="2" s="1"/>
  <c r="U95" i="2"/>
  <c r="AA103" i="2"/>
  <c r="U113" i="2"/>
  <c r="AB122" i="2"/>
  <c r="AD122" i="2" s="1"/>
  <c r="U133" i="2"/>
  <c r="AC160" i="2"/>
  <c r="U172" i="2"/>
  <c r="U16" i="2"/>
  <c r="AC22" i="2"/>
  <c r="AD22" i="2" s="1"/>
  <c r="U26" i="2"/>
  <c r="U28" i="2"/>
  <c r="AA26" i="2"/>
  <c r="U36" i="2"/>
  <c r="AA43" i="2"/>
  <c r="U49" i="2"/>
  <c r="U53" i="2"/>
  <c r="AB44" i="2"/>
  <c r="AB61" i="2"/>
  <c r="U64" i="2"/>
  <c r="AB62" i="2"/>
  <c r="U67" i="2"/>
  <c r="AB63" i="2"/>
  <c r="U70" i="2"/>
  <c r="AC83" i="2"/>
  <c r="U93" i="2"/>
  <c r="AC99" i="2"/>
  <c r="U103" i="2"/>
  <c r="AA101" i="2"/>
  <c r="U107" i="2"/>
  <c r="AB102" i="2"/>
  <c r="U111" i="2"/>
  <c r="AA119" i="2"/>
  <c r="U123" i="2"/>
  <c r="AC121" i="2"/>
  <c r="U131" i="2"/>
  <c r="U159" i="2"/>
  <c r="V170" i="2" s="1"/>
  <c r="AB156" i="2"/>
  <c r="AD156" i="2" s="1"/>
  <c r="AA159" i="2"/>
  <c r="U167" i="2"/>
  <c r="AA160" i="2"/>
  <c r="AD160" i="2" s="1"/>
  <c r="U170" i="2"/>
  <c r="AC42" i="2"/>
  <c r="U48" i="2"/>
  <c r="AA62" i="2"/>
  <c r="U66" i="2"/>
  <c r="AB99" i="2"/>
  <c r="U102" i="2"/>
  <c r="W103" i="2" s="1"/>
  <c r="AA102" i="2"/>
  <c r="AD102" i="2" s="1"/>
  <c r="U110" i="2"/>
  <c r="AA157" i="2"/>
  <c r="U161" i="2"/>
  <c r="AC3" i="2"/>
  <c r="U7" i="2"/>
  <c r="AB24" i="2"/>
  <c r="U31" i="2"/>
  <c r="AB43" i="2"/>
  <c r="U50" i="2"/>
  <c r="AC45" i="2"/>
  <c r="AD45" i="2" s="1"/>
  <c r="U57" i="2"/>
  <c r="AC62" i="2"/>
  <c r="U68" i="2"/>
  <c r="AC63" i="2"/>
  <c r="U71" i="2"/>
  <c r="AC65" i="2"/>
  <c r="U77" i="2"/>
  <c r="AA100" i="2"/>
  <c r="U104" i="2"/>
  <c r="AB101" i="2"/>
  <c r="U108" i="2"/>
  <c r="AB118" i="2"/>
  <c r="U121" i="2"/>
  <c r="AA121" i="2"/>
  <c r="AD121" i="2" s="1"/>
  <c r="U129" i="2"/>
  <c r="AC141" i="2"/>
  <c r="U153" i="2"/>
  <c r="AB158" i="2"/>
  <c r="AD158" i="2" s="1"/>
  <c r="U165" i="2"/>
  <c r="AC25" i="2"/>
  <c r="U35" i="2"/>
  <c r="AB64" i="2"/>
  <c r="U73" i="2"/>
  <c r="AC100" i="2"/>
  <c r="U106" i="2"/>
  <c r="AC119" i="2"/>
  <c r="U125" i="2"/>
  <c r="U178" i="2"/>
  <c r="AB175" i="2"/>
  <c r="AA3" i="2"/>
  <c r="AD3" i="2" s="1"/>
  <c r="U5" i="2"/>
  <c r="AB26" i="2"/>
  <c r="U37" i="2"/>
  <c r="AD42" i="2"/>
  <c r="AD4" i="2"/>
  <c r="AA7" i="2"/>
  <c r="U17" i="2"/>
  <c r="AA23" i="2"/>
  <c r="AD23" i="2" s="1"/>
  <c r="U27" i="2"/>
  <c r="U29" i="2"/>
  <c r="AB42" i="2"/>
  <c r="U47" i="2"/>
  <c r="V47" i="2" s="1"/>
  <c r="AC43" i="2"/>
  <c r="U51" i="2"/>
  <c r="U55" i="2"/>
  <c r="AA64" i="2"/>
  <c r="U72" i="2"/>
  <c r="AA65" i="2"/>
  <c r="U75" i="2"/>
  <c r="AA99" i="2"/>
  <c r="AD99" i="2" s="1"/>
  <c r="U101" i="2"/>
  <c r="AB100" i="2"/>
  <c r="U105" i="2"/>
  <c r="AC101" i="2"/>
  <c r="U109" i="2"/>
  <c r="AC103" i="2"/>
  <c r="U115" i="2"/>
  <c r="AB120" i="2"/>
  <c r="AD120" i="2" s="1"/>
  <c r="U127" i="2"/>
  <c r="AA141" i="2"/>
  <c r="AD141" i="2" s="1"/>
  <c r="U151" i="2"/>
  <c r="AC157" i="2"/>
  <c r="U163" i="2"/>
  <c r="AD159" i="2"/>
  <c r="AD196" i="2"/>
  <c r="AA198" i="2"/>
  <c r="AD198" i="2" s="1"/>
  <c r="U208" i="2"/>
  <c r="AA214" i="2"/>
  <c r="U218" i="2"/>
  <c r="AB217" i="2"/>
  <c r="AD217" i="2" s="1"/>
  <c r="U228" i="2"/>
  <c r="AA233" i="2"/>
  <c r="AD233" i="2" s="1"/>
  <c r="U237" i="2"/>
  <c r="AB254" i="2"/>
  <c r="U263" i="2"/>
  <c r="AB255" i="2"/>
  <c r="U266" i="2"/>
  <c r="AC274" i="2"/>
  <c r="U286" i="2"/>
  <c r="U56" i="2"/>
  <c r="U65" i="2"/>
  <c r="U76" i="2"/>
  <c r="V63" i="2" s="1"/>
  <c r="U94" i="2"/>
  <c r="U112" i="2"/>
  <c r="U120" i="2"/>
  <c r="V127" i="2" s="1"/>
  <c r="U124" i="2"/>
  <c r="W129" i="2" s="1"/>
  <c r="U128" i="2"/>
  <c r="U132" i="2"/>
  <c r="U142" i="2"/>
  <c r="AA138" i="2"/>
  <c r="U158" i="2"/>
  <c r="V163" i="2" s="1"/>
  <c r="U162" i="2"/>
  <c r="U166" i="2"/>
  <c r="U169" i="2"/>
  <c r="AB177" i="2"/>
  <c r="U184" i="2"/>
  <c r="U188" i="2"/>
  <c r="U196" i="2"/>
  <c r="AC194" i="2"/>
  <c r="AD194" i="2" s="1"/>
  <c r="U198" i="2"/>
  <c r="U200" i="2"/>
  <c r="U202" i="2"/>
  <c r="U204" i="2"/>
  <c r="U206" i="2"/>
  <c r="U210" i="2"/>
  <c r="U216" i="2"/>
  <c r="V218" i="2" s="1"/>
  <c r="AA215" i="2"/>
  <c r="U221" i="2"/>
  <c r="AB216" i="2"/>
  <c r="U225" i="2"/>
  <c r="AC217" i="2"/>
  <c r="U229" i="2"/>
  <c r="AB232" i="2"/>
  <c r="U235" i="2"/>
  <c r="V237" i="2" s="1"/>
  <c r="AA235" i="2"/>
  <c r="U243" i="2"/>
  <c r="AB236" i="2"/>
  <c r="U247" i="2"/>
  <c r="AC252" i="2"/>
  <c r="U258" i="2"/>
  <c r="AB253" i="2"/>
  <c r="U260" i="2"/>
  <c r="W253" i="2" s="1"/>
  <c r="AC255" i="2"/>
  <c r="U267" i="2"/>
  <c r="AB270" i="2"/>
  <c r="U273" i="2"/>
  <c r="AA271" i="2"/>
  <c r="U275" i="2"/>
  <c r="AC271" i="2"/>
  <c r="U277" i="2"/>
  <c r="AB272" i="2"/>
  <c r="U279" i="2"/>
  <c r="AA273" i="2"/>
  <c r="U281" i="2"/>
  <c r="AA274" i="2"/>
  <c r="U284" i="2"/>
  <c r="AB6" i="2"/>
  <c r="AA216" i="2"/>
  <c r="AC177" i="2"/>
  <c r="U185" i="2"/>
  <c r="AD6" i="2"/>
  <c r="AD24" i="2"/>
  <c r="AC175" i="2"/>
  <c r="U179" i="2"/>
  <c r="AA177" i="2"/>
  <c r="U183" i="2"/>
  <c r="AB178" i="2"/>
  <c r="U187" i="2"/>
  <c r="AC179" i="2"/>
  <c r="U191" i="2"/>
  <c r="AD195" i="2"/>
  <c r="AB198" i="2"/>
  <c r="U209" i="2"/>
  <c r="AB214" i="2"/>
  <c r="U219" i="2"/>
  <c r="AB215" i="2"/>
  <c r="U222" i="2"/>
  <c r="AC232" i="2"/>
  <c r="U236" i="2"/>
  <c r="AB234" i="2"/>
  <c r="U241" i="2"/>
  <c r="AC235" i="2"/>
  <c r="U245" i="2"/>
  <c r="U256" i="2"/>
  <c r="AA252" i="2"/>
  <c r="AC253" i="2"/>
  <c r="U261" i="2"/>
  <c r="U264" i="2"/>
  <c r="AC254" i="2"/>
  <c r="AB274" i="2"/>
  <c r="U285" i="2"/>
  <c r="AC214" i="2"/>
  <c r="AD118" i="2"/>
  <c r="AA179" i="2"/>
  <c r="U189" i="2"/>
  <c r="AD25" i="2"/>
  <c r="AD61" i="2"/>
  <c r="AD63" i="2"/>
  <c r="AD83" i="2"/>
  <c r="U11" i="2"/>
  <c r="U12" i="2"/>
  <c r="U13" i="2"/>
  <c r="U14" i="2"/>
  <c r="W5" i="2" s="1"/>
  <c r="U19" i="2"/>
  <c r="U25" i="2"/>
  <c r="U30" i="2"/>
  <c r="V31" i="2" s="1"/>
  <c r="U34" i="2"/>
  <c r="W37" i="2" s="1"/>
  <c r="U44" i="2"/>
  <c r="W49" i="2" s="1"/>
  <c r="U45" i="2"/>
  <c r="U46" i="2"/>
  <c r="U54" i="2"/>
  <c r="U63" i="2"/>
  <c r="W67" i="2" s="1"/>
  <c r="U69" i="2"/>
  <c r="U74" i="2"/>
  <c r="U82" i="2"/>
  <c r="W88" i="2" s="1"/>
  <c r="U83" i="2"/>
  <c r="U84" i="2"/>
  <c r="U85" i="2"/>
  <c r="U86" i="2"/>
  <c r="U87" i="2"/>
  <c r="U88" i="2"/>
  <c r="U89" i="2"/>
  <c r="U90" i="2"/>
  <c r="U91" i="2"/>
  <c r="U92" i="2"/>
  <c r="U96" i="2"/>
  <c r="U114" i="2"/>
  <c r="W106" i="2" s="1"/>
  <c r="U122" i="2"/>
  <c r="U126" i="2"/>
  <c r="U130" i="2"/>
  <c r="U134" i="2"/>
  <c r="U152" i="2"/>
  <c r="U160" i="2"/>
  <c r="U164" i="2"/>
  <c r="U168" i="2"/>
  <c r="U171" i="2"/>
  <c r="AA178" i="2"/>
  <c r="AD178" i="2" s="1"/>
  <c r="U186" i="2"/>
  <c r="V187" i="2"/>
  <c r="U190" i="2"/>
  <c r="U197" i="2"/>
  <c r="U199" i="2"/>
  <c r="U201" i="2"/>
  <c r="U203" i="2"/>
  <c r="U205" i="2"/>
  <c r="AC197" i="2"/>
  <c r="AD197" i="2" s="1"/>
  <c r="U207" i="2"/>
  <c r="AA213" i="2"/>
  <c r="AD213" i="2" s="1"/>
  <c r="U215" i="2"/>
  <c r="U217" i="2"/>
  <c r="AC215" i="2"/>
  <c r="U223" i="2"/>
  <c r="AC216" i="2"/>
  <c r="U226" i="2"/>
  <c r="AC234" i="2"/>
  <c r="U242" i="2"/>
  <c r="AA236" i="2"/>
  <c r="U246" i="2"/>
  <c r="AA251" i="2"/>
  <c r="AD251" i="2" s="1"/>
  <c r="U253" i="2"/>
  <c r="W258" i="2" s="1"/>
  <c r="AB252" i="2"/>
  <c r="U257" i="2"/>
  <c r="AD253" i="2"/>
  <c r="AA254" i="2"/>
  <c r="U262" i="2"/>
  <c r="AC270" i="2"/>
  <c r="U274" i="2"/>
  <c r="U276" i="2"/>
  <c r="AB271" i="2"/>
  <c r="AA272" i="2"/>
  <c r="U278" i="2"/>
  <c r="AC272" i="2"/>
  <c r="U280" i="2"/>
  <c r="AB273" i="2"/>
  <c r="U282" i="2"/>
  <c r="I272" i="2"/>
  <c r="AA232" i="2"/>
  <c r="AD255" i="2"/>
  <c r="U139" i="2"/>
  <c r="U143" i="2"/>
  <c r="U149" i="2"/>
  <c r="AC137" i="2"/>
  <c r="AD137" i="2" s="1"/>
  <c r="AC138" i="2"/>
  <c r="AB139" i="2"/>
  <c r="AD139" i="2" s="1"/>
  <c r="AA140" i="2"/>
  <c r="AD140" i="2" s="1"/>
  <c r="U145" i="2"/>
  <c r="W145" i="2" s="1"/>
  <c r="U147" i="2"/>
  <c r="U150" i="2"/>
  <c r="V168" i="2"/>
  <c r="V29" i="2"/>
  <c r="V256" i="2"/>
  <c r="W239" i="2"/>
  <c r="W203" i="2"/>
  <c r="V180" i="2"/>
  <c r="V121" i="2"/>
  <c r="W120" i="2"/>
  <c r="W84" i="2"/>
  <c r="W63" i="2"/>
  <c r="V33" i="2"/>
  <c r="W9" i="2"/>
  <c r="W204" i="2" l="1"/>
  <c r="W64" i="2"/>
  <c r="V258" i="2"/>
  <c r="V259" i="2"/>
  <c r="AD179" i="2"/>
  <c r="V188" i="2"/>
  <c r="W38" i="2"/>
  <c r="V217" i="2"/>
  <c r="V10" i="2"/>
  <c r="W31" i="2"/>
  <c r="V126" i="2"/>
  <c r="W240" i="2"/>
  <c r="W170" i="2"/>
  <c r="V160" i="2"/>
  <c r="AD272" i="2"/>
  <c r="V247" i="2"/>
  <c r="W222" i="2"/>
  <c r="V236" i="2"/>
  <c r="V158" i="2"/>
  <c r="W196" i="2"/>
  <c r="W221" i="2"/>
  <c r="V28" i="2"/>
  <c r="V243" i="2"/>
  <c r="AD65" i="2"/>
  <c r="W33" i="2"/>
  <c r="AD7" i="2"/>
  <c r="AD43" i="2"/>
  <c r="W248" i="2"/>
  <c r="W27" i="2"/>
  <c r="W165" i="2"/>
  <c r="V201" i="2"/>
  <c r="V235" i="2"/>
  <c r="AD138" i="2"/>
  <c r="AD254" i="2"/>
  <c r="W127" i="2"/>
  <c r="W87" i="2"/>
  <c r="W71" i="2"/>
  <c r="V45" i="2"/>
  <c r="W14" i="2"/>
  <c r="W186" i="2"/>
  <c r="V183" i="2"/>
  <c r="V162" i="2"/>
  <c r="V13" i="2"/>
  <c r="W109" i="2"/>
  <c r="W179" i="2"/>
  <c r="W235" i="2"/>
  <c r="W47" i="2"/>
  <c r="V57" i="2"/>
  <c r="W6" i="2"/>
  <c r="W10" i="2"/>
  <c r="V7" i="2"/>
  <c r="V26" i="2"/>
  <c r="W28" i="2"/>
  <c r="V30" i="2"/>
  <c r="V44" i="2"/>
  <c r="V46" i="2"/>
  <c r="W51" i="2"/>
  <c r="V64" i="2"/>
  <c r="W65" i="2"/>
  <c r="W70" i="2"/>
  <c r="W85" i="2"/>
  <c r="W89" i="2"/>
  <c r="W104" i="2"/>
  <c r="W107" i="2"/>
  <c r="W121" i="2"/>
  <c r="W125" i="2"/>
  <c r="V123" i="2"/>
  <c r="V128" i="2"/>
  <c r="W124" i="2"/>
  <c r="V159" i="2"/>
  <c r="W162" i="2"/>
  <c r="W166" i="2"/>
  <c r="V177" i="2"/>
  <c r="V185" i="2"/>
  <c r="W197" i="2"/>
  <c r="V198" i="2"/>
  <c r="V215" i="2"/>
  <c r="V223" i="2"/>
  <c r="W236" i="2"/>
  <c r="W234" i="2"/>
  <c r="W241" i="2"/>
  <c r="V234" i="2"/>
  <c r="W254" i="2"/>
  <c r="V253" i="2"/>
  <c r="W259" i="2"/>
  <c r="W261" i="2"/>
  <c r="W29" i="2"/>
  <c r="V36" i="2"/>
  <c r="V38" i="2"/>
  <c r="V169" i="2"/>
  <c r="V161" i="2"/>
  <c r="W169" i="2"/>
  <c r="V166" i="2"/>
  <c r="W158" i="2"/>
  <c r="W139" i="2"/>
  <c r="AD232" i="2"/>
  <c r="AD236" i="2"/>
  <c r="V229" i="2"/>
  <c r="W228" i="2"/>
  <c r="V225" i="2"/>
  <c r="V224" i="2"/>
  <c r="W223" i="2"/>
  <c r="V222" i="2"/>
  <c r="V221" i="2"/>
  <c r="V228" i="2"/>
  <c r="W227" i="2"/>
  <c r="V227" i="2"/>
  <c r="W226" i="2"/>
  <c r="V216" i="2"/>
  <c r="V219" i="2"/>
  <c r="W229" i="2"/>
  <c r="W225" i="2"/>
  <c r="W218" i="2"/>
  <c r="V226" i="2"/>
  <c r="W200" i="2"/>
  <c r="V95" i="2"/>
  <c r="W94" i="2"/>
  <c r="W93" i="2"/>
  <c r="V96" i="2"/>
  <c r="V90" i="2"/>
  <c r="V87" i="2"/>
  <c r="V84" i="2"/>
  <c r="V94" i="2"/>
  <c r="V89" i="2"/>
  <c r="V85" i="2"/>
  <c r="V82" i="2"/>
  <c r="W96" i="2"/>
  <c r="V93" i="2"/>
  <c r="W92" i="2"/>
  <c r="W95" i="2"/>
  <c r="V92" i="2"/>
  <c r="V91" i="2"/>
  <c r="V88" i="2"/>
  <c r="V86" i="2"/>
  <c r="V83" i="2"/>
  <c r="V37" i="2"/>
  <c r="W184" i="2"/>
  <c r="W217" i="2"/>
  <c r="AD177" i="2"/>
  <c r="AD274" i="2"/>
  <c r="AD271" i="2"/>
  <c r="W224" i="2"/>
  <c r="W205" i="2"/>
  <c r="V189" i="2"/>
  <c r="V181" i="2"/>
  <c r="V171" i="2"/>
  <c r="W247" i="2"/>
  <c r="V242" i="2"/>
  <c r="V113" i="2"/>
  <c r="W112" i="2"/>
  <c r="W113" i="2"/>
  <c r="W115" i="2"/>
  <c r="V112" i="2"/>
  <c r="W111" i="2"/>
  <c r="V115" i="2"/>
  <c r="W114" i="2"/>
  <c r="V111" i="2"/>
  <c r="V110" i="2"/>
  <c r="V109" i="2"/>
  <c r="V108" i="2"/>
  <c r="V107" i="2"/>
  <c r="V106" i="2"/>
  <c r="V105" i="2"/>
  <c r="V104" i="2"/>
  <c r="V103" i="2"/>
  <c r="W102" i="2"/>
  <c r="W101" i="2"/>
  <c r="V114" i="2"/>
  <c r="V56" i="2"/>
  <c r="W48" i="2"/>
  <c r="V52" i="2"/>
  <c r="V35" i="2"/>
  <c r="W52" i="2"/>
  <c r="AD62" i="2"/>
  <c r="AD119" i="2"/>
  <c r="AD101" i="2"/>
  <c r="W44" i="2"/>
  <c r="V77" i="2"/>
  <c r="W76" i="2"/>
  <c r="V73" i="2"/>
  <c r="V72" i="2"/>
  <c r="V71" i="2"/>
  <c r="V70" i="2"/>
  <c r="W77" i="2"/>
  <c r="V74" i="2"/>
  <c r="V76" i="2"/>
  <c r="W75" i="2"/>
  <c r="W73" i="2"/>
  <c r="V75" i="2"/>
  <c r="W74" i="2"/>
  <c r="V67" i="2"/>
  <c r="V66" i="2"/>
  <c r="V208" i="2"/>
  <c r="W207" i="2"/>
  <c r="V196" i="2"/>
  <c r="W210" i="2"/>
  <c r="V207" i="2"/>
  <c r="W206" i="2"/>
  <c r="V210" i="2"/>
  <c r="W209" i="2"/>
  <c r="V206" i="2"/>
  <c r="V205" i="2"/>
  <c r="V204" i="2"/>
  <c r="V203" i="2"/>
  <c r="V202" i="2"/>
  <c r="W201" i="2"/>
  <c r="V200" i="2"/>
  <c r="V199" i="2"/>
  <c r="V209" i="2"/>
  <c r="W208" i="2"/>
  <c r="W191" i="2"/>
  <c r="V55" i="2"/>
  <c r="W7" i="2"/>
  <c r="W24" i="2"/>
  <c r="V27" i="2"/>
  <c r="V43" i="2"/>
  <c r="W66" i="2"/>
  <c r="V69" i="2"/>
  <c r="W86" i="2"/>
  <c r="V101" i="2"/>
  <c r="W126" i="2"/>
  <c r="V129" i="2"/>
  <c r="W160" i="2"/>
  <c r="W177" i="2"/>
  <c r="V182" i="2"/>
  <c r="W198" i="2"/>
  <c r="W202" i="2"/>
  <c r="W215" i="2"/>
  <c r="W219" i="2"/>
  <c r="V220" i="2"/>
  <c r="W237" i="2"/>
  <c r="V244" i="2"/>
  <c r="W245" i="2"/>
  <c r="W244" i="2"/>
  <c r="V255" i="2"/>
  <c r="W255" i="2"/>
  <c r="V257" i="2"/>
  <c r="V260" i="2"/>
  <c r="V25" i="2"/>
  <c r="W34" i="2"/>
  <c r="W30" i="2"/>
  <c r="V167" i="2"/>
  <c r="W159" i="2"/>
  <c r="W168" i="2"/>
  <c r="V164" i="2"/>
  <c r="W171" i="2"/>
  <c r="AA270" i="2"/>
  <c r="AD270" i="2" s="1"/>
  <c r="U272" i="2"/>
  <c r="V267" i="2"/>
  <c r="W266" i="2"/>
  <c r="V263" i="2"/>
  <c r="V262" i="2"/>
  <c r="V261" i="2"/>
  <c r="V266" i="2"/>
  <c r="W265" i="2"/>
  <c r="V265" i="2"/>
  <c r="W264" i="2"/>
  <c r="V254" i="2"/>
  <c r="V264" i="2"/>
  <c r="W267" i="2"/>
  <c r="W263" i="2"/>
  <c r="V191" i="2"/>
  <c r="W91" i="2"/>
  <c r="AD252" i="2"/>
  <c r="AD216" i="2"/>
  <c r="V241" i="2"/>
  <c r="AD235" i="2"/>
  <c r="W189" i="2"/>
  <c r="W187" i="2"/>
  <c r="V133" i="2"/>
  <c r="W132" i="2"/>
  <c r="V134" i="2"/>
  <c r="V132" i="2"/>
  <c r="W131" i="2"/>
  <c r="V130" i="2"/>
  <c r="W134" i="2"/>
  <c r="V131" i="2"/>
  <c r="W130" i="2"/>
  <c r="W133" i="2"/>
  <c r="W246" i="2"/>
  <c r="V238" i="2"/>
  <c r="V248" i="2"/>
  <c r="V246" i="2"/>
  <c r="AD214" i="2"/>
  <c r="AD64" i="2"/>
  <c r="W57" i="2"/>
  <c r="V49" i="2"/>
  <c r="V53" i="2"/>
  <c r="W36" i="2"/>
  <c r="W190" i="2"/>
  <c r="W188" i="2"/>
  <c r="V184" i="2"/>
  <c r="V186" i="2"/>
  <c r="V178" i="2"/>
  <c r="AD100" i="2"/>
  <c r="AD103" i="2"/>
  <c r="AD44" i="2"/>
  <c r="W262" i="2"/>
  <c r="W180" i="2"/>
  <c r="W281" i="2"/>
  <c r="W243" i="2"/>
  <c r="V51" i="2"/>
  <c r="V54" i="2"/>
  <c r="W11" i="2"/>
  <c r="V32" i="2"/>
  <c r="V34" i="2"/>
  <c r="W45" i="2"/>
  <c r="W46" i="2"/>
  <c r="V68" i="2"/>
  <c r="W82" i="2"/>
  <c r="W90" i="2"/>
  <c r="W108" i="2"/>
  <c r="W122" i="2"/>
  <c r="V120" i="2"/>
  <c r="V125" i="2"/>
  <c r="W163" i="2"/>
  <c r="W181" i="2"/>
  <c r="W8" i="2"/>
  <c r="W25" i="2"/>
  <c r="W26" i="2"/>
  <c r="AA30" i="2" s="1"/>
  <c r="V24" i="2"/>
  <c r="W32" i="2"/>
  <c r="V48" i="2"/>
  <c r="W50" i="2"/>
  <c r="W43" i="2"/>
  <c r="V65" i="2"/>
  <c r="W69" i="2"/>
  <c r="W68" i="2"/>
  <c r="W83" i="2"/>
  <c r="V102" i="2"/>
  <c r="W105" i="2"/>
  <c r="W123" i="2"/>
  <c r="W128" i="2"/>
  <c r="V122" i="2"/>
  <c r="V124" i="2"/>
  <c r="W161" i="2"/>
  <c r="W164" i="2"/>
  <c r="W178" i="2"/>
  <c r="W182" i="2"/>
  <c r="V179" i="2"/>
  <c r="W199" i="2"/>
  <c r="V197" i="2"/>
  <c r="W216" i="2"/>
  <c r="W220" i="2"/>
  <c r="W238" i="2"/>
  <c r="V245" i="2"/>
  <c r="V240" i="2"/>
  <c r="W257" i="2"/>
  <c r="W256" i="2"/>
  <c r="W260" i="2"/>
  <c r="W35" i="2"/>
  <c r="W167" i="2"/>
  <c r="V165" i="2"/>
  <c r="V172" i="2"/>
  <c r="W172" i="2"/>
  <c r="AD273" i="2"/>
  <c r="AD215" i="2"/>
  <c r="W185" i="2"/>
  <c r="V190" i="2"/>
  <c r="W242" i="2"/>
  <c r="V239" i="2"/>
  <c r="W110" i="2"/>
  <c r="W12" i="2"/>
  <c r="W54" i="2"/>
  <c r="W55" i="2"/>
  <c r="V50" i="2"/>
  <c r="W56" i="2"/>
  <c r="V18" i="2"/>
  <c r="W17" i="2"/>
  <c r="V6" i="2"/>
  <c r="V17" i="2"/>
  <c r="W16" i="2"/>
  <c r="V5" i="2"/>
  <c r="W19" i="2"/>
  <c r="V16" i="2"/>
  <c r="W15" i="2"/>
  <c r="V9" i="2"/>
  <c r="V8" i="2"/>
  <c r="V15" i="2"/>
  <c r="V11" i="2"/>
  <c r="V12" i="2"/>
  <c r="V14" i="2"/>
  <c r="V19" i="2"/>
  <c r="W18" i="2"/>
  <c r="W13" i="2"/>
  <c r="W72" i="2"/>
  <c r="AD157" i="2"/>
  <c r="AD26" i="2"/>
  <c r="W53" i="2"/>
  <c r="W141" i="2"/>
  <c r="W142" i="2"/>
  <c r="V151" i="2"/>
  <c r="W150" i="2"/>
  <c r="W149" i="2"/>
  <c r="V142" i="2"/>
  <c r="W152" i="2"/>
  <c r="V152" i="2"/>
  <c r="W151" i="2"/>
  <c r="W153" i="2"/>
  <c r="V150" i="2"/>
  <c r="V149" i="2"/>
  <c r="V148" i="2"/>
  <c r="V147" i="2"/>
  <c r="V146" i="2"/>
  <c r="V145" i="2"/>
  <c r="V144" i="2"/>
  <c r="V143" i="2"/>
  <c r="V141" i="2"/>
  <c r="W140" i="2"/>
  <c r="V139" i="2"/>
  <c r="V153" i="2"/>
  <c r="W143" i="2"/>
  <c r="W148" i="2"/>
  <c r="V140" i="2"/>
  <c r="W144" i="2"/>
  <c r="W147" i="2"/>
  <c r="W146" i="2"/>
  <c r="AA257" i="2" l="1"/>
  <c r="AA200" i="2"/>
  <c r="AA202" i="2"/>
  <c r="AA126" i="2"/>
  <c r="AA69" i="2"/>
  <c r="AA11" i="2"/>
  <c r="AA164" i="2"/>
  <c r="AA29" i="2"/>
  <c r="AA124" i="2"/>
  <c r="AA127" i="2" s="1"/>
  <c r="AA67" i="2"/>
  <c r="AA261" i="2"/>
  <c r="AA260" i="2"/>
  <c r="AA204" i="2"/>
  <c r="AA203" i="2"/>
  <c r="AA128" i="2"/>
  <c r="AA71" i="2"/>
  <c r="AA70" i="2"/>
  <c r="AA258" i="2"/>
  <c r="AA163" i="2"/>
  <c r="V285" i="2"/>
  <c r="W284" i="2"/>
  <c r="V284" i="2"/>
  <c r="W283" i="2"/>
  <c r="W286" i="2"/>
  <c r="V283" i="2"/>
  <c r="W282" i="2"/>
  <c r="W285" i="2"/>
  <c r="V281" i="2"/>
  <c r="V279" i="2"/>
  <c r="V277" i="2"/>
  <c r="V275" i="2"/>
  <c r="V273" i="2"/>
  <c r="V286" i="2"/>
  <c r="V282" i="2"/>
  <c r="V280" i="2"/>
  <c r="V278" i="2"/>
  <c r="V276" i="2"/>
  <c r="V274" i="2"/>
  <c r="W272" i="2"/>
  <c r="W279" i="2"/>
  <c r="W275" i="2"/>
  <c r="W280" i="2"/>
  <c r="W276" i="2"/>
  <c r="V272" i="2"/>
  <c r="W278" i="2"/>
  <c r="W274" i="2"/>
  <c r="W277" i="2"/>
  <c r="W273" i="2"/>
  <c r="AA221" i="2"/>
  <c r="AA220" i="2"/>
  <c r="AA219" i="2"/>
  <c r="AA181" i="2"/>
  <c r="AA183" i="2"/>
  <c r="AA182" i="2"/>
  <c r="AA125" i="2"/>
  <c r="AA107" i="2"/>
  <c r="AA106" i="2"/>
  <c r="AA105" i="2"/>
  <c r="AA259" i="2"/>
  <c r="AA201" i="2"/>
  <c r="AA9" i="2"/>
  <c r="AA49" i="2"/>
  <c r="AA48" i="2"/>
  <c r="AA47" i="2"/>
  <c r="AA162" i="2"/>
  <c r="AA166" i="2" s="1"/>
  <c r="AA68" i="2"/>
  <c r="AA10" i="2"/>
  <c r="AA240" i="2"/>
  <c r="AA239" i="2"/>
  <c r="AA238" i="2"/>
  <c r="AA28" i="2"/>
  <c r="AA32" i="2" s="1"/>
  <c r="AA87" i="2"/>
  <c r="AA86" i="2"/>
  <c r="AA88" i="2"/>
  <c r="AA144" i="2"/>
  <c r="AA145" i="2"/>
  <c r="AA143" i="2"/>
  <c r="AA31" i="2" l="1"/>
  <c r="AA50" i="2"/>
  <c r="AA51" i="2"/>
  <c r="AA185" i="2"/>
  <c r="AA184" i="2"/>
  <c r="AA90" i="2"/>
  <c r="AA89" i="2"/>
  <c r="AA12" i="2"/>
  <c r="AA13" i="2"/>
  <c r="AA223" i="2"/>
  <c r="AA222" i="2"/>
  <c r="AA277" i="2"/>
  <c r="AA276" i="2"/>
  <c r="AA278" i="2"/>
  <c r="AA165" i="2"/>
  <c r="AA241" i="2"/>
  <c r="AA242" i="2"/>
  <c r="AA109" i="2"/>
  <c r="AA108" i="2"/>
  <c r="AA147" i="2"/>
  <c r="AA146" i="2"/>
  <c r="AA280" i="2" l="1"/>
  <c r="AA279" i="2"/>
</calcChain>
</file>

<file path=xl/sharedStrings.xml><?xml version="1.0" encoding="utf-8"?>
<sst xmlns="http://schemas.openxmlformats.org/spreadsheetml/2006/main" count="3391" uniqueCount="642">
  <si>
    <t>SampleName</t>
  </si>
  <si>
    <t>CompoundName</t>
  </si>
  <si>
    <t>Transition</t>
  </si>
  <si>
    <t>Area</t>
  </si>
  <si>
    <t>ISTD Area</t>
  </si>
  <si>
    <t>ISTDResponseRatio</t>
  </si>
  <si>
    <t xml:space="preserve">Blank_Human___1_____XP2_Inj 2020Jun19_EPA_003  </t>
  </si>
  <si>
    <t>202.164 &gt; 57.939</t>
  </si>
  <si>
    <t xml:space="preserve">Blank_Human___2_____XP2_Inj 2020Jun19_EPA_003  </t>
  </si>
  <si>
    <t xml:space="preserve">Blank_Human___3_____XP2_Inj 2020Jun19_EPA_003  </t>
  </si>
  <si>
    <t>166.992 &gt; 139.905</t>
  </si>
  <si>
    <t>314.052 &gt; 104.895</t>
  </si>
  <si>
    <t>292.045 &gt; 235.949</t>
  </si>
  <si>
    <t>435.233 &gt; 415.049</t>
  </si>
  <si>
    <t>442.982 &gt; 188.708</t>
  </si>
  <si>
    <t>431.265 &gt; 413.075</t>
  </si>
  <si>
    <t>334.116 &gt; 198.032</t>
  </si>
  <si>
    <t>356.215 &gt; 134.947</t>
  </si>
  <si>
    <t>331.191 &gt; 96.949</t>
  </si>
  <si>
    <t>341.174 &gt; 119.936</t>
  </si>
  <si>
    <t>269.015 &gt; 95.935</t>
  </si>
  <si>
    <t>382.036 &gt; 361.936</t>
  </si>
  <si>
    <t>374.081 &gt; 221.986</t>
  </si>
  <si>
    <t>Midazolam</t>
  </si>
  <si>
    <t>326.211 &gt; 291.114</t>
  </si>
  <si>
    <t xml:space="preserve">Midazolam_Human__0_1_____XP1_Inj 2020Jun19_EPA_016  </t>
  </si>
  <si>
    <t xml:space="preserve">Midazolam_Human__0_2_____XP1_Inj 2020Jun19_EPA_017  </t>
  </si>
  <si>
    <t xml:space="preserve">Midazolam_Human__0_3_____XP1_Inj 2020Jun19_EPA_018  </t>
  </si>
  <si>
    <t xml:space="preserve">Midazolam_Human__120_1_____XP2_Inj 2020Jun19_EPA_004  </t>
  </si>
  <si>
    <t xml:space="preserve">Midazolam_Human__120_2_____XP2_Inj 2020Jun19_EPA_005  </t>
  </si>
  <si>
    <t xml:space="preserve">Midazolam_Human__120_3_____XP2_Inj 2020Jun19_EPA_006  </t>
  </si>
  <si>
    <t xml:space="preserve">Midazolam_Human__15_1_____XP1_Inj 2020Jun19_EPA_013  </t>
  </si>
  <si>
    <t xml:space="preserve">Midazolam_Human__15_2_____XP1_Inj 2020Jun19_EPA_014  </t>
  </si>
  <si>
    <t xml:space="preserve">Midazolam_Human__15_3_____XP1_Inj 2020Jun19_EPA_015  </t>
  </si>
  <si>
    <t xml:space="preserve">Midazolam_Human__30_1_____XP1_Inj 2020Jun19_EPA_010  </t>
  </si>
  <si>
    <t xml:space="preserve">Midazolam_Human__30_2_____XP1_Inj 2020Jun19_EPA_011  </t>
  </si>
  <si>
    <t xml:space="preserve">Midazolam_Human__30_3_____XP1_Inj 2020Jun19_EPA_012  </t>
  </si>
  <si>
    <t xml:space="preserve">Midazolam_Human__60_1_____XP1_Inj 2020Jun19_EPA_007  </t>
  </si>
  <si>
    <t xml:space="preserve">Midazolam_Human__60_2_____XP1_Inj 2020Jun19_EPA_008  </t>
  </si>
  <si>
    <t xml:space="preserve">Midazolam_Human__60_3_____XP1_Inj 2020Jun19_EPA_009  </t>
  </si>
  <si>
    <t>Compound</t>
  </si>
  <si>
    <t>Control</t>
  </si>
  <si>
    <t>Species</t>
  </si>
  <si>
    <t>Clearance (µl/min/million cells)</t>
  </si>
  <si>
    <t>Half Life (mins)</t>
  </si>
  <si>
    <t>Avg % Remaining at Last Point</t>
  </si>
  <si>
    <t>Comments</t>
  </si>
  <si>
    <t>% Remaining</t>
  </si>
  <si>
    <t>Time (mins)</t>
  </si>
  <si>
    <t>ln % Remaining</t>
  </si>
  <si>
    <t>Table</t>
  </si>
  <si>
    <t>Chart</t>
  </si>
  <si>
    <t>Time (Mins)</t>
  </si>
  <si>
    <t>ln Percent Remaining</t>
  </si>
  <si>
    <t>% Remaining Replica 1</t>
  </si>
  <si>
    <t>% Remaining Replica 2</t>
  </si>
  <si>
    <t>% Remaining Replica 3</t>
  </si>
  <si>
    <t>Average</t>
  </si>
  <si>
    <t>Slope</t>
  </si>
  <si>
    <t>Intercept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</si>
  <si>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</si>
  <si>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</si>
  <si>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</si>
  <si>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 xml:space="preserve"> </t>
  </si>
  <si>
    <t>Human</t>
  </si>
  <si>
    <t xml:space="preserve"> &gt; 480</t>
  </si>
  <si>
    <t>Midazolam - Human</t>
  </si>
  <si>
    <t xml:space="preserve">Points Deleted: (15,-2.1480) </t>
  </si>
  <si>
    <t>DTXSID7042190</t>
  </si>
  <si>
    <t>DTXSID0020577</t>
  </si>
  <si>
    <t>DTXSID0042080</t>
  </si>
  <si>
    <t>DTXSID1037515</t>
  </si>
  <si>
    <t>DTXSID6021371</t>
  </si>
  <si>
    <t>DTXSID0047296</t>
  </si>
  <si>
    <t>DTXSID8020202</t>
  </si>
  <si>
    <t>DTXSID5042297</t>
  </si>
  <si>
    <t>DTXSID6047313</t>
  </si>
  <si>
    <t>DTXSID6040747</t>
  </si>
  <si>
    <t>DTXSID5023796</t>
  </si>
  <si>
    <t>DTXSID9047259</t>
  </si>
  <si>
    <t>DTXSID0022777</t>
  </si>
  <si>
    <t>DTXSID7042352</t>
  </si>
  <si>
    <t xml:space="preserve">Points Deleted: (120,0.4670) (120,0.8140) (120,0.7580) </t>
  </si>
  <si>
    <t>Test Concentration (µM)</t>
  </si>
  <si>
    <t>EPA</t>
  </si>
  <si>
    <t>100.39%</t>
  </si>
  <si>
    <t>4.609</t>
  </si>
  <si>
    <t/>
  </si>
  <si>
    <t xml:space="preserve">Points Deleted: (120,4.6090) </t>
  </si>
  <si>
    <t>37.65%</t>
  </si>
  <si>
    <t>3.628</t>
  </si>
  <si>
    <t xml:space="preserve">Points Deleted: (120,3.6280) </t>
  </si>
  <si>
    <t>174.20%</t>
  </si>
  <si>
    <t>5.160</t>
  </si>
  <si>
    <t xml:space="preserve">Points Deleted: (120,5.1600) </t>
  </si>
  <si>
    <t xml:space="preserve">Midazolam_Human__120_1_____XP2_Inj 2020Jun19_EPA_019  </t>
  </si>
  <si>
    <t xml:space="preserve">Midazolam_Human__120_2_____XP2_Inj 2020Jun19_EPA_020  </t>
  </si>
  <si>
    <t xml:space="preserve">Midazolam_Human__120_3_____XP2_Inj 2020Jun19_EPA_021  </t>
  </si>
  <si>
    <t>Avg % Remaining at Last Point (Control)</t>
  </si>
  <si>
    <t>Assay control</t>
  </si>
  <si>
    <t xml:space="preserve">Points Deleted: (60,2.0260) </t>
  </si>
  <si>
    <t xml:space="preserve">Points Deleted: (15,3.1160) </t>
  </si>
  <si>
    <t xml:space="preserve">Points Deleted: (120,1.9370) </t>
  </si>
  <si>
    <t xml:space="preserve">Midazolam_Human__120_1_____XP2_Inj 2020Jun19_EPA_038  </t>
  </si>
  <si>
    <t xml:space="preserve">Midazolam_Human__120_2_____XP2_Inj 2020Jun19_EPA_039  </t>
  </si>
  <si>
    <t xml:space="preserve">Midazolam_Human__120_3_____XP2_Inj 2020Jun19_EPA_040  </t>
  </si>
  <si>
    <t xml:space="preserve">Midazolam_Human__0_1_____XP1_Inj 2020Jun19_EPA_035  </t>
  </si>
  <si>
    <t xml:space="preserve">Midazolam_Human__0_2_____XP1_Inj 2020Jun19_EPA_036  </t>
  </si>
  <si>
    <t xml:space="preserve">Midazolam_Human__0_3_____XP1_Inj 2020Jun19_EPA_037  </t>
  </si>
  <si>
    <t>DTXSID7042190 - Human</t>
  </si>
  <si>
    <t xml:space="preserve">DTXSID7042190_Human__120_1_____XP2_Inj 2020Jun19_EPA_042  </t>
  </si>
  <si>
    <t xml:space="preserve">DTXSID7042190_Human__120_2_____XP2_Inj 2020Jun19_EPA_043  </t>
  </si>
  <si>
    <t xml:space="preserve">DTXSID7042190_Human__120_3_____XP2_Inj 2020Jun19_EPA_044  </t>
  </si>
  <si>
    <t xml:space="preserve">DTXSID7042190_Human__60_1_____XP1_Inj 2020Jun19_EPA_045  </t>
  </si>
  <si>
    <t xml:space="preserve">DTXSID7042190_Human__60_2_____XP1_Inj 2020Jun19_EPA_046  </t>
  </si>
  <si>
    <t xml:space="preserve">DTXSID7042190_Human__60_3_____XP1_Inj 2020Jun19_EPA_047  </t>
  </si>
  <si>
    <t xml:space="preserve">DTXSID7042190_Human__30_1_____XP1_Inj 2020Jun19_EPA_048  </t>
  </si>
  <si>
    <t xml:space="preserve">DTXSID7042190_Human__30_2_____XP1_Inj 2020Jun19_EPA_049  </t>
  </si>
  <si>
    <t xml:space="preserve">DTXSID7042190_Human__30_3_____XP1_Inj 2020Jun19_EPA_050  </t>
  </si>
  <si>
    <t xml:space="preserve">DTXSID7042190_Human__15_1_____XP1_Inj 2020Jun19_EPA_051  </t>
  </si>
  <si>
    <t xml:space="preserve">DTXSID7042190_Human__15_2_____XP1_Inj 2020Jun19_EPA_052  </t>
  </si>
  <si>
    <t xml:space="preserve">DTXSID7042190_Human__15_3_____XP1_Inj 2020Jun19_EPA_053  </t>
  </si>
  <si>
    <t xml:space="preserve">DTXSID7042190_Human__0_1_____XP1_Inj 2020Jun19_EPA_054  </t>
  </si>
  <si>
    <t xml:space="preserve">DTXSID7042190_Human__0_2_____XP1_Inj 2020Jun19_EPA_055  </t>
  </si>
  <si>
    <t xml:space="preserve">DTXSID7042190_Human__0_3_____XP1_Inj 2020Jun19_EPA_056  </t>
  </si>
  <si>
    <t xml:space="preserve">DTXSID7042190_Human__120_1_____XP2_Inj 2020Jun19_EPA_057  </t>
  </si>
  <si>
    <t xml:space="preserve">DTXSID7042190_Human__120_2_____XP2_Inj 2020Jun19_EPA_058  </t>
  </si>
  <si>
    <t xml:space="preserve">DTXSID7042190_Human__120_3_____XP2_Inj 2020Jun19_EPA_059  </t>
  </si>
  <si>
    <t xml:space="preserve">DTXSID7042190_Human__120_1_____XP2_Inj 2020Jun19_EPA_061  </t>
  </si>
  <si>
    <t xml:space="preserve">DTXSID7042190_Human__120_2_____XP2_Inj 2020Jun19_EPA_062  </t>
  </si>
  <si>
    <t xml:space="preserve">DTXSID7042190_Human__120_3_____XP2_Inj 2020Jun19_EPA_063  </t>
  </si>
  <si>
    <t xml:space="preserve">DTXSID7042190_Human__60_1_____XP1_Inj 2020Jun19_EPA_064  </t>
  </si>
  <si>
    <t xml:space="preserve">DTXSID7042190_Human__60_2_____XP1_Inj 2020Jun19_EPA_065  </t>
  </si>
  <si>
    <t xml:space="preserve">DTXSID7042190_Human__60_3_____XP1_Inj 2020Jun19_EPA_066  </t>
  </si>
  <si>
    <t xml:space="preserve">DTXSID7042190_Human__30_1_____XP1_Inj 2020Jun19_EPA_067  </t>
  </si>
  <si>
    <t xml:space="preserve">DTXSID7042190_Human__30_2_____XP1_Inj 2020Jun19_EPA_068  </t>
  </si>
  <si>
    <t xml:space="preserve">DTXSID7042190_Human__30_3_____XP1_Inj 2020Jun19_EPA_069  </t>
  </si>
  <si>
    <t xml:space="preserve">DTXSID7042190_Human__15_1_____XP1_Inj 2020Jun19_EPA_070  </t>
  </si>
  <si>
    <t xml:space="preserve">DTXSID7042190_Human__15_2_____XP1_Inj 2020Jun19_EPA_071  </t>
  </si>
  <si>
    <t xml:space="preserve">DTXSID7042190_Human__15_3_____XP1_Inj 2020Jun19_EPA_072  </t>
  </si>
  <si>
    <t xml:space="preserve">DTXSID7042190_Human__0_1_____XP1_Inj 2020Jun19_EPA_073  </t>
  </si>
  <si>
    <t xml:space="preserve">DTXSID7042190_Human__0_2_____XP1_Inj 2020Jun19_EPA_074  </t>
  </si>
  <si>
    <t xml:space="preserve">DTXSID7042190_Human__0_3_____XP1_Inj 2020Jun19_EPA_075  </t>
  </si>
  <si>
    <t>DTXSID7042190 - Human (Control)</t>
  </si>
  <si>
    <t xml:space="preserve">DTXSID7042190_Human__120_1_____XP2_Inj 2020Jun19_EPA_076  </t>
  </si>
  <si>
    <t xml:space="preserve">DTXSID7042190_Human__120_2_____XP2_Inj 2020Jun19_EPA_077  </t>
  </si>
  <si>
    <t xml:space="preserve">DTXSID7042190_Human__120_3_____XP2_Inj 2020Jun19_EPA_078  </t>
  </si>
  <si>
    <t>DTXSID0020577 - Human</t>
  </si>
  <si>
    <t xml:space="preserve">DTXSID0020577_Human__120_1_____XP2_Inj 2020Jun19_EPA_004  </t>
  </si>
  <si>
    <t xml:space="preserve">DTXSID0020577_Human__120_2_____XP2_Inj 2020Jun19_EPA_005  </t>
  </si>
  <si>
    <t xml:space="preserve">DTXSID0020577_Human__120_3_____XP2_Inj 2020Jun19_EPA_006  </t>
  </si>
  <si>
    <t xml:space="preserve">DTXSID0020577_Human__60_1_____XP1_Inj 2020Jun19_EPA_007  </t>
  </si>
  <si>
    <t xml:space="preserve">DTXSID0020577_Human__60_2_____XP1_Inj 2020Jun19_EPA_008  </t>
  </si>
  <si>
    <t xml:space="preserve">DTXSID0020577_Human__60_3_____XP1_Inj 2020Jun19_EPA_009  </t>
  </si>
  <si>
    <t xml:space="preserve">DTXSID0020577_Human__30_1_____XP1_Inj 2020Jun19_EPA_010  </t>
  </si>
  <si>
    <t xml:space="preserve">DTXSID0020577_Human__30_2_____XP1_Inj 2020Jun19_EPA_011  </t>
  </si>
  <si>
    <t xml:space="preserve">DTXSID0020577_Human__30_3_____XP1_Inj 2020Jun19_EPA_012  </t>
  </si>
  <si>
    <t xml:space="preserve">DTXSID0020577_Human__15_1_____XP1_Inj 2020Jun19_EPA_013  </t>
  </si>
  <si>
    <t xml:space="preserve">DTXSID0020577_Human__15_2_____XP1_Inj 2020Jun19_EPA_014  </t>
  </si>
  <si>
    <t xml:space="preserve">DTXSID0020577_Human__15_3_____XP1_Inj 2020Jun19_EPA_015  </t>
  </si>
  <si>
    <t xml:space="preserve">DTXSID0020577_Human__0_1_____XP1_Inj 2020Jun19_EPA_016  </t>
  </si>
  <si>
    <t xml:space="preserve">DTXSID0020577_Human__0_2_____XP1_Inj 2020Jun19_EPA_017  </t>
  </si>
  <si>
    <t xml:space="preserve">DTXSID0020577_Human__0_3_____XP1_Inj 2020Jun19_EPA_018  </t>
  </si>
  <si>
    <t xml:space="preserve">DTXSID0020577_Human__120_1_____XP2_Inj 2020Jun19_EPA_019  </t>
  </si>
  <si>
    <t xml:space="preserve">DTXSID0020577_Human__120_2_____XP2_Inj 2020Jun19_EPA_020  </t>
  </si>
  <si>
    <t xml:space="preserve">DTXSID0020577_Human__120_3_____XP2_Inj 2020Jun19_EPA_021  </t>
  </si>
  <si>
    <t xml:space="preserve">DTXSID0020577_Human__120_1_____XP2_Inj 2020Jun19_EPA_023  </t>
  </si>
  <si>
    <t xml:space="preserve">DTXSID0020577_Human__120_2_____XP2_Inj 2020Jun19_EPA_024  </t>
  </si>
  <si>
    <t xml:space="preserve">DTXSID0020577_Human__120_3_____XP2_Inj 2020Jun19_EPA_025  </t>
  </si>
  <si>
    <t xml:space="preserve">DTXSID0020577_Human__60_1_____XP1_Inj 2020Jun19_EPA_026  </t>
  </si>
  <si>
    <t xml:space="preserve">DTXSID0020577_Human__60_2_____XP1_Inj 2020Jun19_EPA_027  </t>
  </si>
  <si>
    <t xml:space="preserve">DTXSID0020577_Human__60_3_____XP1_Inj 2020Jun19_EPA_028  </t>
  </si>
  <si>
    <t xml:space="preserve">DTXSID0020577_Human__30_1_____XP1_Inj 2020Jun19_EPA_029  </t>
  </si>
  <si>
    <t xml:space="preserve">DTXSID0020577_Human__30_2_____XP1_Inj 2020Jun19_EPA_030  </t>
  </si>
  <si>
    <t xml:space="preserve">DTXSID0020577_Human__30_3_____XP1_Inj 2020Jun19_EPA_031  </t>
  </si>
  <si>
    <t xml:space="preserve">DTXSID0020577_Human__15_1_____XP1_Inj 2020Jun19_EPA_032  </t>
  </si>
  <si>
    <t xml:space="preserve">DTXSID0020577_Human__15_2_____XP1_Inj 2020Jun19_EPA_033  </t>
  </si>
  <si>
    <t xml:space="preserve">DTXSID0020577_Human__15_3_____XP1_Inj 2020Jun19_EPA_034  </t>
  </si>
  <si>
    <t xml:space="preserve">DTXSID0020577_Human__0_1_____XP1_Inj 2020Jun19_EPA_035  </t>
  </si>
  <si>
    <t xml:space="preserve">DTXSID0020577_Human__0_2_____XP1_Inj 2020Jun19_EPA_036  </t>
  </si>
  <si>
    <t xml:space="preserve">DTXSID0020577_Human__0_3_____XP1_Inj 2020Jun19_EPA_037  </t>
  </si>
  <si>
    <t xml:space="preserve">DTXSID0020577_Human__120_1_____XP2_Inj 2020Jun19_EPA_038  </t>
  </si>
  <si>
    <t xml:space="preserve">DTXSID0020577_Human__120_2_____XP2_Inj 2020Jun19_EPA_039  </t>
  </si>
  <si>
    <t xml:space="preserve">DTXSID0020577_Human__120_3_____XP2_Inj 2020Jun19_EPA_040  </t>
  </si>
  <si>
    <t>DTXSID0042080 - Human</t>
  </si>
  <si>
    <t xml:space="preserve">DTXSID0042080_Human__120_1_____XP2_Inj 2020Jun19_EPA_042  </t>
  </si>
  <si>
    <t xml:space="preserve">DTXSID0042080_Human__120_2_____XP2_Inj 2020Jun19_EPA_043  </t>
  </si>
  <si>
    <t xml:space="preserve">DTXSID0042080_Human__120_3_____XP2_Inj 2020Jun19_EPA_044  </t>
  </si>
  <si>
    <t xml:space="preserve">DTXSID0042080_Human__60_1_____XP1_Inj 2020Jun19_EPA_045  </t>
  </si>
  <si>
    <t xml:space="preserve">DTXSID0042080_Human__60_2_____XP1_Inj 2020Jun19_EPA_046  </t>
  </si>
  <si>
    <t xml:space="preserve">DTXSID0042080_Human__60_3_____XP1_Inj 2020Jun19_EPA_047  </t>
  </si>
  <si>
    <t xml:space="preserve">DTXSID0042080_Human__30_1_____XP1_Inj 2020Jun19_EPA_048  </t>
  </si>
  <si>
    <t xml:space="preserve">DTXSID0042080_Human__30_2_____XP1_Inj 2020Jun19_EPA_049  </t>
  </si>
  <si>
    <t xml:space="preserve">DTXSID0042080_Human__30_3_____XP1_Inj 2020Jun19_EPA_050  </t>
  </si>
  <si>
    <t xml:space="preserve">DTXSID0042080_Human__15_1_____XP1_Inj 2020Jun19_EPA_051  </t>
  </si>
  <si>
    <t xml:space="preserve">DTXSID0042080_Human__15_2_____XP1_Inj 2020Jun19_EPA_052  </t>
  </si>
  <si>
    <t xml:space="preserve">DTXSID0042080_Human__15_3_____XP1_Inj 2020Jun19_EPA_053  </t>
  </si>
  <si>
    <t xml:space="preserve">DTXSID0042080_Human__0_1_____XP1_Inj 2020Jun19_EPA_054  </t>
  </si>
  <si>
    <t xml:space="preserve">DTXSID0042080_Human__0_2_____XP1_Inj 2020Jun19_EPA_055  </t>
  </si>
  <si>
    <t xml:space="preserve">DTXSID0042080_Human__0_3_____XP1_Inj 2020Jun19_EPA_056  </t>
  </si>
  <si>
    <t xml:space="preserve">DTXSID0042080_Human__120_1_____XP2_Inj 2020Jun19_EPA_057  </t>
  </si>
  <si>
    <t xml:space="preserve">DTXSID0042080_Human__120_2_____XP2_Inj 2020Jun19_EPA_058  </t>
  </si>
  <si>
    <t xml:space="preserve">DTXSID0042080_Human__120_3_____XP2_Inj 2020Jun19_EPA_059  </t>
  </si>
  <si>
    <t xml:space="preserve">DTXSID0042080_Human__120_1_____XP2_Inj 2020Jun19_EPA_061  </t>
  </si>
  <si>
    <t xml:space="preserve">DTXSID0042080_Human__120_2_____XP2_Inj 2020Jun19_EPA_062  </t>
  </si>
  <si>
    <t xml:space="preserve">DTXSID0042080_Human__120_3_____XP2_Inj 2020Jun19_EPA_063  </t>
  </si>
  <si>
    <t xml:space="preserve">DTXSID0042080_Human__60_1_____XP1_Inj 2020Jun19_EPA_064  </t>
  </si>
  <si>
    <t xml:space="preserve">DTXSID0042080_Human__60_2_____XP1_Inj 2020Jun19_EPA_065  </t>
  </si>
  <si>
    <t xml:space="preserve">DTXSID0042080_Human__60_3_____XP1_Inj 2020Jun19_EPA_066  </t>
  </si>
  <si>
    <t xml:space="preserve">DTXSID0042080_Human__30_1_____XP1_Inj 2020Jun19_EPA_067  </t>
  </si>
  <si>
    <t xml:space="preserve">DTXSID0042080_Human__30_2_____XP1_Inj 2020Jun19_EPA_068  </t>
  </si>
  <si>
    <t xml:space="preserve">DTXSID0042080_Human__30_3_____XP1_Inj 2020Jun19_EPA_069  </t>
  </si>
  <si>
    <t xml:space="preserve">DTXSID0042080_Human__15_1_____XP1_Inj 2020Jun19_EPA_070  </t>
  </si>
  <si>
    <t xml:space="preserve">DTXSID0042080_Human__15_2_____XP1_Inj 2020Jun19_EPA_071  </t>
  </si>
  <si>
    <t xml:space="preserve">DTXSID0042080_Human__15_3_____XP1_Inj 2020Jun19_EPA_072  </t>
  </si>
  <si>
    <t xml:space="preserve">DTXSID0042080_Human__0_1_____XP1_Inj 2020Jun19_EPA_073  </t>
  </si>
  <si>
    <t xml:space="preserve">DTXSID0042080_Human__0_2_____XP1_Inj 2020Jun19_EPA_074  </t>
  </si>
  <si>
    <t xml:space="preserve">DTXSID0042080_Human__0_3_____XP1_Inj 2020Jun19_EPA_075  </t>
  </si>
  <si>
    <t xml:space="preserve">DTXSID0042080_Human__120_1_____XP2_Inj 2020Jun19_EPA_076  </t>
  </si>
  <si>
    <t xml:space="preserve">DTXSID0042080_Human__120_2_____XP2_Inj 2020Jun19_EPA_077  </t>
  </si>
  <si>
    <t xml:space="preserve">DTXSID0042080_Human__120_3_____XP2_Inj 2020Jun19_EPA_078  </t>
  </si>
  <si>
    <t>DTXSID1037515 - Human</t>
  </si>
  <si>
    <t xml:space="preserve">DTXSID1037515_Human__120_1_____XP2_Inj 2020Jun19_EPA_042  </t>
  </si>
  <si>
    <t xml:space="preserve">DTXSID1037515_Human__120_2_____XP2_Inj 2020Jun19_EPA_043  </t>
  </si>
  <si>
    <t xml:space="preserve">DTXSID1037515_Human__120_3_____XP2_Inj 2020Jun19_EPA_044  </t>
  </si>
  <si>
    <t xml:space="preserve">DTXSID1037515_Human__60_1_____XP1_Inj 2020Jun19_EPA_045  </t>
  </si>
  <si>
    <t xml:space="preserve">DTXSID1037515_Human__60_2_____XP1_Inj 2020Jun19_EPA_046  </t>
  </si>
  <si>
    <t xml:space="preserve">DTXSID1037515_Human__60_3_____XP1_Inj 2020Jun19_EPA_047  </t>
  </si>
  <si>
    <t xml:space="preserve">DTXSID1037515_Human__30_1_____XP1_Inj 2020Jun19_EPA_048  </t>
  </si>
  <si>
    <t xml:space="preserve">DTXSID1037515_Human__30_2_____XP1_Inj 2020Jun19_EPA_049  </t>
  </si>
  <si>
    <t xml:space="preserve">DTXSID1037515_Human__30_3_____XP1_Inj 2020Jun19_EPA_050  </t>
  </si>
  <si>
    <t xml:space="preserve">DTXSID1037515_Human__15_1_____XP1_Inj 2020Jun19_EPA_051  </t>
  </si>
  <si>
    <t xml:space="preserve">DTXSID1037515_Human__15_2_____XP1_Inj 2020Jun19_EPA_052  </t>
  </si>
  <si>
    <t xml:space="preserve">DTXSID1037515_Human__15_3_____XP1_Inj 2020Jun19_EPA_053  </t>
  </si>
  <si>
    <t xml:space="preserve">DTXSID1037515_Human__0_1_____XP1_Inj 2020Jun19_EPA_054  </t>
  </si>
  <si>
    <t xml:space="preserve">DTXSID1037515_Human__0_2_____XP1_Inj 2020Jun19_EPA_055  </t>
  </si>
  <si>
    <t xml:space="preserve">DTXSID1037515_Human__0_3_____XP1_Inj 2020Jun19_EPA_056  </t>
  </si>
  <si>
    <t xml:space="preserve">DTXSID1037515_Human__120_1_____XP2_Inj 2020Jun19_EPA_057  </t>
  </si>
  <si>
    <t xml:space="preserve">DTXSID1037515_Human__120_2_____XP2_Inj 2020Jun19_EPA_058  </t>
  </si>
  <si>
    <t xml:space="preserve">DTXSID1037515_Human__120_3_____XP2_Inj 2020Jun19_EPA_059  </t>
  </si>
  <si>
    <t xml:space="preserve">DTXSID1037515_Human__120_1_____XP2_Inj 2020Jun19_EPA_061  </t>
  </si>
  <si>
    <t xml:space="preserve">DTXSID1037515_Human__120_2_____XP2_Inj 2020Jun19_EPA_062  </t>
  </si>
  <si>
    <t xml:space="preserve">DTXSID1037515_Human__120_3_____XP2_Inj 2020Jun19_EPA_063  </t>
  </si>
  <si>
    <t xml:space="preserve">DTXSID1037515_Human__60_1_____XP1_Inj 2020Jun19_EPA_064  </t>
  </si>
  <si>
    <t xml:space="preserve">DTXSID1037515_Human__60_2_____XP1_Inj 2020Jun19_EPA_065  </t>
  </si>
  <si>
    <t xml:space="preserve">DTXSID1037515_Human__60_3_____XP1_Inj 2020Jun19_EPA_066  </t>
  </si>
  <si>
    <t xml:space="preserve">DTXSID1037515_Human__30_1_____XP1_Inj 2020Jun19_EPA_067  </t>
  </si>
  <si>
    <t xml:space="preserve">DTXSID1037515_Human__30_2_____XP1_Inj 2020Jun19_EPA_068  </t>
  </si>
  <si>
    <t xml:space="preserve">DTXSID1037515_Human__30_3_____XP1_Inj 2020Jun19_EPA_069  </t>
  </si>
  <si>
    <t xml:space="preserve">DTXSID1037515_Human__15_1_____XP1_Inj 2020Jun19_EPA_070  </t>
  </si>
  <si>
    <t xml:space="preserve">DTXSID1037515_Human__15_2_____XP1_Inj 2020Jun19_EPA_071  </t>
  </si>
  <si>
    <t xml:space="preserve">DTXSID1037515_Human__15_3_____XP1_Inj 2020Jun19_EPA_072  </t>
  </si>
  <si>
    <t xml:space="preserve">DTXSID1037515_Human__0_1_____XP1_Inj 2020Jun19_EPA_073  </t>
  </si>
  <si>
    <t xml:space="preserve">DTXSID1037515_Human__0_2_____XP1_Inj 2020Jun19_EPA_074  </t>
  </si>
  <si>
    <t xml:space="preserve">DTXSID1037515_Human__0_3_____XP1_Inj 2020Jun19_EPA_075  </t>
  </si>
  <si>
    <t xml:space="preserve">DTXSID1037515_Human__120_1_____XP2_Inj 2020Jun19_EPA_076  </t>
  </si>
  <si>
    <t xml:space="preserve">DTXSID1037515_Human__120_2_____XP2_Inj 2020Jun19_EPA_077  </t>
  </si>
  <si>
    <t xml:space="preserve">DTXSID1037515_Human__120_3_____XP2_Inj 2020Jun19_EPA_078  </t>
  </si>
  <si>
    <t>DTXSID6021371 - Human</t>
  </si>
  <si>
    <t xml:space="preserve">DTXSID6021371_Human__120_1_____XP2_Inj 2020Jun19_EPA_004  </t>
  </si>
  <si>
    <t xml:space="preserve">DTXSID6021371_Human__120_2_____XP2_Inj 2020Jun19_EPA_005  </t>
  </si>
  <si>
    <t xml:space="preserve">DTXSID6021371_Human__120_3_____XP2_Inj 2020Jun19_EPA_006  </t>
  </si>
  <si>
    <t xml:space="preserve">DTXSID6021371_Human__60_1_____XP1_Inj 2020Jun19_EPA_007  </t>
  </si>
  <si>
    <t xml:space="preserve">DTXSID6021371_Human__60_2_____XP1_Inj 2020Jun19_EPA_008  </t>
  </si>
  <si>
    <t xml:space="preserve">DTXSID6021371_Human__60_3_____XP1_Inj 2020Jun19_EPA_009  </t>
  </si>
  <si>
    <t xml:space="preserve">DTXSID6021371_Human__30_1_____XP1_Inj 2020Jun19_EPA_010  </t>
  </si>
  <si>
    <t xml:space="preserve">DTXSID6021371_Human__30_2_____XP1_Inj 2020Jun19_EPA_011  </t>
  </si>
  <si>
    <t xml:space="preserve">DTXSID6021371_Human__30_3_____XP1_Inj 2020Jun19_EPA_012  </t>
  </si>
  <si>
    <t xml:space="preserve">DTXSID6021371_Human__15_1_____XP1_Inj 2020Jun19_EPA_013  </t>
  </si>
  <si>
    <t xml:space="preserve">DTXSID6021371_Human__15_2_____XP1_Inj 2020Jun19_EPA_014  </t>
  </si>
  <si>
    <t xml:space="preserve">DTXSID6021371_Human__15_3_____XP1_Inj 2020Jun19_EPA_015  </t>
  </si>
  <si>
    <t xml:space="preserve">DTXSID6021371_Human__0_1_____XP1_Inj 2020Jun19_EPA_016  </t>
  </si>
  <si>
    <t xml:space="preserve">DTXSID6021371_Human__0_2_____XP1_Inj 2020Jun19_EPA_017  </t>
  </si>
  <si>
    <t xml:space="preserve">DTXSID6021371_Human__0_3_____XP1_Inj 2020Jun19_EPA_018  </t>
  </si>
  <si>
    <t xml:space="preserve">DTXSID6021371_Human__120_1_____XP2_Inj 2020Jun19_EPA_019  </t>
  </si>
  <si>
    <t xml:space="preserve">DTXSID6021371_Human__120_2_____XP2_Inj 2020Jun19_EPA_020  </t>
  </si>
  <si>
    <t xml:space="preserve">DTXSID6021371_Human__120_3_____XP2_Inj 2020Jun19_EPA_021  </t>
  </si>
  <si>
    <t xml:space="preserve">DTXSID6021371_Human__120_1_____XP2_Inj 2020Jun19_EPA_023  </t>
  </si>
  <si>
    <t xml:space="preserve">DTXSID6021371_Human__120_2_____XP2_Inj 2020Jun19_EPA_024  </t>
  </si>
  <si>
    <t xml:space="preserve">DTXSID6021371_Human__120_3_____XP2_Inj 2020Jun19_EPA_025  </t>
  </si>
  <si>
    <t xml:space="preserve">DTXSID6021371_Human__60_1_____XP1_Inj 2020Jun19_EPA_026  </t>
  </si>
  <si>
    <t xml:space="preserve">DTXSID6021371_Human__60_2_____XP1_Inj 2020Jun19_EPA_027  </t>
  </si>
  <si>
    <t xml:space="preserve">DTXSID6021371_Human__60_3_____XP1_Inj 2020Jun19_EPA_028  </t>
  </si>
  <si>
    <t xml:space="preserve">DTXSID6021371_Human__30_1_____XP1_Inj 2020Jun19_EPA_029  </t>
  </si>
  <si>
    <t xml:space="preserve">DTXSID6021371_Human__30_2_____XP1_Inj 2020Jun19_EPA_030  </t>
  </si>
  <si>
    <t xml:space="preserve">DTXSID6021371_Human__30_3_____XP1_Inj 2020Jun19_EPA_031  </t>
  </si>
  <si>
    <t xml:space="preserve">DTXSID6021371_Human__15_1_____XP1_Inj 2020Jun19_EPA_032  </t>
  </si>
  <si>
    <t xml:space="preserve">DTXSID6021371_Human__15_2_____XP1_Inj 2020Jun19_EPA_033  </t>
  </si>
  <si>
    <t xml:space="preserve">DTXSID6021371_Human__15_3_____XP1_Inj 2020Jun19_EPA_034  </t>
  </si>
  <si>
    <t xml:space="preserve">DTXSID6021371_Human__0_1_____XP1_Inj 2020Jun19_EPA_035  </t>
  </si>
  <si>
    <t xml:space="preserve">DTXSID6021371_Human__0_2_____XP1_Inj 2020Jun19_EPA_036  </t>
  </si>
  <si>
    <t xml:space="preserve">DTXSID6021371_Human__0_3_____XP1_Inj 2020Jun19_EPA_037  </t>
  </si>
  <si>
    <t xml:space="preserve">DTXSID6021371_Human__120_1_____XP2_Inj 2020Jun19_EPA_038  </t>
  </si>
  <si>
    <t xml:space="preserve">DTXSID6021371_Human__120_2_____XP2_Inj 2020Jun19_EPA_039  </t>
  </si>
  <si>
    <t xml:space="preserve">DTXSID6021371_Human__120_3_____XP2_Inj 2020Jun19_EPA_040  </t>
  </si>
  <si>
    <t>DTXSID0047296 - Human</t>
  </si>
  <si>
    <t xml:space="preserve">DTXSID0047296_Human__120_1_____XP2_Inj 2020Jun19_EPA_042  </t>
  </si>
  <si>
    <t xml:space="preserve">DTXSID0047296_Human__120_2_____XP2_Inj 2020Jun19_EPA_043  </t>
  </si>
  <si>
    <t xml:space="preserve">DTXSID0047296_Human__120_3_____XP2_Inj 2020Jun19_EPA_044  </t>
  </si>
  <si>
    <t xml:space="preserve">DTXSID0047296_Human__60_1_____XP1_Inj 2020Jun19_EPA_045  </t>
  </si>
  <si>
    <t xml:space="preserve">DTXSID0047296_Human__60_2_____XP1_Inj 2020Jun19_EPA_046  </t>
  </si>
  <si>
    <t xml:space="preserve">DTXSID0047296_Human__60_3_____XP1_Inj 2020Jun19_EPA_047  </t>
  </si>
  <si>
    <t xml:space="preserve">DTXSID0047296_Human__30_1_____XP1_Inj 2020Jun19_EPA_048  </t>
  </si>
  <si>
    <t xml:space="preserve">DTXSID0047296_Human__30_2_____XP1_Inj 2020Jun19_EPA_049  </t>
  </si>
  <si>
    <t xml:space="preserve">DTXSID0047296_Human__30_3_____XP1_Inj 2020Jun19_EPA_050  </t>
  </si>
  <si>
    <t xml:space="preserve">DTXSID0047296_Human__15_1_____XP1_Inj 2020Jun19_EPA_051  </t>
  </si>
  <si>
    <t xml:space="preserve">DTXSID0047296_Human__15_2_____XP1_Inj 2020Jun19_EPA_052  </t>
  </si>
  <si>
    <t xml:space="preserve">DTXSID0047296_Human__15_3_____XP1_Inj 2020Jun19_EPA_053  </t>
  </si>
  <si>
    <t xml:space="preserve">DTXSID0047296_Human__0_1_____XP1_Inj 2020Jun19_EPA_054  </t>
  </si>
  <si>
    <t xml:space="preserve">DTXSID0047296_Human__0_2_____XP1_Inj 2020Jun19_EPA_055  </t>
  </si>
  <si>
    <t xml:space="preserve">DTXSID0047296_Human__0_3_____XP1_Inj 2020Jun19_EPA_056  </t>
  </si>
  <si>
    <t xml:space="preserve">DTXSID0047296_Human__120_1_____XP2_Inj 2020Jun19_EPA_057  </t>
  </si>
  <si>
    <t xml:space="preserve">DTXSID0047296_Human__120_2_____XP2_Inj 2020Jun19_EPA_058  </t>
  </si>
  <si>
    <t xml:space="preserve">DTXSID0047296_Human__120_3_____XP2_Inj 2020Jun19_EPA_059  </t>
  </si>
  <si>
    <t xml:space="preserve">DTXSID0047296_Human__120_1_____XP2_Inj 2020Jun19_EPA_061  </t>
  </si>
  <si>
    <t xml:space="preserve">DTXSID0047296_Human__120_2_____XP2_Inj 2020Jun19_EPA_062  </t>
  </si>
  <si>
    <t xml:space="preserve">DTXSID0047296_Human__120_3_____XP2_Inj 2020Jun19_EPA_063  </t>
  </si>
  <si>
    <t xml:space="preserve">DTXSID0047296_Human__60_1_____XP1_Inj 2020Jun19_EPA_064  </t>
  </si>
  <si>
    <t xml:space="preserve">DTXSID0047296_Human__60_2_____XP1_Inj 2020Jun19_EPA_065  </t>
  </si>
  <si>
    <t xml:space="preserve">DTXSID0047296_Human__60_3_____XP1_Inj 2020Jun19_EPA_066  </t>
  </si>
  <si>
    <t xml:space="preserve">DTXSID0047296_Human__30_1_____XP1_Inj 2020Jun19_EPA_067  </t>
  </si>
  <si>
    <t xml:space="preserve">DTXSID0047296_Human__30_2_____XP1_Inj 2020Jun19_EPA_068  </t>
  </si>
  <si>
    <t xml:space="preserve">DTXSID0047296_Human__30_3_____XP1_Inj 2020Jun19_EPA_069  </t>
  </si>
  <si>
    <t xml:space="preserve">DTXSID0047296_Human__15_1_____XP1_Inj 2020Jun19_EPA_070  </t>
  </si>
  <si>
    <t xml:space="preserve">DTXSID0047296_Human__15_2_____XP1_Inj 2020Jun19_EPA_071  </t>
  </si>
  <si>
    <t xml:space="preserve">DTXSID0047296_Human__15_3_____XP1_Inj 2020Jun19_EPA_072  </t>
  </si>
  <si>
    <t xml:space="preserve">DTXSID0047296_Human__0_1_____XP1_Inj 2020Jun19_EPA_073  </t>
  </si>
  <si>
    <t xml:space="preserve">DTXSID0047296_Human__0_2_____XP1_Inj 2020Jun19_EPA_074  </t>
  </si>
  <si>
    <t xml:space="preserve">DTXSID0047296_Human__0_3_____XP1_Inj 2020Jun19_EPA_075  </t>
  </si>
  <si>
    <t xml:space="preserve">DTXSID0047296_Human__120_1_____XP2_Inj 2020Jun19_EPA_076  </t>
  </si>
  <si>
    <t xml:space="preserve">DTXSID0047296_Human__120_2_____XP2_Inj 2020Jun19_EPA_077  </t>
  </si>
  <si>
    <t xml:space="preserve">DTXSID0047296_Human__120_3_____XP2_Inj 2020Jun19_EPA_078  </t>
  </si>
  <si>
    <t>DTXSID8020202 - Human</t>
  </si>
  <si>
    <t xml:space="preserve">DTXSID8020202_Human__120_1_____XP2_Inj 2020Jun19_EPA_080  </t>
  </si>
  <si>
    <t xml:space="preserve">DTXSID8020202_Human__120_2_____XP2_Inj 2020Jun19_EPA_081  </t>
  </si>
  <si>
    <t xml:space="preserve">DTXSID8020202_Human__120_3_____XP2_Inj 2020Jun19_EPA_082  </t>
  </si>
  <si>
    <t xml:space="preserve">DTXSID8020202_Human__60_1_____XP1_Inj 2020Jun19_EPA_083  </t>
  </si>
  <si>
    <t xml:space="preserve">DTXSID8020202_Human__60_2_____XP1_Inj 2020Jun19_EPA_084  </t>
  </si>
  <si>
    <t xml:space="preserve">DTXSID8020202_Human__60_3_____XP1_Inj 2020Jun19_EPA_085  </t>
  </si>
  <si>
    <t xml:space="preserve">DTXSID8020202_Human__30_1_____XP1_Inj 2020Jun19_EPA_086  </t>
  </si>
  <si>
    <t xml:space="preserve">DTXSID8020202_Human__30_2_____XP1_Inj 2020Jun19_EPA_087  </t>
  </si>
  <si>
    <t xml:space="preserve">DTXSID8020202_Human__30_3_____XP1_Inj 2020Jun19_EPA_088  </t>
  </si>
  <si>
    <t xml:space="preserve">DTXSID8020202_Human__15_1_____XP1_Inj 2020Jun19_EPA_089  </t>
  </si>
  <si>
    <t xml:space="preserve">DTXSID8020202_Human__15_2_____XP1_Inj 2020Jun19_EPA_090  </t>
  </si>
  <si>
    <t xml:space="preserve">DTXSID8020202_Human__15_3_____XP1_Inj 2020Jun19_EPA_091  </t>
  </si>
  <si>
    <t xml:space="preserve">DTXSID8020202_Human__0_1_____XP1_Inj 2020Jun19_EPA_092  </t>
  </si>
  <si>
    <t xml:space="preserve">DTXSID8020202_Human__0_2_____XP1_Inj 2020Jun19_EPA_093  </t>
  </si>
  <si>
    <t xml:space="preserve">DTXSID8020202_Human__0_3_____XP1_Inj 2020Jun19_EPA_094  </t>
  </si>
  <si>
    <t xml:space="preserve">DTXSID8020202_Human__120_1_____XP2_Inj 2020Jun19_EPA_095  </t>
  </si>
  <si>
    <t xml:space="preserve">DTXSID8020202_Human__120_2_____XP2_Inj 2020Jun19_EPA_096  </t>
  </si>
  <si>
    <t xml:space="preserve">DTXSID8020202_Human__120_3_____XP2_Inj 2020Jun19_EPA_097  </t>
  </si>
  <si>
    <t xml:space="preserve">DTXSID8020202_Human__120_1_____XP2_Inj 2020Jun19_EPA_099  </t>
  </si>
  <si>
    <t xml:space="preserve">DTXSID8020202_Human__120_2_____XP2_Inj 2020Jun19_EPA_100  </t>
  </si>
  <si>
    <t xml:space="preserve">DTXSID8020202_Human__120_3_____XP2_Inj 2020Jun19_EPA_101  </t>
  </si>
  <si>
    <t xml:space="preserve">DTXSID8020202_Human__60_1_____XP1_Inj 2020Jun19_EPA_102  </t>
  </si>
  <si>
    <t xml:space="preserve">DTXSID8020202_Human__60_2_____XP1_Inj 2020Jun19_EPA_103  </t>
  </si>
  <si>
    <t xml:space="preserve">DTXSID8020202_Human__60_3_____XP1_Inj 2020Jun19_EPA_104  </t>
  </si>
  <si>
    <t xml:space="preserve">DTXSID8020202_Human__30_1_____XP1_Inj 2020Jun19_EPA_105  </t>
  </si>
  <si>
    <t xml:space="preserve">DTXSID8020202_Human__30_2_____XP1_Inj 2020Jun19_EPA_106  </t>
  </si>
  <si>
    <t xml:space="preserve">DTXSID8020202_Human__30_3_____XP1_Inj 2020Jun19_EPA_107  </t>
  </si>
  <si>
    <t xml:space="preserve">DTXSID8020202_Human__15_1_____XP1_Inj 2020Jun19_EPA_108  </t>
  </si>
  <si>
    <t xml:space="preserve">DTXSID8020202_Human__15_2_____XP1_Inj 2020Jun19_EPA_109  </t>
  </si>
  <si>
    <t xml:space="preserve">DTXSID8020202_Human__15_3_____XP1_Inj 2020Jun19_EPA_110  </t>
  </si>
  <si>
    <t xml:space="preserve">DTXSID8020202_Human__0_1_____XP1_Inj 2020Jun19_EPA_111  </t>
  </si>
  <si>
    <t xml:space="preserve">DTXSID8020202_Human__0_2_____XP1_Inj 2020Jun19_EPA_112  </t>
  </si>
  <si>
    <t xml:space="preserve">DTXSID8020202_Human__0_3_____XP1_Inj 2020Jun19_EPA_113  </t>
  </si>
  <si>
    <t xml:space="preserve">DTXSID8020202_Human__120_1_____XP2_Inj 2020Jun19_EPA_114  </t>
  </si>
  <si>
    <t xml:space="preserve">DTXSID8020202_Human__120_2_____XP2_Inj 2020Jun19_EPA_115  </t>
  </si>
  <si>
    <t xml:space="preserve">DTXSID8020202_Human__120_3_____XP2_Inj 2020Jun19_EPA_116  </t>
  </si>
  <si>
    <t>DTXSID5042297 - Human</t>
  </si>
  <si>
    <t xml:space="preserve">DTXSID5042297_Human__120_1_____XP2_Inj 2020Jun19_EPA_118  </t>
  </si>
  <si>
    <t xml:space="preserve">DTXSID5042297_Human__120_2_____XP2_Inj 2020Jun19_EPA_119  </t>
  </si>
  <si>
    <t xml:space="preserve">DTXSID5042297_Human__120_3_____XP2_Inj 2020Jun19_EPA_120  </t>
  </si>
  <si>
    <t xml:space="preserve">DTXSID5042297_Human__60_1_____XP1_Inj 2020Jun19_EPA_121  </t>
  </si>
  <si>
    <t xml:space="preserve">DTXSID5042297_Human__60_2_____XP1_Inj 2020Jun19_EPA_122  </t>
  </si>
  <si>
    <t xml:space="preserve">DTXSID5042297_Human__60_3_____XP1_Inj 2020Jun19_EPA_123  </t>
  </si>
  <si>
    <t xml:space="preserve">DTXSID5042297_Human__30_1_____XP1_Inj 2020Jun19_EPA_124  </t>
  </si>
  <si>
    <t xml:space="preserve">DTXSID5042297_Human__30_2_____XP1_Inj 2020Jun19_EPA_125  </t>
  </si>
  <si>
    <t xml:space="preserve">DTXSID5042297_Human__30_3_____XP1_Inj 2020Jun19_EPA_126  </t>
  </si>
  <si>
    <t xml:space="preserve">DTXSID5042297_Human__15_1_____XP1_Inj 2020Jun19_EPA_127  </t>
  </si>
  <si>
    <t xml:space="preserve">DTXSID5042297_Human__15_2_____XP1_Inj 2020Jun19_EPA_128  </t>
  </si>
  <si>
    <t xml:space="preserve">DTXSID5042297_Human__15_3_____XP1_Inj 2020Jun19_EPA_129  </t>
  </si>
  <si>
    <t xml:space="preserve">DTXSID5042297_Human__0_1_____XP1_Inj 2020Jun19_EPA_130  </t>
  </si>
  <si>
    <t xml:space="preserve">DTXSID5042297_Human__0_2_____XP1_Inj 2020Jun19_EPA_131  </t>
  </si>
  <si>
    <t xml:space="preserve">DTXSID5042297_Human__0_3_____XP1_Inj 2020Jun19_EPA_132  </t>
  </si>
  <si>
    <t xml:space="preserve">DTXSID5042297_Human__120_1_____XP2_Inj 2020Jun19_EPA_133  </t>
  </si>
  <si>
    <t xml:space="preserve">DTXSID5042297_Human__120_2_____XP2_Inj 2020Jun19_EPA_134  </t>
  </si>
  <si>
    <t xml:space="preserve">DTXSID5042297_Human__120_3_____XP2_Inj 2020Jun19_EPA_135  </t>
  </si>
  <si>
    <t xml:space="preserve">DTXSID5042297_Human__120_1_____XP2_Inj 2020Jun19_EPA_137  </t>
  </si>
  <si>
    <t xml:space="preserve">DTXSID5042297_Human__120_2_____XP2_Inj 2020Jun19_EPA_138  </t>
  </si>
  <si>
    <t xml:space="preserve">DTXSID5042297_Human__120_3_____XP2_Inj 2020Jun19_EPA_139  </t>
  </si>
  <si>
    <t xml:space="preserve">DTXSID5042297_Human__60_1_____XP1_Inj 2020Jun19_EPA_140  </t>
  </si>
  <si>
    <t xml:space="preserve">DTXSID5042297_Human__60_2_____XP1_Inj 2020Jun19_EPA_141  </t>
  </si>
  <si>
    <t xml:space="preserve">DTXSID5042297_Human__60_3_____XP1_Inj 2020Jun19_EPA_142  </t>
  </si>
  <si>
    <t xml:space="preserve">DTXSID5042297_Human__30_1_____XP1_Inj 2020Jun19_EPA_143  </t>
  </si>
  <si>
    <t xml:space="preserve">DTXSID5042297_Human__30_2_____XP1_Inj 2020Jun19_EPA_144  </t>
  </si>
  <si>
    <t xml:space="preserve">DTXSID5042297_Human__30_3_____XP1_Inj 2020Jun19_EPA_145  </t>
  </si>
  <si>
    <t xml:space="preserve">DTXSID5042297_Human__15_1_____XP1_Inj 2020Jun19_EPA_146  </t>
  </si>
  <si>
    <t xml:space="preserve">DTXSID5042297_Human__15_2_____XP1_Inj 2020Jun19_EPA_147  </t>
  </si>
  <si>
    <t xml:space="preserve">DTXSID5042297_Human__15_3_____XP1_Inj 2020Jun19_EPA_148  </t>
  </si>
  <si>
    <t xml:space="preserve">DTXSID5042297_Human__0_1_____XP1_Inj 2020Jun19_EPA_149  </t>
  </si>
  <si>
    <t xml:space="preserve">DTXSID5042297_Human__0_2_____XP1_Inj 2020Jun19_EPA_150  </t>
  </si>
  <si>
    <t xml:space="preserve">DTXSID5042297_Human__0_3_____XP1_Inj 2020Jun19_EPA_151  </t>
  </si>
  <si>
    <t xml:space="preserve">DTXSID5042297_Human__120_1_____XP2_Inj 2020Jun19_EPA_152  </t>
  </si>
  <si>
    <t xml:space="preserve">DTXSID5042297_Human__120_2_____XP2_Inj 2020Jun19_EPA_153  </t>
  </si>
  <si>
    <t xml:space="preserve">DTXSID5042297_Human__120_3_____XP2_Inj 2020Jun19_EPA_154  </t>
  </si>
  <si>
    <t>DTXSID6047313 - Human</t>
  </si>
  <si>
    <t xml:space="preserve">DTXSID6047313_Human__120_1_____XP2_Inj 2020Jun19_EPA_099  </t>
  </si>
  <si>
    <t xml:space="preserve">DTXSID6047313_Human__120_2_____XP2_Inj 2020Jun19_EPA_100  </t>
  </si>
  <si>
    <t xml:space="preserve">DTXSID6047313_Human__120_3_____XP2_Inj 2020Jun19_EPA_101  </t>
  </si>
  <si>
    <t xml:space="preserve">DTXSID6047313_Human__60_1_____XP1_Inj 2020Jun19_EPA_102  </t>
  </si>
  <si>
    <t xml:space="preserve">DTXSID6047313_Human__60_2_____XP1_Inj 2020Jun19_EPA_103  </t>
  </si>
  <si>
    <t xml:space="preserve">DTXSID6047313_Human__60_3_____XP1_Inj 2020Jun19_EPA_104  </t>
  </si>
  <si>
    <t xml:space="preserve">DTXSID6047313_Human__30_1_____XP1_Inj 2020Jun19_EPA_105  </t>
  </si>
  <si>
    <t xml:space="preserve">DTXSID6047313_Human__30_2_____XP1_Inj 2020Jun19_EPA_106  </t>
  </si>
  <si>
    <t xml:space="preserve">DTXSID6047313_Human__30_3_____XP1_Inj 2020Jun19_EPA_107  </t>
  </si>
  <si>
    <t xml:space="preserve">DTXSID6047313_Human__15_1_____XP1_Inj 2020Jun19_EPA_108  </t>
  </si>
  <si>
    <t xml:space="preserve">DTXSID6047313_Human__15_2_____XP1_Inj 2020Jun19_EPA_109  </t>
  </si>
  <si>
    <t xml:space="preserve">DTXSID6047313_Human__15_3_____XP1_Inj 2020Jun19_EPA_110  </t>
  </si>
  <si>
    <t xml:space="preserve">DTXSID6047313_Human__0_1_____XP1_Inj 2020Jun19_EPA_111  </t>
  </si>
  <si>
    <t xml:space="preserve">DTXSID6047313_Human__0_2_____XP1_Inj 2020Jun19_EPA_112  </t>
  </si>
  <si>
    <t xml:space="preserve">DTXSID6047313_Human__0_3_____XP1_Inj 2020Jun19_EPA_113  </t>
  </si>
  <si>
    <t xml:space="preserve">DTXSID6047313_Human__120_1_____XP2_Inj 2020Jun19_EPA_114  </t>
  </si>
  <si>
    <t xml:space="preserve">DTXSID6047313_Human__120_2_____XP2_Inj 2020Jun19_EPA_115  </t>
  </si>
  <si>
    <t xml:space="preserve">DTXSID6047313_Human__120_3_____XP2_Inj 2020Jun19_EPA_116  </t>
  </si>
  <si>
    <t xml:space="preserve">DTXSID6047313_Human__120_1_____XP2_Inj 2020Jun19_EPA_080  </t>
  </si>
  <si>
    <t xml:space="preserve">DTXSID6047313_Human__120_2_____XP2_Inj 2020Jun19_EPA_081  </t>
  </si>
  <si>
    <t xml:space="preserve">DTXSID6047313_Human__120_3_____XP2_Inj 2020Jun19_EPA_082  </t>
  </si>
  <si>
    <t xml:space="preserve">DTXSID6047313_Human__60_1_____XP1_Inj 2020Jun19_EPA_083  </t>
  </si>
  <si>
    <t xml:space="preserve">DTXSID6047313_Human__60_2_____XP1_Inj 2020Jun19_EPA_084  </t>
  </si>
  <si>
    <t xml:space="preserve">DTXSID6047313_Human__60_3_____XP1_Inj 2020Jun19_EPA_085  </t>
  </si>
  <si>
    <t xml:space="preserve">DTXSID6047313_Human__30_1_____XP1_Inj 2020Jun19_EPA_086  </t>
  </si>
  <si>
    <t xml:space="preserve">DTXSID6047313_Human__30_2_____XP1_Inj 2020Jun19_EPA_087  </t>
  </si>
  <si>
    <t xml:space="preserve">DTXSID6047313_Human__30_3_____XP1_Inj 2020Jun19_EPA_088  </t>
  </si>
  <si>
    <t xml:space="preserve">DTXSID6047313_Human__15_1_____XP1_Inj 2020Jun19_EPA_089  </t>
  </si>
  <si>
    <t xml:space="preserve">DTXSID6047313_Human__15_2_____XP1_Inj 2020Jun19_EPA_090  </t>
  </si>
  <si>
    <t xml:space="preserve">DTXSID6047313_Human__15_3_____XP1_Inj 2020Jun19_EPA_091  </t>
  </si>
  <si>
    <t xml:space="preserve">DTXSID6047313_Human__0_1_____XP1_Inj 2020Jun19_EPA_092  </t>
  </si>
  <si>
    <t xml:space="preserve">DTXSID6047313_Human__0_2_____XP1_Inj 2020Jun19_EPA_093  </t>
  </si>
  <si>
    <t xml:space="preserve">DTXSID6047313_Human__0_3_____XP1_Inj 2020Jun19_EPA_094  </t>
  </si>
  <si>
    <t xml:space="preserve">DTXSID6047313_Human__120_1_____XP2_Inj 2020Jun19_EPA_095  </t>
  </si>
  <si>
    <t xml:space="preserve">DTXSID6047313_Human__120_2_____XP2_Inj 2020Jun19_EPA_096  </t>
  </si>
  <si>
    <t xml:space="preserve">DTXSID6047313_Human__120_3_____XP2_Inj 2020Jun19_EPA_097  </t>
  </si>
  <si>
    <t>DTXSID6040747 - Human</t>
  </si>
  <si>
    <t xml:space="preserve">DTXSID6040747_Human__120_1_____XP2_Inj 2020Jun19_EPA_118  </t>
  </si>
  <si>
    <t xml:space="preserve">DTXSID6040747_Human__120_2_____XP2_Inj 2020Jun19_EPA_119  </t>
  </si>
  <si>
    <t xml:space="preserve">DTXSID6040747_Human__120_3_____XP2_Inj 2020Jun19_EPA_120  </t>
  </si>
  <si>
    <t xml:space="preserve">DTXSID6040747_Human__60_1_____XP1_Inj 2020Jun19_EPA_121  </t>
  </si>
  <si>
    <t xml:space="preserve">DTXSID6040747_Human__60_2_____XP1_Inj 2020Jun19_EPA_122  </t>
  </si>
  <si>
    <t xml:space="preserve">DTXSID6040747_Human__60_3_____XP1_Inj 2020Jun19_EPA_123  </t>
  </si>
  <si>
    <t xml:space="preserve">DTXSID6040747_Human__30_1_____XP1_Inj 2020Jun19_EPA_124  </t>
  </si>
  <si>
    <t xml:space="preserve">DTXSID6040747_Human__30_2_____XP1_Inj 2020Jun19_EPA_125  </t>
  </si>
  <si>
    <t xml:space="preserve">DTXSID6040747_Human__30_3_____XP1_Inj 2020Jun19_EPA_126  </t>
  </si>
  <si>
    <t xml:space="preserve">DTXSID6040747_Human__15_1_____XP1_Inj 2020Jun19_EPA_127  </t>
  </si>
  <si>
    <t xml:space="preserve">DTXSID6040747_Human__15_2_____XP1_Inj 2020Jun19_EPA_128  </t>
  </si>
  <si>
    <t xml:space="preserve">DTXSID6040747_Human__15_3_____XP1_Inj 2020Jun19_EPA_129  </t>
  </si>
  <si>
    <t xml:space="preserve">DTXSID6040747_Human__0_1_____XP1_Inj 2020Jun19_EPA_130  </t>
  </si>
  <si>
    <t xml:space="preserve">DTXSID6040747_Human__0_2_____XP1_Inj 2020Jun19_EPA_131  </t>
  </si>
  <si>
    <t xml:space="preserve">DTXSID6040747_Human__0_3_____XP1_Inj 2020Jun19_EPA_132  </t>
  </si>
  <si>
    <t xml:space="preserve">DTXSID6040747_Human__120_1_____XP2_Inj 2020Jun19_EPA_133  </t>
  </si>
  <si>
    <t xml:space="preserve">DTXSID6040747_Human__120_2_____XP2_Inj 2020Jun19_EPA_134  </t>
  </si>
  <si>
    <t xml:space="preserve">DTXSID6040747_Human__120_3_____XP2_Inj 2020Jun19_EPA_135  </t>
  </si>
  <si>
    <t xml:space="preserve">DTXSID6040747_Human__120_1_____XP2_Inj 2020Jun19_EPA_137  </t>
  </si>
  <si>
    <t xml:space="preserve">DTXSID6040747_Human__120_2_____XP2_Inj 2020Jun19_EPA_138  </t>
  </si>
  <si>
    <t xml:space="preserve">DTXSID6040747_Human__120_3_____XP2_Inj 2020Jun19_EPA_139  </t>
  </si>
  <si>
    <t xml:space="preserve">DTXSID6040747_Human__60_1_____XP1_Inj 2020Jun19_EPA_140  </t>
  </si>
  <si>
    <t xml:space="preserve">DTXSID6040747_Human__60_2_____XP1_Inj 2020Jun19_EPA_141  </t>
  </si>
  <si>
    <t xml:space="preserve">DTXSID6040747_Human__60_3_____XP1_Inj 2020Jun19_EPA_142  </t>
  </si>
  <si>
    <t xml:space="preserve">DTXSID6040747_Human__30_1_____XP1_Inj 2020Jun19_EPA_143  </t>
  </si>
  <si>
    <t xml:space="preserve">DTXSID6040747_Human__30_2_____XP1_Inj 2020Jun19_EPA_144  </t>
  </si>
  <si>
    <t xml:space="preserve">DTXSID6040747_Human__30_3_____XP1_Inj 2020Jun19_EPA_145  </t>
  </si>
  <si>
    <t xml:space="preserve">DTXSID6040747_Human__15_1_____XP1_Inj 2020Jun19_EPA_146  </t>
  </si>
  <si>
    <t xml:space="preserve">DTXSID6040747_Human__15_2_____XP1_Inj 2020Jun19_EPA_147  </t>
  </si>
  <si>
    <t xml:space="preserve">DTXSID6040747_Human__15_3_____XP1_Inj 2020Jun19_EPA_148  </t>
  </si>
  <si>
    <t xml:space="preserve">DTXSID6040747_Human__0_1_____XP1_Inj 2020Jun19_EPA_149  </t>
  </si>
  <si>
    <t xml:space="preserve">DTXSID6040747_Human__0_2_____XP1_Inj 2020Jun19_EPA_150  </t>
  </si>
  <si>
    <t xml:space="preserve">DTXSID6040747_Human__0_3_____XP1_Inj 2020Jun19_EPA_151  </t>
  </si>
  <si>
    <t xml:space="preserve">DTXSID6040747_Human__120_1_____XP2_Inj 2020Jun19_EPA_152  </t>
  </si>
  <si>
    <t xml:space="preserve">DTXSID6040747_Human__120_2_____XP2_Inj 2020Jun19_EPA_153  </t>
  </si>
  <si>
    <t xml:space="preserve">DTXSID6040747_Human__120_3_____XP2_Inj 2020Jun19_EPA_154  </t>
  </si>
  <si>
    <t>DTXSID5023796 - Human</t>
  </si>
  <si>
    <t xml:space="preserve">DTXSID5023796_Human__120_1_____XP2_Inj 2020Jun19_EPA_080  </t>
  </si>
  <si>
    <t xml:space="preserve">DTXSID5023796_Human__120_2_____XP2_Inj 2020Jun19_EPA_081  </t>
  </si>
  <si>
    <t xml:space="preserve">DTXSID5023796_Human__120_3_____XP2_Inj 2020Jun19_EPA_082  </t>
  </si>
  <si>
    <t xml:space="preserve">DTXSID5023796_Human__60_1_____XP1_Inj 2020Jun19_EPA_083  </t>
  </si>
  <si>
    <t xml:space="preserve">DTXSID5023796_Human__60_2_____XP1_Inj 2020Jun19_EPA_084  </t>
  </si>
  <si>
    <t xml:space="preserve">DTXSID5023796_Human__60_3_____XP1_Inj 2020Jun19_EPA_085  </t>
  </si>
  <si>
    <t xml:space="preserve">DTXSID5023796_Human__30_1_____XP1_Inj 2020Jun19_EPA_086  </t>
  </si>
  <si>
    <t xml:space="preserve">DTXSID5023796_Human__30_2_____XP1_Inj 2020Jun19_EPA_087  </t>
  </si>
  <si>
    <t xml:space="preserve">DTXSID5023796_Human__30_3_____XP1_Inj 2020Jun19_EPA_088  </t>
  </si>
  <si>
    <t xml:space="preserve">DTXSID5023796_Human__15_1_____XP1_Inj 2020Jun19_EPA_089  </t>
  </si>
  <si>
    <t xml:space="preserve">DTXSID5023796_Human__15_2_____XP1_Inj 2020Jun19_EPA_090  </t>
  </si>
  <si>
    <t xml:space="preserve">DTXSID5023796_Human__15_3_____XP1_Inj 2020Jun19_EPA_091  </t>
  </si>
  <si>
    <t xml:space="preserve">DTXSID5023796_Human__0_1_____XP1_Inj 2020Jun19_EPA_092  </t>
  </si>
  <si>
    <t xml:space="preserve">DTXSID5023796_Human__0_2_____XP1_Inj 2020Jun19_EPA_093  </t>
  </si>
  <si>
    <t xml:space="preserve">DTXSID5023796_Human__0_3_____XP1_Inj 2020Jun19_EPA_094  </t>
  </si>
  <si>
    <t xml:space="preserve">DTXSID5023796_Human__120_1_____XP2_Inj 2020Jun19_EPA_095  </t>
  </si>
  <si>
    <t xml:space="preserve">DTXSID5023796_Human__120_2_____XP2_Inj 2020Jun19_EPA_096  </t>
  </si>
  <si>
    <t xml:space="preserve">DTXSID5023796_Human__120_3_____XP2_Inj 2020Jun19_EPA_097  </t>
  </si>
  <si>
    <t xml:space="preserve">DTXSID5023796_Human__120_1_____XP2_Inj 2020Jun19_EPA_099  </t>
  </si>
  <si>
    <t xml:space="preserve">DTXSID5023796_Human__120_2_____XP2_Inj 2020Jun19_EPA_100  </t>
  </si>
  <si>
    <t xml:space="preserve">DTXSID5023796_Human__120_3_____XP2_Inj 2020Jun19_EPA_101  </t>
  </si>
  <si>
    <t xml:space="preserve">DTXSID5023796_Human__60_1_____XP1_Inj 2020Jun19_EPA_102  </t>
  </si>
  <si>
    <t xml:space="preserve">DTXSID5023796_Human__60_2_____XP1_Inj 2020Jun19_EPA_103  </t>
  </si>
  <si>
    <t xml:space="preserve">DTXSID5023796_Human__60_3_____XP1_Inj 2020Jun19_EPA_104  </t>
  </si>
  <si>
    <t xml:space="preserve">DTXSID5023796_Human__30_1_____XP1_Inj 2020Jun19_EPA_105  </t>
  </si>
  <si>
    <t xml:space="preserve">DTXSID5023796_Human__30_2_____XP1_Inj 2020Jun19_EPA_106  </t>
  </si>
  <si>
    <t xml:space="preserve">DTXSID5023796_Human__30_3_____XP1_Inj 2020Jun19_EPA_107  </t>
  </si>
  <si>
    <t xml:space="preserve">DTXSID5023796_Human__15_1_____XP1_Inj 2020Jun19_EPA_108  </t>
  </si>
  <si>
    <t xml:space="preserve">DTXSID5023796_Human__15_2_____XP1_Inj 2020Jun19_EPA_109  </t>
  </si>
  <si>
    <t xml:space="preserve">DTXSID5023796_Human__15_3_____XP1_Inj 2020Jun19_EPA_110  </t>
  </si>
  <si>
    <t xml:space="preserve">DTXSID5023796_Human__0_1_____XP1_Inj 2020Jun19_EPA_111  </t>
  </si>
  <si>
    <t xml:space="preserve">DTXSID5023796_Human__0_2_____XP1_Inj 2020Jun19_EPA_112  </t>
  </si>
  <si>
    <t xml:space="preserve">DTXSID5023796_Human__0_3_____XP1_Inj 2020Jun19_EPA_113  </t>
  </si>
  <si>
    <t xml:space="preserve">DTXSID5023796_Human__120_1_____XP2_Inj 2020Jun19_EPA_114  </t>
  </si>
  <si>
    <t xml:space="preserve">DTXSID5023796_Human__120_2_____XP2_Inj 2020Jun19_EPA_115  </t>
  </si>
  <si>
    <t xml:space="preserve">DTXSID5023796_Human__120_3_____XP2_Inj 2020Jun19_EPA_116  </t>
  </si>
  <si>
    <t>DTXSID9047259 - Human</t>
  </si>
  <si>
    <t xml:space="preserve">DTXSID9047259_Human__120_1_____XP2_Inj 2020Jun19_EPA_118  </t>
  </si>
  <si>
    <t xml:space="preserve">DTXSID9047259_Human__120_2_____XP2_Inj 2020Jun19_EPA_119  </t>
  </si>
  <si>
    <t xml:space="preserve">DTXSID9047259_Human__120_3_____XP2_Inj 2020Jun19_EPA_120  </t>
  </si>
  <si>
    <t xml:space="preserve">DTXSID9047259_Human__60_1_____XP1_Inj 2020Jun19_EPA_121  </t>
  </si>
  <si>
    <t xml:space="preserve">DTXSID9047259_Human__60_2_____XP1_Inj 2020Jun19_EPA_122  </t>
  </si>
  <si>
    <t xml:space="preserve">DTXSID9047259_Human__60_3_____XP1_Inj 2020Jun19_EPA_123  </t>
  </si>
  <si>
    <t xml:space="preserve">DTXSID9047259_Human__30_1_____XP1_Inj 2020Jun19_EPA_124  </t>
  </si>
  <si>
    <t xml:space="preserve">DTXSID9047259_Human__30_2_____XP1_Inj 2020Jun19_EPA_125  </t>
  </si>
  <si>
    <t xml:space="preserve">DTXSID9047259_Human__30_3_____XP1_Inj 2020Jun19_EPA_126  </t>
  </si>
  <si>
    <t xml:space="preserve">DTXSID9047259_Human__15_1_____XP1_Inj 2020Jun19_EPA_127  </t>
  </si>
  <si>
    <t xml:space="preserve">DTXSID9047259_Human__15_2_____XP1_Inj 2020Jun19_EPA_128  </t>
  </si>
  <si>
    <t xml:space="preserve">DTXSID9047259_Human__15_3_____XP1_Inj 2020Jun19_EPA_129  </t>
  </si>
  <si>
    <t xml:space="preserve">DTXSID9047259_Human__0_1_____XP1_Inj 2020Jun19_EPA_130  </t>
  </si>
  <si>
    <t xml:space="preserve">DTXSID9047259_Human__0_2_____XP1_Inj 2020Jun19_EPA_131  </t>
  </si>
  <si>
    <t xml:space="preserve">DTXSID9047259_Human__0_3_____XP1_Inj 2020Jun19_EPA_132  </t>
  </si>
  <si>
    <t xml:space="preserve">DTXSID9047259_Human__120_1_____XP2_Inj 2020Jun19_EPA_133  </t>
  </si>
  <si>
    <t xml:space="preserve">DTXSID9047259_Human__120_2_____XP2_Inj 2020Jun19_EPA_134  </t>
  </si>
  <si>
    <t xml:space="preserve">DTXSID9047259_Human__120_3_____XP2_Inj 2020Jun19_EPA_135  </t>
  </si>
  <si>
    <t xml:space="preserve">DTXSID9047259_Human__120_1_____XP2_Inj 2020Jun19_EPA_137  </t>
  </si>
  <si>
    <t xml:space="preserve">DTXSID9047259_Human__120_2_____XP2_Inj 2020Jun19_EPA_138  </t>
  </si>
  <si>
    <t xml:space="preserve">DTXSID9047259_Human__120_3_____XP2_Inj 2020Jun19_EPA_139  </t>
  </si>
  <si>
    <t xml:space="preserve">DTXSID9047259_Human__60_1_____XP1_Inj 2020Jun19_EPA_140  </t>
  </si>
  <si>
    <t xml:space="preserve">DTXSID9047259_Human__60_2_____XP1_Inj 2020Jun19_EPA_141  </t>
  </si>
  <si>
    <t xml:space="preserve">DTXSID9047259_Human__60_3_____XP1_Inj 2020Jun19_EPA_142  </t>
  </si>
  <si>
    <t xml:space="preserve">DTXSID9047259_Human__30_1_____XP1_Inj 2020Jun19_EPA_143  </t>
  </si>
  <si>
    <t xml:space="preserve">DTXSID9047259_Human__30_2_____XP1_Inj 2020Jun19_EPA_144  </t>
  </si>
  <si>
    <t xml:space="preserve">DTXSID9047259_Human__30_3_____XP1_Inj 2020Jun19_EPA_145  </t>
  </si>
  <si>
    <t xml:space="preserve">DTXSID9047259_Human__15_1_____XP1_Inj 2020Jun19_EPA_146  </t>
  </si>
  <si>
    <t xml:space="preserve">DTXSID9047259_Human__15_2_____XP1_Inj 2020Jun19_EPA_147  </t>
  </si>
  <si>
    <t xml:space="preserve">DTXSID9047259_Human__15_3_____XP1_Inj 2020Jun19_EPA_148  </t>
  </si>
  <si>
    <t xml:space="preserve">DTXSID9047259_Human__0_1_____XP1_Inj 2020Jun19_EPA_149  </t>
  </si>
  <si>
    <t xml:space="preserve">DTXSID9047259_Human__0_2_____XP1_Inj 2020Jun19_EPA_150  </t>
  </si>
  <si>
    <t xml:space="preserve">DTXSID9047259_Human__0_3_____XP1_Inj 2020Jun19_EPA_151  </t>
  </si>
  <si>
    <t xml:space="preserve">DTXSID9047259_Human__120_1_____XP2_Inj 2020Jun19_EPA_152  </t>
  </si>
  <si>
    <t xml:space="preserve">DTXSID9047259_Human__120_2_____XP2_Inj 2020Jun19_EPA_153  </t>
  </si>
  <si>
    <t xml:space="preserve">DTXSID9047259_Human__120_3_____XP2_Inj 2020Jun19_EPA_154  </t>
  </si>
  <si>
    <t>DTXSID0022777 - Human</t>
  </si>
  <si>
    <t xml:space="preserve">DTXSID0022777_Human__120_1_____XP2_Inj 2020Jun19_EPA_080  </t>
  </si>
  <si>
    <t xml:space="preserve">DTXSID0022777_Human__120_2_____XP2_Inj 2020Jun19_EPA_081  </t>
  </si>
  <si>
    <t xml:space="preserve">DTXSID0022777_Human__120_3_____XP2_Inj 2020Jun19_EPA_082  </t>
  </si>
  <si>
    <t xml:space="preserve">DTXSID0022777_Human__60_1_____XP1_Inj 2020Jun19_EPA_083  </t>
  </si>
  <si>
    <t xml:space="preserve">DTXSID0022777_Human__60_2_____XP1_Inj 2020Jun19_EPA_084  </t>
  </si>
  <si>
    <t xml:space="preserve">DTXSID0022777_Human__60_3_____XP1_Inj 2020Jun19_EPA_085  </t>
  </si>
  <si>
    <t xml:space="preserve">DTXSID0022777_Human__30_1_____XP1_Inj 2020Jun19_EPA_086  </t>
  </si>
  <si>
    <t xml:space="preserve">DTXSID0022777_Human__30_2_____XP1_Inj 2020Jun19_EPA_087  </t>
  </si>
  <si>
    <t xml:space="preserve">DTXSID0022777_Human__30_3_____XP1_Inj 2020Jun19_EPA_088  </t>
  </si>
  <si>
    <t xml:space="preserve">DTXSID0022777_Human__15_1_____XP1_Inj 2020Jun19_EPA_089  </t>
  </si>
  <si>
    <t xml:space="preserve">DTXSID0022777_Human__15_2_____XP1_Inj 2020Jun19_EPA_090  </t>
  </si>
  <si>
    <t xml:space="preserve">DTXSID0022777_Human__15_3_____XP1_Inj 2020Jun19_EPA_091  </t>
  </si>
  <si>
    <t xml:space="preserve">DTXSID0022777_Human__0_1_____XP1_Inj 2020Jun19_EPA_092  </t>
  </si>
  <si>
    <t xml:space="preserve">DTXSID0022777_Human__0_2_____XP1_Inj 2020Jun19_EPA_093  </t>
  </si>
  <si>
    <t xml:space="preserve">DTXSID0022777_Human__0_3_____XP1_Inj 2020Jun19_EPA_094  </t>
  </si>
  <si>
    <t xml:space="preserve">DTXSID0022777_Human__120_1_____XP2_Inj 2020Jun19_EPA_095  </t>
  </si>
  <si>
    <t xml:space="preserve">DTXSID0022777_Human__120_2_____XP2_Inj 2020Jun19_EPA_096  </t>
  </si>
  <si>
    <t xml:space="preserve">DTXSID0022777_Human__120_3_____XP2_Inj 2020Jun19_EPA_097  </t>
  </si>
  <si>
    <t xml:space="preserve">DTXSID0022777_Human__120_1_____XP2_Inj 2020Jun19_EPA_099  </t>
  </si>
  <si>
    <t xml:space="preserve">DTXSID0022777_Human__120_2_____XP2_Inj 2020Jun19_EPA_100  </t>
  </si>
  <si>
    <t xml:space="preserve">DTXSID0022777_Human__120_3_____XP2_Inj 2020Jun19_EPA_101  </t>
  </si>
  <si>
    <t xml:space="preserve">DTXSID0022777_Human__60_1_____XP1_Inj 2020Jun19_EPA_102  </t>
  </si>
  <si>
    <t xml:space="preserve">DTXSID0022777_Human__60_2_____XP1_Inj 2020Jun19_EPA_103  </t>
  </si>
  <si>
    <t xml:space="preserve">DTXSID0022777_Human__60_3_____XP1_Inj 2020Jun19_EPA_104  </t>
  </si>
  <si>
    <t xml:space="preserve">DTXSID0022777_Human__30_1_____XP1_Inj 2020Jun19_EPA_105  </t>
  </si>
  <si>
    <t xml:space="preserve">DTXSID0022777_Human__30_2_____XP1_Inj 2020Jun19_EPA_106  </t>
  </si>
  <si>
    <t xml:space="preserve">DTXSID0022777_Human__30_3_____XP1_Inj 2020Jun19_EPA_107  </t>
  </si>
  <si>
    <t xml:space="preserve">DTXSID0022777_Human__15_1_____XP1_Inj 2020Jun19_EPA_108  </t>
  </si>
  <si>
    <t xml:space="preserve">DTXSID0022777_Human__15_2_____XP1_Inj 2020Jun19_EPA_109  </t>
  </si>
  <si>
    <t xml:space="preserve">DTXSID0022777_Human__15_3_____XP1_Inj 2020Jun19_EPA_110  </t>
  </si>
  <si>
    <t xml:space="preserve">DTXSID0022777_Human__0_1_____XP1_Inj 2020Jun19_EPA_111  </t>
  </si>
  <si>
    <t xml:space="preserve">DTXSID0022777_Human__0_2_____XP1_Inj 2020Jun19_EPA_112  </t>
  </si>
  <si>
    <t xml:space="preserve">DTXSID0022777_Human__0_3_____XP1_Inj 2020Jun19_EPA_113  </t>
  </si>
  <si>
    <t xml:space="preserve">DTXSID0022777_Human__120_1_____XP2_Inj 2020Jun19_EPA_114  </t>
  </si>
  <si>
    <t xml:space="preserve">DTXSID0022777_Human__120_2_____XP2_Inj 2020Jun19_EPA_115  </t>
  </si>
  <si>
    <t xml:space="preserve">DTXSID0022777_Human__120_3_____XP2_Inj 2020Jun19_EPA_116  </t>
  </si>
  <si>
    <t>DTXSID7042352 - Human</t>
  </si>
  <si>
    <t xml:space="preserve">DTXSID7042352_Human__120_1_____XP2_Inj 2020Jun19_EPA_118  </t>
  </si>
  <si>
    <t xml:space="preserve">DTXSID7042352_Human__120_2_____XP2_Inj 2020Jun19_EPA_119  </t>
  </si>
  <si>
    <t xml:space="preserve">DTXSID7042352_Human__120_3_____XP2_Inj 2020Jun19_EPA_120  </t>
  </si>
  <si>
    <t xml:space="preserve">DTXSID7042352_Human__60_1_____XP1_Inj 2020Jun19_EPA_121  </t>
  </si>
  <si>
    <t xml:space="preserve">DTXSID7042352_Human__60_2_____XP1_Inj 2020Jun19_EPA_122  </t>
  </si>
  <si>
    <t xml:space="preserve">DTXSID7042352_Human__60_3_____XP1_Inj 2020Jun19_EPA_123  </t>
  </si>
  <si>
    <t xml:space="preserve">DTXSID7042352_Human__30_1_____XP1_Inj 2020Jun19_EPA_124  </t>
  </si>
  <si>
    <t xml:space="preserve">DTXSID7042352_Human__30_2_____XP1_Inj 2020Jun19_EPA_125  </t>
  </si>
  <si>
    <t xml:space="preserve">DTXSID7042352_Human__30_3_____XP1_Inj 2020Jun19_EPA_126  </t>
  </si>
  <si>
    <t xml:space="preserve">DTXSID7042352_Human__15_1_____XP1_Inj 2020Jun19_EPA_127  </t>
  </si>
  <si>
    <t xml:space="preserve">DTXSID7042352_Human__15_2_____XP1_Inj 2020Jun19_EPA_128  </t>
  </si>
  <si>
    <t xml:space="preserve">DTXSID7042352_Human__15_3_____XP1_Inj 2020Jun19_EPA_129  </t>
  </si>
  <si>
    <t xml:space="preserve">DTXSID7042352_Human__0_1_____XP1_Inj 2020Jun19_EPA_130  </t>
  </si>
  <si>
    <t xml:space="preserve">DTXSID7042352_Human__0_2_____XP1_Inj 2020Jun19_EPA_131  </t>
  </si>
  <si>
    <t xml:space="preserve">DTXSID7042352_Human__0_3_____XP1_Inj 2020Jun19_EPA_132  </t>
  </si>
  <si>
    <t xml:space="preserve">DTXSID7042352_Human__120_1_____XP2_Inj 2020Jun19_EPA_133  </t>
  </si>
  <si>
    <t xml:space="preserve">DTXSID7042352_Human__120_2_____XP2_Inj 2020Jun19_EPA_134  </t>
  </si>
  <si>
    <t xml:space="preserve">DTXSID7042352_Human__120_3_____XP2_Inj 2020Jun19_EPA_135  </t>
  </si>
  <si>
    <t xml:space="preserve">DTXSID7042352_Human__120_1_____XP2_Inj 2020Jun19_EPA_137  </t>
  </si>
  <si>
    <t xml:space="preserve">DTXSID7042352_Human__120_2_____XP2_Inj 2020Jun19_EPA_138  </t>
  </si>
  <si>
    <t xml:space="preserve">DTXSID7042352_Human__120_3_____XP2_Inj 2020Jun19_EPA_139  </t>
  </si>
  <si>
    <t xml:space="preserve">DTXSID7042352_Human__60_1_____XP1_Inj 2020Jun19_EPA_140  </t>
  </si>
  <si>
    <t xml:space="preserve">DTXSID7042352_Human__60_2_____XP1_Inj 2020Jun19_EPA_141  </t>
  </si>
  <si>
    <t xml:space="preserve">DTXSID7042352_Human__60_3_____XP1_Inj 2020Jun19_EPA_142  </t>
  </si>
  <si>
    <t xml:space="preserve">DTXSID7042352_Human__30_1_____XP1_Inj 2020Jun19_EPA_143  </t>
  </si>
  <si>
    <t xml:space="preserve">DTXSID7042352_Human__30_2_____XP1_Inj 2020Jun19_EPA_144  </t>
  </si>
  <si>
    <t xml:space="preserve">DTXSID7042352_Human__30_3_____XP1_Inj 2020Jun19_EPA_145  </t>
  </si>
  <si>
    <t xml:space="preserve">DTXSID7042352_Human__15_1_____XP1_Inj 2020Jun19_EPA_146  </t>
  </si>
  <si>
    <t xml:space="preserve">DTXSID7042352_Human__15_2_____XP1_Inj 2020Jun19_EPA_147  </t>
  </si>
  <si>
    <t xml:space="preserve">DTXSID7042352_Human__15_3_____XP1_Inj 2020Jun19_EPA_148  </t>
  </si>
  <si>
    <t xml:space="preserve">DTXSID7042352_Human__0_1_____XP1_Inj 2020Jun19_EPA_149  </t>
  </si>
  <si>
    <t xml:space="preserve">DTXSID7042352_Human__0_2_____XP1_Inj 2020Jun19_EPA_150  </t>
  </si>
  <si>
    <t xml:space="preserve">DTXSID7042352_Human__0_3_____XP1_Inj 2020Jun19_EPA_151  </t>
  </si>
  <si>
    <t xml:space="preserve">DTXSID7042352_Human__120_1_____XP2_Inj 2020Jun19_EPA_152  </t>
  </si>
  <si>
    <t xml:space="preserve">DTXSID7042352_Human__120_2_____XP2_Inj 2020Jun19_EPA_153  </t>
  </si>
  <si>
    <t xml:space="preserve">DTXSID7042352_Human__120_3_____XP2_Inj 2020Jun19_EPA_154  </t>
  </si>
  <si>
    <t>DTXSID0020577 - Human (Control)</t>
  </si>
  <si>
    <t>DTXSID0042080 - Human (Control)</t>
  </si>
  <si>
    <t>DTXSID1037515 - Human (Control)</t>
  </si>
  <si>
    <t>DTXSID6021371 - Human (Control)</t>
  </si>
  <si>
    <t>DTXSID0047296 - Human (Control)</t>
  </si>
  <si>
    <t>DTXSID8020202 - Human (Control)</t>
  </si>
  <si>
    <t>DTXSID5042297 - Human (Control)</t>
  </si>
  <si>
    <t>DTXSID6047313 - Human (Control)</t>
  </si>
  <si>
    <t>DTXSID6040747 - Human (Control)</t>
  </si>
  <si>
    <t>DTXSID5023796 - Human (Control)</t>
  </si>
  <si>
    <t>DTXSID9047259 - Human (Control)</t>
  </si>
  <si>
    <t>DTXSID0022777 - Human (Control)</t>
  </si>
  <si>
    <t>DTXSID7042352 - Human (Control)</t>
  </si>
  <si>
    <t>Midazolam - Human (Control)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</si>
</sst>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dd\ mmm\ yyyy"/>
    <numFmt numFmtId="165" formatCode="0.0%"/>
    <numFmt numFmtId="166" formatCode="0.00000"/>
    <numFmt numFmtId="167" formatCode="0.000"/>
    <numFmt numFmtId="168" formatCode="0.0"/>
    <numFmt numFmtId="169" formatCode="0.000%"/>
    <numFmt numFmtId="170" formatCode="0.0000"/>
    <numFmt numFmtId="171" formatCode="0.00000%"/>
    <numFmt numFmtId="172" formatCode="0.0000%"/>
    <numFmt numFmtId="173" formatCode="0.000000"/>
  </numFmts>
  <fonts count="10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dashDotDot">
        <color auto="1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1" fillId="0" borderId="0" xfId="1"/>
    <xf numFmtId="0" fontId="3" fillId="0" borderId="0" xfId="1" applyFo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ont="1"/>
    <xf numFmtId="0" fontId="7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65" fontId="1" fillId="2" borderId="0" xfId="1" applyNumberForma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9" fontId="1" fillId="2" borderId="1" xfId="1" applyNumberFormat="1" applyFill="1" applyBorder="1" applyAlignment="1">
      <alignment horizontal="center"/>
    </xf>
    <xf numFmtId="9" fontId="1" fillId="2" borderId="0" xfId="1" applyNumberFormat="1" applyFill="1" applyAlignment="1">
      <alignment horizontal="center"/>
    </xf>
    <xf numFmtId="169" fontId="1" fillId="2" borderId="0" xfId="1" applyNumberFormat="1" applyFill="1" applyAlignment="1">
      <alignment horizontal="center"/>
    </xf>
    <xf numFmtId="10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/>
    </xf>
    <xf numFmtId="171" fontId="1" fillId="2" borderId="0" xfId="1" applyNumberFormat="1" applyFill="1" applyAlignment="1">
      <alignment horizontal="center"/>
    </xf>
    <xf numFmtId="172" fontId="1" fillId="2" borderId="0" xfId="1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7" fillId="0" borderId="0" xfId="1" applyFont="1" applyAlignment="1">
      <alignment horizontal="center"/>
    </xf>
    <xf numFmtId="0" fontId="2" fillId="0" borderId="6" xfId="1" applyFont="1" applyBorder="1" applyAlignment="1">
      <alignment horizontal="center"/>
    </xf>
    <xf numFmtId="166" fontId="1" fillId="0" borderId="3" xfId="1" applyNumberFormat="1" applyBorder="1" applyAlignment="1">
      <alignment horizontal="center"/>
    </xf>
    <xf numFmtId="0" fontId="2" fillId="0" borderId="7" xfId="1" applyFont="1" applyBorder="1" applyAlignment="1">
      <alignment horizontal="center"/>
    </xf>
    <xf numFmtId="2" fontId="1" fillId="0" borderId="4" xfId="1" applyNumberFormat="1" applyBorder="1" applyAlignment="1">
      <alignment horizontal="center"/>
    </xf>
    <xf numFmtId="167" fontId="1" fillId="0" borderId="4" xfId="1" applyNumberFormat="1" applyBorder="1" applyAlignment="1">
      <alignment horizontal="center"/>
    </xf>
    <xf numFmtId="168" fontId="1" fillId="0" borderId="4" xfId="1" applyNumberForma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0" borderId="5" xfId="1" applyBorder="1" applyAlignment="1">
      <alignment horizontal="center"/>
    </xf>
    <xf numFmtId="166" fontId="1" fillId="0" borderId="4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170" fontId="1" fillId="0" borderId="3" xfId="1" applyNumberFormat="1" applyBorder="1" applyAlignment="1">
      <alignment horizontal="center"/>
    </xf>
    <xf numFmtId="1" fontId="1" fillId="0" borderId="4" xfId="1" applyNumberFormat="1" applyBorder="1" applyAlignment="1">
      <alignment horizontal="center"/>
    </xf>
    <xf numFmtId="0" fontId="3" fillId="3" borderId="0" xfId="1" applyFont="1" applyFill="1"/>
    <xf numFmtId="0" fontId="3" fillId="4" borderId="0" xfId="1" applyFont="1" applyFill="1"/>
    <xf numFmtId="0" fontId="3" fillId="3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4" fillId="4" borderId="0" xfId="1" applyFont="1" applyFill="1"/>
    <xf numFmtId="0" fontId="4" fillId="3" borderId="0" xfId="1" applyFont="1" applyFill="1"/>
    <xf numFmtId="0" fontId="0" fillId="0" borderId="0" xfId="0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170" fontId="1" fillId="0" borderId="4" xfId="1" applyNumberFormat="1" applyBorder="1" applyAlignment="1">
      <alignment horizontal="center"/>
    </xf>
    <xf numFmtId="0" fontId="0" fillId="4" borderId="0" xfId="1" applyFont="1" applyFill="1"/>
    <xf numFmtId="0" fontId="0" fillId="0" borderId="10" xfId="0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173" fontId="1" fillId="0" borderId="3" xfId="1" applyNumberForma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</cellXfs>
  <cellStyles count="2">
    <cellStyle name="Normal" xfId="0" builtinId="0" customBuiltin="1"/>
    <cellStyle name="Normal 2" xfId="1"/>
  </cellStyles>
  <dxfs count="1437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- 1uM'!$R$2</c:f>
          <c:strCache>
            <c:ptCount val="1"/>
            <c:pt idx="0">
              <c:v>DTXSID7042190 -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173210848643919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- 1uM'!$V$5:$V$19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- 1uM'!$W$5:$W$19</c:f>
              <c:numCache>
                <c:formatCode>General</c:formatCode>
                <c:ptCount val="15"/>
                <c:pt idx="0">
                  <c:v>3.4824159477060599</c:v>
                </c:pt>
                <c:pt idx="1">
                  <c:v>3.5055082686374552</c:v>
                </c:pt>
                <c:pt idx="2">
                  <c:v>3.6006229942091523</c:v>
                </c:pt>
                <c:pt idx="3">
                  <c:v>3.9863459748034251</c:v>
                </c:pt>
                <c:pt idx="4">
                  <c:v>3.8321671207692107</c:v>
                </c:pt>
                <c:pt idx="5">
                  <c:v>4.0457928216174368</c:v>
                </c:pt>
                <c:pt idx="6">
                  <c:v>4.2421418185762318</c:v>
                </c:pt>
                <c:pt idx="7">
                  <c:v>4.0014693744705863</c:v>
                </c:pt>
                <c:pt idx="8">
                  <c:v>4.235558614579376</c:v>
                </c:pt>
                <c:pt idx="9">
                  <c:v>4.2749620969934279</c:v>
                </c:pt>
                <c:pt idx="10">
                  <c:v>4.2530883490992908</c:v>
                </c:pt>
                <c:pt idx="11">
                  <c:v>4.4101957559617082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7E-42A8-B51B-35A5BB21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56624"/>
        <c:axId val="421127040"/>
      </c:scatterChart>
      <c:valAx>
        <c:axId val="42325662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1127040"/>
        <c:crosses val="autoZero"/>
        <c:crossBetween val="midCat"/>
      </c:valAx>
      <c:valAx>
        <c:axId val="4211270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325662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- 1uM'!$R$174</c:f>
          <c:strCache>
            <c:ptCount val="1"/>
            <c:pt idx="0">
              <c:v>DTXSID6040747 -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- 1uM'!$V$177:$V$190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'Data - 1uM'!$W$177:$W$190</c:f>
              <c:numCache>
                <c:formatCode>General</c:formatCode>
                <c:ptCount val="14"/>
                <c:pt idx="0">
                  <c:v>-4.9521937043970086</c:v>
                </c:pt>
                <c:pt idx="1">
                  <c:v>-3.1972200717584527</c:v>
                </c:pt>
                <c:pt idx="2">
                  <c:v>0.86927485168369523</c:v>
                </c:pt>
                <c:pt idx="3">
                  <c:v>1.0621325118542362</c:v>
                </c:pt>
                <c:pt idx="4">
                  <c:v>1.0246955324861939</c:v>
                </c:pt>
                <c:pt idx="5">
                  <c:v>3.1823927766836984</c:v>
                </c:pt>
                <c:pt idx="6">
                  <c:v>3.3576370069817898</c:v>
                </c:pt>
                <c:pt idx="7">
                  <c:v>3.1823466007579055</c:v>
                </c:pt>
                <c:pt idx="8">
                  <c:v>3.7081890479996185</c:v>
                </c:pt>
                <c:pt idx="9">
                  <c:v>3.8690407649894292</c:v>
                </c:pt>
                <c:pt idx="10">
                  <c:v>3.7955089906029951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E8-4393-8C2A-7839469BF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70888"/>
        <c:axId val="567371544"/>
      </c:scatterChart>
      <c:valAx>
        <c:axId val="56737088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- 1uM'!$R$175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371544"/>
        <c:crosses val="autoZero"/>
        <c:crossBetween val="midCat"/>
      </c:valAx>
      <c:valAx>
        <c:axId val="5673715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- 1uM'!$R$176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37088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- 1uM'!$R$193</c:f>
          <c:strCache>
            <c:ptCount val="1"/>
            <c:pt idx="0">
              <c:v>DTXSID5023796 -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386625838436862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- 1uM'!$V$196:$V$210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- 1uM'!$W$196:$W$210</c:f>
              <c:numCache>
                <c:formatCode>General</c:formatCode>
                <c:ptCount val="15"/>
                <c:pt idx="0">
                  <c:v>4.0293413873132407</c:v>
                </c:pt>
                <c:pt idx="1">
                  <c:v>4.5214105738942694</c:v>
                </c:pt>
                <c:pt idx="2">
                  <c:v>4.516040245768143</c:v>
                </c:pt>
                <c:pt idx="3">
                  <c:v>4.2015798618292246</c:v>
                </c:pt>
                <c:pt idx="4">
                  <c:v>4.704818146364059</c:v>
                </c:pt>
                <c:pt idx="5">
                  <c:v>4.7761364487972866</c:v>
                </c:pt>
                <c:pt idx="6">
                  <c:v>4.2071710652201482</c:v>
                </c:pt>
                <c:pt idx="7">
                  <c:v>4.7930454640111559</c:v>
                </c:pt>
                <c:pt idx="8">
                  <c:v>4.8810142959477263</c:v>
                </c:pt>
                <c:pt idx="9">
                  <c:v>4.2551147488738659</c:v>
                </c:pt>
                <c:pt idx="10">
                  <c:v>4.7025089067907091</c:v>
                </c:pt>
                <c:pt idx="11">
                  <c:v>4.6901810029059012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8A-4246-8013-61BD30422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53800"/>
        <c:axId val="571849864"/>
      </c:scatterChart>
      <c:valAx>
        <c:axId val="57185380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- 1uM'!$R$194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1849864"/>
        <c:crosses val="autoZero"/>
        <c:crossBetween val="midCat"/>
      </c:valAx>
      <c:valAx>
        <c:axId val="5718498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- 1uM'!$R$195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185380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- 1uM'!$R$212</c:f>
          <c:strCache>
            <c:ptCount val="1"/>
            <c:pt idx="0">
              <c:v>DTXSID9047259 -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766675415573053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- 1uM'!$V$215:$V$229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- 1uM'!$W$215:$W$229</c:f>
              <c:numCache>
                <c:formatCode>General</c:formatCode>
                <c:ptCount val="15"/>
                <c:pt idx="0">
                  <c:v>3.5500127905492076</c:v>
                </c:pt>
                <c:pt idx="1">
                  <c:v>4.1235233109357603</c:v>
                </c:pt>
                <c:pt idx="2">
                  <c:v>4.1624543291851062</c:v>
                </c:pt>
                <c:pt idx="3">
                  <c:v>3.8401771713528938</c:v>
                </c:pt>
                <c:pt idx="4">
                  <c:v>4.4614457820806006</c:v>
                </c:pt>
                <c:pt idx="5">
                  <c:v>4.3488465836856607</c:v>
                </c:pt>
                <c:pt idx="6">
                  <c:v>4.3106420715600073</c:v>
                </c:pt>
                <c:pt idx="7">
                  <c:v>4.7927606805778886</c:v>
                </c:pt>
                <c:pt idx="8">
                  <c:v>4.7526734646600453</c:v>
                </c:pt>
                <c:pt idx="9">
                  <c:v>4.4033242339607304</c:v>
                </c:pt>
                <c:pt idx="10">
                  <c:v>4.8508667300430854</c:v>
                </c:pt>
                <c:pt idx="11">
                  <c:v>4.9813045202566766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2-4BC2-B126-B2D27246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83352"/>
        <c:axId val="567381712"/>
      </c:scatterChart>
      <c:valAx>
        <c:axId val="5673833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- 1uM'!$R$213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381712"/>
        <c:crosses val="autoZero"/>
        <c:crossBetween val="midCat"/>
      </c:valAx>
      <c:valAx>
        <c:axId val="5673817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- 1uM'!$R$214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3833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- 1uM'!$R$231</c:f>
          <c:strCache>
            <c:ptCount val="1"/>
            <c:pt idx="0">
              <c:v>DTXSID0022777 -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-0.1012344706911636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- 1uM'!$V$234:$V$247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'Data - 1uM'!$W$234:$W$247</c:f>
              <c:numCache>
                <c:formatCode>General</c:formatCode>
                <c:ptCount val="14"/>
                <c:pt idx="0">
                  <c:v>-0.6434043557998872</c:v>
                </c:pt>
                <c:pt idx="1">
                  <c:v>-0.33337833127820488</c:v>
                </c:pt>
                <c:pt idx="2">
                  <c:v>2.3840813731669224</c:v>
                </c:pt>
                <c:pt idx="3">
                  <c:v>2.3721668005277796</c:v>
                </c:pt>
                <c:pt idx="4">
                  <c:v>2.2905010952611207</c:v>
                </c:pt>
                <c:pt idx="5">
                  <c:v>3.3408019963672797</c:v>
                </c:pt>
                <c:pt idx="6">
                  <c:v>3.1757323808170943</c:v>
                </c:pt>
                <c:pt idx="7">
                  <c:v>3.6301664764605497</c:v>
                </c:pt>
                <c:pt idx="8">
                  <c:v>4.1300824005951799</c:v>
                </c:pt>
                <c:pt idx="9">
                  <c:v>4.0003999494087639</c:v>
                </c:pt>
                <c:pt idx="10">
                  <c:v>4.145771970234513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99-46C0-A73E-04D24B2C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74792"/>
        <c:axId val="571872168"/>
      </c:scatterChart>
      <c:valAx>
        <c:axId val="5718747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- 1uM'!$R$232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1872168"/>
        <c:crosses val="autoZero"/>
        <c:crossBetween val="midCat"/>
      </c:valAx>
      <c:valAx>
        <c:axId val="5718721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- 1uM'!$R$233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18747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- 1uM'!$R$250</c:f>
          <c:strCache>
            <c:ptCount val="1"/>
            <c:pt idx="0">
              <c:v>DTXSID7042352 -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3.1945465150189561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- 1uM'!$V$253:$V$267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- 1uM'!$W$253:$W$267</c:f>
              <c:numCache>
                <c:formatCode>General</c:formatCode>
                <c:ptCount val="15"/>
                <c:pt idx="0">
                  <c:v>1.2691593593692754</c:v>
                </c:pt>
                <c:pt idx="1">
                  <c:v>2.3228144724390174</c:v>
                </c:pt>
                <c:pt idx="2">
                  <c:v>1.3981850395877107</c:v>
                </c:pt>
                <c:pt idx="3">
                  <c:v>1.7903166357908857</c:v>
                </c:pt>
                <c:pt idx="4">
                  <c:v>2.9494111083426811</c:v>
                </c:pt>
                <c:pt idx="5">
                  <c:v>2.0834848223453402</c:v>
                </c:pt>
                <c:pt idx="6">
                  <c:v>2.9911813210728426</c:v>
                </c:pt>
                <c:pt idx="7">
                  <c:v>3.8637182699484907</c:v>
                </c:pt>
                <c:pt idx="8">
                  <c:v>3.4169396098915943</c:v>
                </c:pt>
                <c:pt idx="9">
                  <c:v>3.5500049553439434</c:v>
                </c:pt>
                <c:pt idx="10">
                  <c:v>4.180547536699339</c:v>
                </c:pt>
                <c:pt idx="11">
                  <c:v>3.9976794445709865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1C-489E-8240-5F9B9DE3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4184"/>
        <c:axId val="568258776"/>
      </c:scatterChart>
      <c:valAx>
        <c:axId val="5682541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- 1uM'!$R$251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258776"/>
        <c:crosses val="autoZero"/>
        <c:crossBetween val="midCat"/>
      </c:valAx>
      <c:valAx>
        <c:axId val="56825877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- 1uM'!$R$252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2541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- 1uM'!$R$269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- 1uM'!$V$272:$V$286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- 1uM'!$W$272:$W$286</c:f>
              <c:numCache>
                <c:formatCode>General</c:formatCode>
                <c:ptCount val="15"/>
                <c:pt idx="0">
                  <c:v>-1.4688276437963765</c:v>
                </c:pt>
                <c:pt idx="1">
                  <c:v>-2.0973564774807212</c:v>
                </c:pt>
                <c:pt idx="2">
                  <c:v>-1.8028031015859551</c:v>
                </c:pt>
                <c:pt idx="3">
                  <c:v>1.7294997186626553</c:v>
                </c:pt>
                <c:pt idx="4">
                  <c:v>1.344848820499944</c:v>
                </c:pt>
                <c:pt idx="5">
                  <c:v>1.7705071915005619</c:v>
                </c:pt>
                <c:pt idx="6">
                  <c:v>3.4662315302463576</c:v>
                </c:pt>
                <c:pt idx="7">
                  <c:v>3.3540338709782409</c:v>
                </c:pt>
                <c:pt idx="8">
                  <c:v>3.2717287045737651</c:v>
                </c:pt>
                <c:pt idx="9">
                  <c:v>3.9013980500399255</c:v>
                </c:pt>
                <c:pt idx="10">
                  <c:v>4.0606668562030483</c:v>
                </c:pt>
                <c:pt idx="11">
                  <c:v>4.2349525251398825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0-4938-8BAB-A350E00C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84016"/>
        <c:axId val="564684344"/>
      </c:scatterChart>
      <c:valAx>
        <c:axId val="5646840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- 1uM'!$R$270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684344"/>
        <c:crosses val="autoZero"/>
        <c:crossBetween val="midCat"/>
      </c:valAx>
      <c:valAx>
        <c:axId val="5646843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- 1uM'!$R$271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6840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controls'!$R$2</c:f>
          <c:strCache>
            <c:ptCount val="1"/>
            <c:pt idx="0">
              <c:v>DTXSID7042190 -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198681831437736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- 1uM controls'!$W$5:$W$10</c:f>
              <c:numCache>
                <c:formatCode>General</c:formatCode>
                <c:ptCount val="6"/>
                <c:pt idx="0">
                  <c:v>3.6875101613284942</c:v>
                </c:pt>
                <c:pt idx="1">
                  <c:v>3.0700669991734695</c:v>
                </c:pt>
                <c:pt idx="2">
                  <c:v>3.761966665367011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9-487B-863F-F1B3BB86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09600"/>
        <c:axId val="419611896"/>
      </c:scatterChart>
      <c:valAx>
        <c:axId val="41960960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19611896"/>
        <c:crosses val="autoZero"/>
        <c:crossBetween val="midCat"/>
      </c:valAx>
      <c:valAx>
        <c:axId val="4196118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1960960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controls'!$R$22</c:f>
          <c:strCache>
            <c:ptCount val="1"/>
            <c:pt idx="0">
              <c:v>DTXSID0020577 -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73277923592884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controls'!$V$25:$V$30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- 1uM controls'!$W$25:$W$30</c:f>
              <c:numCache>
                <c:formatCode>General</c:formatCode>
                <c:ptCount val="6"/>
                <c:pt idx="0">
                  <c:v>3.5147550509574126</c:v>
                </c:pt>
                <c:pt idx="1">
                  <c:v>3.8814045193542062</c:v>
                </c:pt>
                <c:pt idx="2">
                  <c:v>4.3140842653153806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7-4490-B18E-A8BF7A11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00872"/>
        <c:axId val="562801856"/>
      </c:scatterChart>
      <c:valAx>
        <c:axId val="56280087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controls'!$W$25:$W$30</c:f>
              <c:strCache>
                <c:ptCount val="6"/>
                <c:pt idx="0">
                  <c:v>3.514755051</c:v>
                </c:pt>
                <c:pt idx="1">
                  <c:v>3.881404519</c:v>
                </c:pt>
                <c:pt idx="2">
                  <c:v>4.314084265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2801856"/>
        <c:crosses val="autoZero"/>
        <c:crossBetween val="midCat"/>
      </c:valAx>
      <c:valAx>
        <c:axId val="5628018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280087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controls'!$R$42</c:f>
          <c:strCache>
            <c:ptCount val="1"/>
            <c:pt idx="0">
              <c:v>DTXSID0042080 -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3.746660834062409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controls'!$V$45:$V$50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- 1uM controls'!$W$45:$W$50</c:f>
              <c:numCache>
                <c:formatCode>General</c:formatCode>
                <c:ptCount val="6"/>
                <c:pt idx="0">
                  <c:v>1.2718775031807832</c:v>
                </c:pt>
                <c:pt idx="1">
                  <c:v>2.5594491651378148</c:v>
                </c:pt>
                <c:pt idx="2">
                  <c:v>0.39244827428962237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7-4B46-B980-AC21111A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56544"/>
        <c:axId val="564155888"/>
      </c:scatterChart>
      <c:valAx>
        <c:axId val="56415654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155888"/>
        <c:crosses val="autoZero"/>
        <c:crossBetween val="midCat"/>
      </c:valAx>
      <c:valAx>
        <c:axId val="56415588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15654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controls'!$R$64</c:f>
          <c:strCache>
            <c:ptCount val="1"/>
            <c:pt idx="0">
              <c:v>DTXSID1037515 -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425707203266258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controls'!$V$67:$V$72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- 1uM controls'!$W$67:$W$72</c:f>
              <c:numCache>
                <c:formatCode>General</c:formatCode>
                <c:ptCount val="6"/>
                <c:pt idx="0">
                  <c:v>3.3985814022123999</c:v>
                </c:pt>
                <c:pt idx="1">
                  <c:v>3.6601550475221818</c:v>
                </c:pt>
                <c:pt idx="2">
                  <c:v>3.9669362105185382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2-4502-853D-FF9EDC3A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00216"/>
        <c:axId val="562802512"/>
      </c:scatterChart>
      <c:valAx>
        <c:axId val="5628002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controls'!$W$67:$W$72</c:f>
              <c:strCache>
                <c:ptCount val="6"/>
                <c:pt idx="0">
                  <c:v>3.398581402</c:v>
                </c:pt>
                <c:pt idx="1">
                  <c:v>3.660155048</c:v>
                </c:pt>
                <c:pt idx="2">
                  <c:v>3.966936211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2802512"/>
        <c:crosses val="autoZero"/>
        <c:crossBetween val="midCat"/>
      </c:valAx>
      <c:valAx>
        <c:axId val="5628025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28002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- 1uM'!$R$21</c:f>
          <c:strCache>
            <c:ptCount val="1"/>
            <c:pt idx="0">
              <c:v>DTXSID0020577 -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6975409836065574"/>
                  <c:y val="0.3273458734324876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- 1uM'!$V$24:$V$37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'Data - 1uM'!$W$24:$W$37</c:f>
              <c:numCache>
                <c:formatCode>General</c:formatCode>
                <c:ptCount val="14"/>
                <c:pt idx="0">
                  <c:v>3.8965142440809237</c:v>
                </c:pt>
                <c:pt idx="1">
                  <c:v>4.1131475627832046</c:v>
                </c:pt>
                <c:pt idx="2">
                  <c:v>4.5898255341273257</c:v>
                </c:pt>
                <c:pt idx="3">
                  <c:v>4.1586009455354374</c:v>
                </c:pt>
                <c:pt idx="4">
                  <c:v>4.2568832103538119</c:v>
                </c:pt>
                <c:pt idx="5">
                  <c:v>4.5919063800600055</c:v>
                </c:pt>
                <c:pt idx="6">
                  <c:v>4.1406566067979975</c:v>
                </c:pt>
                <c:pt idx="7">
                  <c:v>4.4108117995834766</c:v>
                </c:pt>
                <c:pt idx="8">
                  <c:v>4.6510163481107067</c:v>
                </c:pt>
                <c:pt idx="9">
                  <c:v>4.2301915776105172</c:v>
                </c:pt>
                <c:pt idx="10">
                  <c:v>5.3368042048593214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F2-4DD8-AC98-FC76D210CE41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15</c:v>
              </c:pt>
            </c:numLit>
          </c:xVal>
          <c:yVal>
            <c:numLit>
              <c:formatCode>General</c:formatCode>
              <c:ptCount val="1"/>
              <c:pt idx="0">
                <c:v>-2.1480000000000001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5F2-4DD8-AC98-FC76D210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43136"/>
        <c:axId val="564443464"/>
      </c:scatterChart>
      <c:valAx>
        <c:axId val="5644431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- 1uM'!$R$22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443464"/>
        <c:crosses val="autoZero"/>
        <c:crossBetween val="midCat"/>
      </c:valAx>
      <c:valAx>
        <c:axId val="564443464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'Data - 1uM'!$R$23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44313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67359857062722039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controls'!$R$84</c:f>
          <c:strCache>
            <c:ptCount val="1"/>
            <c:pt idx="0">
              <c:v>DTXSID6021371 -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75538057742782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controls'!$V$87:$V$92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- 1uM controls'!$W$87:$W$92</c:f>
              <c:numCache>
                <c:formatCode>General</c:formatCode>
                <c:ptCount val="6"/>
                <c:pt idx="0">
                  <c:v>4.4627702691348867</c:v>
                </c:pt>
                <c:pt idx="1">
                  <c:v>4.4830689171444522</c:v>
                </c:pt>
                <c:pt idx="2">
                  <c:v>4.1973540688272006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6-43E2-910D-C6E823F89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84912"/>
        <c:axId val="563039328"/>
      </c:scatterChart>
      <c:valAx>
        <c:axId val="5675849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controls'!$W$87:$W$92</c:f>
              <c:strCache>
                <c:ptCount val="6"/>
                <c:pt idx="0">
                  <c:v>4.462770269</c:v>
                </c:pt>
                <c:pt idx="1">
                  <c:v>4.483068917</c:v>
                </c:pt>
                <c:pt idx="2">
                  <c:v>4.197354069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3039328"/>
        <c:crosses val="autoZero"/>
        <c:crossBetween val="midCat"/>
      </c:valAx>
      <c:valAx>
        <c:axId val="5630393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5849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controls'!$R$104</c:f>
          <c:strCache>
            <c:ptCount val="1"/>
            <c:pt idx="0">
              <c:v>DTXSID0047296 -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148378536016331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controls'!$V$107:$V$112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- 1uM controls'!$W$107:$W$112</c:f>
              <c:numCache>
                <c:formatCode>General</c:formatCode>
                <c:ptCount val="6"/>
                <c:pt idx="0">
                  <c:v>4.0437198341015259</c:v>
                </c:pt>
                <c:pt idx="1">
                  <c:v>4.647921681768854</c:v>
                </c:pt>
                <c:pt idx="2">
                  <c:v>3.9451313644009285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4-40AA-A495-9CE9310D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32112"/>
        <c:axId val="563037032"/>
      </c:scatterChart>
      <c:valAx>
        <c:axId val="5630321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controls'!$W$107:$W$112</c:f>
              <c:strCache>
                <c:ptCount val="6"/>
                <c:pt idx="0">
                  <c:v>4.043719834</c:v>
                </c:pt>
                <c:pt idx="1">
                  <c:v>4.647921682</c:v>
                </c:pt>
                <c:pt idx="2">
                  <c:v>3.945131364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3037032"/>
        <c:crosses val="autoZero"/>
        <c:crossBetween val="midCat"/>
      </c:valAx>
      <c:valAx>
        <c:axId val="5630370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30321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controls'!$R$124</c:f>
          <c:strCache>
            <c:ptCount val="1"/>
            <c:pt idx="0">
              <c:v>DTXSID8020202 -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91773694954797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controls'!$V$127:$V$132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- 1uM controls'!$W$127:$W$132</c:f>
              <c:numCache>
                <c:formatCode>General</c:formatCode>
                <c:ptCount val="6"/>
                <c:pt idx="0">
                  <c:v>4.000328160330187</c:v>
                </c:pt>
                <c:pt idx="1">
                  <c:v>3.9707430572032734</c:v>
                </c:pt>
                <c:pt idx="2">
                  <c:v>4.1515122878549988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9-49FD-BE5C-44322422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11568"/>
        <c:axId val="565716688"/>
      </c:scatterChart>
      <c:valAx>
        <c:axId val="5767115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controls'!$W$127:$W$132</c:f>
              <c:strCache>
                <c:ptCount val="6"/>
                <c:pt idx="0">
                  <c:v>4.00032816</c:v>
                </c:pt>
                <c:pt idx="1">
                  <c:v>3.970743057</c:v>
                </c:pt>
                <c:pt idx="2">
                  <c:v>4.151512288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5716688"/>
        <c:crosses val="autoZero"/>
        <c:crossBetween val="midCat"/>
      </c:valAx>
      <c:valAx>
        <c:axId val="56571668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7115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controls'!$R$144</c:f>
          <c:strCache>
            <c:ptCount val="1"/>
            <c:pt idx="0">
              <c:v>DTXSID5042297 -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380562846310877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controls'!$V$147:$V$151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'Data - 1uM controls'!$W$147:$W$151</c:f>
              <c:numCache>
                <c:formatCode>General</c:formatCode>
                <c:ptCount val="5"/>
                <c:pt idx="0">
                  <c:v>2.85366186122494</c:v>
                </c:pt>
                <c:pt idx="1">
                  <c:v>2.0801879781349921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9-4BEE-B607-1C1DE46F1023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4.609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F9-4BEE-B607-1C1DE46F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94840"/>
        <c:axId val="576699432"/>
      </c:scatterChart>
      <c:valAx>
        <c:axId val="5766948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controls'!$W$147:$W$151</c:f>
              <c:strCache>
                <c:ptCount val="5"/>
                <c:pt idx="0">
                  <c:v>2.853661861</c:v>
                </c:pt>
                <c:pt idx="1">
                  <c:v>2.080187978</c:v>
                </c:pt>
                <c:pt idx="2">
                  <c:v>4.605170186</c:v>
                </c:pt>
                <c:pt idx="3">
                  <c:v>4.605170186</c:v>
                </c:pt>
                <c:pt idx="4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699432"/>
        <c:crosses val="autoZero"/>
        <c:crossBetween val="midCat"/>
      </c:valAx>
      <c:valAx>
        <c:axId val="576699432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69484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56176875259013681"/>
          <c:w val="0.23220095608149272"/>
          <c:h val="5.9523414836303357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controls'!$R$164</c:f>
          <c:strCache>
            <c:ptCount val="1"/>
            <c:pt idx="0">
              <c:v>DTXSID6047313 -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127547389909594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controls'!$V$167:$V$172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- 1uM controls'!$W$167:$W$172</c:f>
              <c:numCache>
                <c:formatCode>General</c:formatCode>
                <c:ptCount val="6"/>
                <c:pt idx="0">
                  <c:v>3.98858642170421</c:v>
                </c:pt>
                <c:pt idx="1">
                  <c:v>4.3412357395123653</c:v>
                </c:pt>
                <c:pt idx="2">
                  <c:v>4.2605078483242815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9-42A3-ADE0-D87B6526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84064"/>
        <c:axId val="572082096"/>
      </c:scatterChart>
      <c:valAx>
        <c:axId val="5720840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controls'!$V$167:$V$172</c:f>
              <c:strCach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082096"/>
        <c:crosses val="autoZero"/>
        <c:crossBetween val="midCat"/>
      </c:valAx>
      <c:valAx>
        <c:axId val="5720820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 controls'!$W$167:$W$172</c:f>
              <c:strCache>
                <c:ptCount val="6"/>
                <c:pt idx="0">
                  <c:v>3.988586422</c:v>
                </c:pt>
                <c:pt idx="1">
                  <c:v>4.34123574</c:v>
                </c:pt>
                <c:pt idx="2">
                  <c:v>4.260507848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0840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controls'!$R$184</c:f>
          <c:strCache>
            <c:ptCount val="1"/>
            <c:pt idx="0">
              <c:v>DTXSID6040747 -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99171186934966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controls'!$V$187:$V$192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- 1uM controls'!$W$187:$W$192</c:f>
              <c:numCache>
                <c:formatCode>General</c:formatCode>
                <c:ptCount val="6"/>
                <c:pt idx="0">
                  <c:v>3.6504216885190255</c:v>
                </c:pt>
                <c:pt idx="1">
                  <c:v>4.6091555954196695</c:v>
                </c:pt>
                <c:pt idx="2">
                  <c:v>4.0279264486772677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2-4C6B-B404-DFC60573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2064"/>
        <c:axId val="570104032"/>
      </c:scatterChart>
      <c:valAx>
        <c:axId val="5701020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controls'!$W$187:$W$192</c:f>
              <c:strCache>
                <c:ptCount val="6"/>
                <c:pt idx="0">
                  <c:v>3.650421689</c:v>
                </c:pt>
                <c:pt idx="1">
                  <c:v>4.609155595</c:v>
                </c:pt>
                <c:pt idx="2">
                  <c:v>4.027926449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104032"/>
        <c:crosses val="autoZero"/>
        <c:crossBetween val="midCat"/>
      </c:valAx>
      <c:valAx>
        <c:axId val="5701040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1020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controls'!$R$204</c:f>
          <c:strCache>
            <c:ptCount val="1"/>
            <c:pt idx="0">
              <c:v>DTXSID5023796 -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62053076698745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controls'!$V$207:$V$212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- 1uM controls'!$W$207:$W$212</c:f>
              <c:numCache>
                <c:formatCode>General</c:formatCode>
                <c:ptCount val="6"/>
                <c:pt idx="0">
                  <c:v>3.6418173427377076</c:v>
                </c:pt>
                <c:pt idx="1">
                  <c:v>4.5763160827224487</c:v>
                </c:pt>
                <c:pt idx="2">
                  <c:v>4.672062640582535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7-4609-B078-CC247002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82704"/>
        <c:axId val="576681720"/>
      </c:scatterChart>
      <c:valAx>
        <c:axId val="5766827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controls'!$W$207:$W$212</c:f>
              <c:strCache>
                <c:ptCount val="6"/>
                <c:pt idx="0">
                  <c:v>3.641817343</c:v>
                </c:pt>
                <c:pt idx="1">
                  <c:v>4.576316083</c:v>
                </c:pt>
                <c:pt idx="2">
                  <c:v>4.672062641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681720"/>
        <c:crosses val="autoZero"/>
        <c:crossBetween val="midCat"/>
      </c:valAx>
      <c:valAx>
        <c:axId val="57668172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6827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controls'!$R$224</c:f>
          <c:strCache>
            <c:ptCount val="1"/>
            <c:pt idx="0">
              <c:v>DTXSID9047259 -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47600466608340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controls'!$V$227:$V$231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'Data - 1uM controls'!$W$227:$W$231</c:f>
              <c:numCache>
                <c:formatCode>General</c:formatCode>
                <c:ptCount val="5"/>
                <c:pt idx="0">
                  <c:v>4.673877758723556</c:v>
                </c:pt>
                <c:pt idx="1">
                  <c:v>5.0630717615859666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9-413A-899C-164218456650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3.6280000000000001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49-413A-899C-16421845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88616"/>
        <c:axId val="570089600"/>
      </c:scatterChart>
      <c:valAx>
        <c:axId val="5700886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controls'!$W$227:$W$231</c:f>
              <c:strCache>
                <c:ptCount val="5"/>
                <c:pt idx="0">
                  <c:v>4.673877759</c:v>
                </c:pt>
                <c:pt idx="1">
                  <c:v>5.063071762</c:v>
                </c:pt>
                <c:pt idx="2">
                  <c:v>4.605170186</c:v>
                </c:pt>
                <c:pt idx="3">
                  <c:v>4.605170186</c:v>
                </c:pt>
                <c:pt idx="4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089600"/>
        <c:crosses val="autoZero"/>
        <c:crossBetween val="midCat"/>
      </c:valAx>
      <c:valAx>
        <c:axId val="570089600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08861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71350407514850123"/>
          <c:w val="0.23220095608149272"/>
          <c:h val="5.9523414836303357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controls'!$R$244</c:f>
          <c:strCache>
            <c:ptCount val="1"/>
            <c:pt idx="0">
              <c:v>DTXSID0022777 -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54806065908428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controls'!$V$247:$V$252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- 1uM controls'!$W$247:$W$252</c:f>
              <c:numCache>
                <c:formatCode>General</c:formatCode>
                <c:ptCount val="6"/>
                <c:pt idx="0">
                  <c:v>4.7279348340367857</c:v>
                </c:pt>
                <c:pt idx="1">
                  <c:v>4.0939393666420036</c:v>
                </c:pt>
                <c:pt idx="2">
                  <c:v>4.4980401925906168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B-40E0-B1CD-B087CE39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61392"/>
        <c:axId val="570358440"/>
      </c:scatterChart>
      <c:valAx>
        <c:axId val="5703613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controls'!$W$247:$W$252</c:f>
              <c:strCache>
                <c:ptCount val="6"/>
                <c:pt idx="0">
                  <c:v>4.727934834</c:v>
                </c:pt>
                <c:pt idx="1">
                  <c:v>4.093939367</c:v>
                </c:pt>
                <c:pt idx="2">
                  <c:v>4.498040193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358440"/>
        <c:crosses val="autoZero"/>
        <c:crossBetween val="midCat"/>
      </c:valAx>
      <c:valAx>
        <c:axId val="5703584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3613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 controls'!$R$264</c:f>
          <c:strCache>
            <c:ptCount val="1"/>
            <c:pt idx="0">
              <c:v>DTXSID7042352 -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778827646544181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 controls'!$V$267:$V$271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'Data - 1uM controls'!$W$267:$W$271</c:f>
              <c:numCache>
                <c:formatCode>General</c:formatCode>
                <c:ptCount val="5"/>
                <c:pt idx="0">
                  <c:v>3.1500791787017892</c:v>
                </c:pt>
                <c:pt idx="1">
                  <c:v>3.1899456105472241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D-4CC2-BF01-2A7D44F2636B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5.16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2AD-4CC2-BF01-2A7D44F26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72352"/>
        <c:axId val="571370384"/>
      </c:scatterChart>
      <c:valAx>
        <c:axId val="5713723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 controls'!$W$267:$W$271</c:f>
              <c:strCache>
                <c:ptCount val="5"/>
                <c:pt idx="0">
                  <c:v>3.150079179</c:v>
                </c:pt>
                <c:pt idx="1">
                  <c:v>3.189945611</c:v>
                </c:pt>
                <c:pt idx="2">
                  <c:v>4.605170186</c:v>
                </c:pt>
                <c:pt idx="3">
                  <c:v>4.605170186</c:v>
                </c:pt>
                <c:pt idx="4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1370384"/>
        <c:crosses val="autoZero"/>
        <c:crossBetween val="midCat"/>
      </c:valAx>
      <c:valAx>
        <c:axId val="571370384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137235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60840834369388042"/>
          <c:w val="0.23220095608149272"/>
          <c:h val="5.9523414836303357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- 1uM'!$R$40</c:f>
          <c:strCache>
            <c:ptCount val="1"/>
            <c:pt idx="0">
              <c:v>DTXSID0042080 -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-0.1012344706911636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- 1uM'!$V$43:$V$57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- 1uM'!$W$43:$W$57</c:f>
              <c:numCache>
                <c:formatCode>General</c:formatCode>
                <c:ptCount val="15"/>
                <c:pt idx="0">
                  <c:v>0.26079099048026783</c:v>
                </c:pt>
                <c:pt idx="1">
                  <c:v>1.1349786120402872</c:v>
                </c:pt>
                <c:pt idx="2">
                  <c:v>0.50276392146114102</c:v>
                </c:pt>
                <c:pt idx="3">
                  <c:v>2.2475483055680474</c:v>
                </c:pt>
                <c:pt idx="4">
                  <c:v>2.361527241609501</c:v>
                </c:pt>
                <c:pt idx="5">
                  <c:v>-0.41803347355002474</c:v>
                </c:pt>
                <c:pt idx="6">
                  <c:v>2.7266521655224665</c:v>
                </c:pt>
                <c:pt idx="7">
                  <c:v>3.3362395303186481</c:v>
                </c:pt>
                <c:pt idx="8">
                  <c:v>2.6572918010716218</c:v>
                </c:pt>
                <c:pt idx="9">
                  <c:v>3.8233118741777048</c:v>
                </c:pt>
                <c:pt idx="10">
                  <c:v>4.3006094976071623</c:v>
                </c:pt>
                <c:pt idx="11">
                  <c:v>3.5644753229481929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96-4103-B6A5-93AFD3541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23048"/>
        <c:axId val="567321408"/>
      </c:scatterChart>
      <c:valAx>
        <c:axId val="5673230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- 1uM'!$R$41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321408"/>
        <c:crosses val="autoZero"/>
        <c:crossBetween val="midCat"/>
      </c:valAx>
      <c:valAx>
        <c:axId val="56732140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- 1uM'!$R$42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3230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"Midazolam - Human"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17882764654418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3.8607127670659884</c:v>
              </c:pt>
              <c:pt idx="1">
                <c:v>4.6858770588717125</c:v>
              </c:pt>
              <c:pt idx="2">
                <c:v>4.1580617218136355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5D8-4513-A3D1-CF2E9269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92144"/>
        <c:axId val="573993128"/>
      </c:scatterChart>
      <c:valAx>
        <c:axId val="57399214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3993128"/>
        <c:crosses val="autoZero"/>
        <c:crossBetween val="midCat"/>
      </c:valAx>
      <c:valAx>
        <c:axId val="5739931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399214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- 10uM'!$R$2</c:f>
          <c:strCache>
            <c:ptCount val="1"/>
            <c:pt idx="0">
              <c:v>DTXSID7042190 -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903152522601341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- 10uM'!$V$5:$V$19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- 10uM'!$W$5:$W$19</c:f>
              <c:numCache>
                <c:formatCode>General</c:formatCode>
                <c:ptCount val="15"/>
                <c:pt idx="0">
                  <c:v>3.9582598567693101</c:v>
                </c:pt>
                <c:pt idx="1">
                  <c:v>4.051321473123016</c:v>
                </c:pt>
                <c:pt idx="2">
                  <c:v>4.1020170801402625</c:v>
                </c:pt>
                <c:pt idx="3">
                  <c:v>4.3292913181209345</c:v>
                </c:pt>
                <c:pt idx="4">
                  <c:v>4.1963406127584779</c:v>
                </c:pt>
                <c:pt idx="5">
                  <c:v>4.3922647004555913</c:v>
                </c:pt>
                <c:pt idx="6">
                  <c:v>4.4900326261867614</c:v>
                </c:pt>
                <c:pt idx="7">
                  <c:v>4.3086220981840286</c:v>
                </c:pt>
                <c:pt idx="8">
                  <c:v>4.4472280169434946</c:v>
                </c:pt>
                <c:pt idx="9">
                  <c:v>4.5576602121144765</c:v>
                </c:pt>
                <c:pt idx="10">
                  <c:v>4.4223214759924767</c:v>
                </c:pt>
                <c:pt idx="11">
                  <c:v>4.5408423092391965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F-446C-A51B-B0F3A37C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39496"/>
        <c:axId val="423638840"/>
      </c:scatterChart>
      <c:valAx>
        <c:axId val="42363949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638840"/>
        <c:crosses val="autoZero"/>
        <c:crossBetween val="midCat"/>
      </c:valAx>
      <c:valAx>
        <c:axId val="4236388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363949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- 10uM'!$R$21</c:f>
          <c:strCache>
            <c:ptCount val="1"/>
            <c:pt idx="0">
              <c:v>DTXSID0020577 -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21388159813356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- 10uM'!$V$24:$V$38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- 10uM'!$W$24:$W$273</c:f>
              <c:numCache>
                <c:formatCode>General</c:formatCode>
                <c:ptCount val="250"/>
                <c:pt idx="0">
                  <c:v>4.2597419685986431</c:v>
                </c:pt>
                <c:pt idx="1">
                  <c:v>4.3785153412699707</c:v>
                </c:pt>
                <c:pt idx="2">
                  <c:v>4.4685087555043559</c:v>
                </c:pt>
                <c:pt idx="3">
                  <c:v>4.3763629023843711</c:v>
                </c:pt>
                <c:pt idx="4">
                  <c:v>4.2895885749873877</c:v>
                </c:pt>
                <c:pt idx="5">
                  <c:v>4.5227151206855947</c:v>
                </c:pt>
                <c:pt idx="6">
                  <c:v>4.5509421950041915</c:v>
                </c:pt>
                <c:pt idx="7">
                  <c:v>4.3761926483783569</c:v>
                </c:pt>
                <c:pt idx="8">
                  <c:v>4.6696858261907108</c:v>
                </c:pt>
                <c:pt idx="9">
                  <c:v>4.4835911847347774</c:v>
                </c:pt>
                <c:pt idx="10">
                  <c:v>4.4667380444474833</c:v>
                </c:pt>
                <c:pt idx="11">
                  <c:v>4.6291352067109921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  <c:pt idx="19">
                  <c:v>2.2586337542518176</c:v>
                </c:pt>
                <c:pt idx="20">
                  <c:v>2.3388005930657818</c:v>
                </c:pt>
                <c:pt idx="21">
                  <c:v>2.3200403819499753</c:v>
                </c:pt>
                <c:pt idx="22">
                  <c:v>2.7916788693733232</c:v>
                </c:pt>
                <c:pt idx="23">
                  <c:v>3.1271074157562708</c:v>
                </c:pt>
                <c:pt idx="24">
                  <c:v>3.5469600240182197</c:v>
                </c:pt>
                <c:pt idx="25">
                  <c:v>3.6186643179765574</c:v>
                </c:pt>
                <c:pt idx="26">
                  <c:v>3.4466255898300941</c:v>
                </c:pt>
                <c:pt idx="27">
                  <c:v>4.019136911834952</c:v>
                </c:pt>
                <c:pt idx="28">
                  <c:v>3.9508941284781667</c:v>
                </c:pt>
                <c:pt idx="29">
                  <c:v>3.8126624925612158</c:v>
                </c:pt>
                <c:pt idx="30">
                  <c:v>4.6051701859880918</c:v>
                </c:pt>
                <c:pt idx="31">
                  <c:v>4.6051701859880918</c:v>
                </c:pt>
                <c:pt idx="32">
                  <c:v>4.6051701859880918</c:v>
                </c:pt>
                <c:pt idx="33">
                  <c:v>0</c:v>
                </c:pt>
                <c:pt idx="39">
                  <c:v>4.4334273455557298</c:v>
                </c:pt>
                <c:pt idx="40">
                  <c:v>4.32056945701442</c:v>
                </c:pt>
                <c:pt idx="41">
                  <c:v>4.4550676476045936</c:v>
                </c:pt>
                <c:pt idx="42">
                  <c:v>4.501662341222687</c:v>
                </c:pt>
                <c:pt idx="43">
                  <c:v>4.3862107561463368</c:v>
                </c:pt>
                <c:pt idx="44">
                  <c:v>4.5679122667162435</c:v>
                </c:pt>
                <c:pt idx="45">
                  <c:v>4.7835723055064916</c:v>
                </c:pt>
                <c:pt idx="46">
                  <c:v>4.5707556299951824</c:v>
                </c:pt>
                <c:pt idx="47">
                  <c:v>4.6038487124659202</c:v>
                </c:pt>
                <c:pt idx="48">
                  <c:v>4.7351600297365595</c:v>
                </c:pt>
                <c:pt idx="49">
                  <c:v>4.5375490672457133</c:v>
                </c:pt>
                <c:pt idx="50">
                  <c:v>4.5851522296720111</c:v>
                </c:pt>
                <c:pt idx="51">
                  <c:v>4.6051701859880918</c:v>
                </c:pt>
                <c:pt idx="52">
                  <c:v>4.6051701859880918</c:v>
                </c:pt>
                <c:pt idx="53">
                  <c:v>4.6051701859880918</c:v>
                </c:pt>
                <c:pt idx="58">
                  <c:v>3.7441754634233475</c:v>
                </c:pt>
                <c:pt idx="59">
                  <c:v>4.2441646647724776</c:v>
                </c:pt>
                <c:pt idx="60">
                  <c:v>4.2486783524799954</c:v>
                </c:pt>
                <c:pt idx="61">
                  <c:v>4.0296160029958106</c:v>
                </c:pt>
                <c:pt idx="62">
                  <c:v>4.3032342530020911</c:v>
                </c:pt>
                <c:pt idx="63">
                  <c:v>4.2898747507519222</c:v>
                </c:pt>
                <c:pt idx="64">
                  <c:v>4.1327682531362333</c:v>
                </c:pt>
                <c:pt idx="65">
                  <c:v>4.47048028311149</c:v>
                </c:pt>
                <c:pt idx="66">
                  <c:v>4.4599168787092536</c:v>
                </c:pt>
                <c:pt idx="67">
                  <c:v>4.2385378604031354</c:v>
                </c:pt>
                <c:pt idx="68">
                  <c:v>4.5608739164627128</c:v>
                </c:pt>
                <c:pt idx="69">
                  <c:v>4.5728874703000955</c:v>
                </c:pt>
                <c:pt idx="70">
                  <c:v>4.6051701859880918</c:v>
                </c:pt>
                <c:pt idx="71">
                  <c:v>4.6051701859880918</c:v>
                </c:pt>
                <c:pt idx="72">
                  <c:v>4.6051701859880918</c:v>
                </c:pt>
                <c:pt idx="77">
                  <c:v>4.5414866655786144</c:v>
                </c:pt>
                <c:pt idx="78">
                  <c:v>4.5404931705600999</c:v>
                </c:pt>
                <c:pt idx="79">
                  <c:v>4.5663268391849234</c:v>
                </c:pt>
                <c:pt idx="80">
                  <c:v>4.6967096272919946</c:v>
                </c:pt>
                <c:pt idx="81">
                  <c:v>4.5105276199472772</c:v>
                </c:pt>
                <c:pt idx="82">
                  <c:v>4.619629381923982</c:v>
                </c:pt>
                <c:pt idx="83">
                  <c:v>4.6877246943996607</c:v>
                </c:pt>
                <c:pt idx="84">
                  <c:v>4.5454538717624864</c:v>
                </c:pt>
                <c:pt idx="85">
                  <c:v>4.490973359039268</c:v>
                </c:pt>
                <c:pt idx="86">
                  <c:v>4.6445779410529182</c:v>
                </c:pt>
                <c:pt idx="87">
                  <c:v>4.543515657455294</c:v>
                </c:pt>
                <c:pt idx="88">
                  <c:v>4.5638253576960643</c:v>
                </c:pt>
                <c:pt idx="89">
                  <c:v>4.6051701859880918</c:v>
                </c:pt>
                <c:pt idx="90">
                  <c:v>4.6051701859880918</c:v>
                </c:pt>
                <c:pt idx="91">
                  <c:v>4.6051701859880918</c:v>
                </c:pt>
                <c:pt idx="96">
                  <c:v>3.1854025236039578</c:v>
                </c:pt>
                <c:pt idx="97">
                  <c:v>3.183191483151723</c:v>
                </c:pt>
                <c:pt idx="98">
                  <c:v>3.1467654410779144</c:v>
                </c:pt>
                <c:pt idx="99">
                  <c:v>3.7824380852665249</c:v>
                </c:pt>
                <c:pt idx="100">
                  <c:v>3.6344017738380674</c:v>
                </c:pt>
                <c:pt idx="101">
                  <c:v>3.6551635965963274</c:v>
                </c:pt>
                <c:pt idx="102">
                  <c:v>4.2633245457203603</c:v>
                </c:pt>
                <c:pt idx="103">
                  <c:v>4.0516163612444016</c:v>
                </c:pt>
                <c:pt idx="104">
                  <c:v>4.2491591604099179</c:v>
                </c:pt>
                <c:pt idx="105">
                  <c:v>4.4340318961633969</c:v>
                </c:pt>
                <c:pt idx="106">
                  <c:v>4.4151023871772237</c:v>
                </c:pt>
                <c:pt idx="107">
                  <c:v>4.3600362522698868</c:v>
                </c:pt>
                <c:pt idx="108">
                  <c:v>4.6051701859880918</c:v>
                </c:pt>
                <c:pt idx="109">
                  <c:v>4.6051701859880918</c:v>
                </c:pt>
                <c:pt idx="110">
                  <c:v>4.6051701859880918</c:v>
                </c:pt>
                <c:pt idx="115">
                  <c:v>1.1899007090600044</c:v>
                </c:pt>
                <c:pt idx="116">
                  <c:v>1.334761103560185</c:v>
                </c:pt>
                <c:pt idx="117">
                  <c:v>1.1019240183812899</c:v>
                </c:pt>
                <c:pt idx="118">
                  <c:v>2.5096823151274825</c:v>
                </c:pt>
                <c:pt idx="119">
                  <c:v>2.3135692105200705</c:v>
                </c:pt>
                <c:pt idx="120">
                  <c:v>2.1154704283912822</c:v>
                </c:pt>
                <c:pt idx="121">
                  <c:v>3.3540184241304214</c:v>
                </c:pt>
                <c:pt idx="122">
                  <c:v>3.2175686374633017</c:v>
                </c:pt>
                <c:pt idx="123">
                  <c:v>3.4468774108527875</c:v>
                </c:pt>
                <c:pt idx="124">
                  <c:v>4.0462018826928272</c:v>
                </c:pt>
                <c:pt idx="125">
                  <c:v>3.9698730963694606</c:v>
                </c:pt>
                <c:pt idx="126">
                  <c:v>4.6051701859880918</c:v>
                </c:pt>
                <c:pt idx="127">
                  <c:v>4.6051701859880918</c:v>
                </c:pt>
                <c:pt idx="128">
                  <c:v>4.6051701859880918</c:v>
                </c:pt>
                <c:pt idx="129">
                  <c:v>0</c:v>
                </c:pt>
                <c:pt idx="134">
                  <c:v>4.3011321928017301</c:v>
                </c:pt>
                <c:pt idx="135">
                  <c:v>4.3316485758522685</c:v>
                </c:pt>
                <c:pt idx="136">
                  <c:v>4.3782387373492471</c:v>
                </c:pt>
                <c:pt idx="137">
                  <c:v>4.3897106210038492</c:v>
                </c:pt>
                <c:pt idx="138">
                  <c:v>4.3627513078255626</c:v>
                </c:pt>
                <c:pt idx="139">
                  <c:v>4.4509211314713459</c:v>
                </c:pt>
                <c:pt idx="140">
                  <c:v>4.4766352813716477</c:v>
                </c:pt>
                <c:pt idx="141">
                  <c:v>4.4598276550203453</c:v>
                </c:pt>
                <c:pt idx="142">
                  <c:v>4.527092537465478</c:v>
                </c:pt>
                <c:pt idx="143">
                  <c:v>4.4738539663070949</c:v>
                </c:pt>
                <c:pt idx="144">
                  <c:v>4.5145857973414891</c:v>
                </c:pt>
                <c:pt idx="145">
                  <c:v>4.5870850213590577</c:v>
                </c:pt>
                <c:pt idx="146">
                  <c:v>4.6051701859880918</c:v>
                </c:pt>
                <c:pt idx="147">
                  <c:v>4.6051701859880918</c:v>
                </c:pt>
                <c:pt idx="148">
                  <c:v>4.6051701859880918</c:v>
                </c:pt>
                <c:pt idx="153">
                  <c:v>3.3036813614590805</c:v>
                </c:pt>
                <c:pt idx="154">
                  <c:v>3.4573271180269134</c:v>
                </c:pt>
                <c:pt idx="155">
                  <c:v>3.32739274489392</c:v>
                </c:pt>
                <c:pt idx="156">
                  <c:v>3.8143628841182968</c:v>
                </c:pt>
                <c:pt idx="157">
                  <c:v>3.9020476150215622</c:v>
                </c:pt>
                <c:pt idx="158">
                  <c:v>3.8310484806138216</c:v>
                </c:pt>
                <c:pt idx="159">
                  <c:v>4.0632235166453965</c:v>
                </c:pt>
                <c:pt idx="160">
                  <c:v>4.1787531451343689</c:v>
                </c:pt>
                <c:pt idx="161">
                  <c:v>4.2180535676324533</c:v>
                </c:pt>
                <c:pt idx="162">
                  <c:v>4.2511102911729459</c:v>
                </c:pt>
                <c:pt idx="163">
                  <c:v>4.2244553205004456</c:v>
                </c:pt>
                <c:pt idx="164">
                  <c:v>4.4684265520910413</c:v>
                </c:pt>
                <c:pt idx="165">
                  <c:v>4.6051701859880918</c:v>
                </c:pt>
                <c:pt idx="166">
                  <c:v>4.6051701859880918</c:v>
                </c:pt>
                <c:pt idx="167">
                  <c:v>4.6051701859880918</c:v>
                </c:pt>
                <c:pt idx="172">
                  <c:v>4.2900444729557909</c:v>
                </c:pt>
                <c:pt idx="173">
                  <c:v>4.2774614977609833</c:v>
                </c:pt>
                <c:pt idx="174">
                  <c:v>4.2702281964337656</c:v>
                </c:pt>
                <c:pt idx="175">
                  <c:v>4.4352234743758148</c:v>
                </c:pt>
                <c:pt idx="176">
                  <c:v>4.3887751857629329</c:v>
                </c:pt>
                <c:pt idx="177">
                  <c:v>4.4134853536206293</c:v>
                </c:pt>
                <c:pt idx="178">
                  <c:v>4.4463431184044326</c:v>
                </c:pt>
                <c:pt idx="179">
                  <c:v>4.5006486726085768</c:v>
                </c:pt>
                <c:pt idx="180">
                  <c:v>4.4520483556835257</c:v>
                </c:pt>
                <c:pt idx="181">
                  <c:v>4.4575467909007527</c:v>
                </c:pt>
                <c:pt idx="182">
                  <c:v>4.4793105245720151</c:v>
                </c:pt>
                <c:pt idx="183">
                  <c:v>4.4721231932310692</c:v>
                </c:pt>
                <c:pt idx="184">
                  <c:v>4.6051701859880918</c:v>
                </c:pt>
                <c:pt idx="185">
                  <c:v>4.6051701859880918</c:v>
                </c:pt>
                <c:pt idx="186">
                  <c:v>4.6051701859880918</c:v>
                </c:pt>
                <c:pt idx="191">
                  <c:v>4.114358676201392</c:v>
                </c:pt>
                <c:pt idx="192">
                  <c:v>4.2546317142888315</c:v>
                </c:pt>
                <c:pt idx="193">
                  <c:v>4.0932182703230904</c:v>
                </c:pt>
                <c:pt idx="194">
                  <c:v>4.2867226842544719</c:v>
                </c:pt>
                <c:pt idx="195">
                  <c:v>4.422654972939533</c:v>
                </c:pt>
                <c:pt idx="196">
                  <c:v>4.2488151359046018</c:v>
                </c:pt>
                <c:pt idx="197">
                  <c:v>4.4195275789333097</c:v>
                </c:pt>
                <c:pt idx="198">
                  <c:v>4.5974248744162782</c:v>
                </c:pt>
                <c:pt idx="199">
                  <c:v>4.4473079465094614</c:v>
                </c:pt>
                <c:pt idx="200">
                  <c:v>4.3744448468556332</c:v>
                </c:pt>
                <c:pt idx="201">
                  <c:v>4.5844792357374544</c:v>
                </c:pt>
                <c:pt idx="202">
                  <c:v>4.2872849976010512</c:v>
                </c:pt>
                <c:pt idx="203">
                  <c:v>4.6051701859880918</c:v>
                </c:pt>
                <c:pt idx="204">
                  <c:v>4.6051701859880918</c:v>
                </c:pt>
                <c:pt idx="205">
                  <c:v>4.6051701859880918</c:v>
                </c:pt>
                <c:pt idx="210">
                  <c:v>2.8554540176279106</c:v>
                </c:pt>
                <c:pt idx="211">
                  <c:v>2.5215629827893022</c:v>
                </c:pt>
                <c:pt idx="212">
                  <c:v>2.8182442349743155</c:v>
                </c:pt>
                <c:pt idx="213">
                  <c:v>3.8060465743142675</c:v>
                </c:pt>
                <c:pt idx="214">
                  <c:v>3.585153394221066</c:v>
                </c:pt>
                <c:pt idx="215">
                  <c:v>3.816814858028688</c:v>
                </c:pt>
                <c:pt idx="216">
                  <c:v>4.2604217282718837</c:v>
                </c:pt>
                <c:pt idx="217">
                  <c:v>4.0698280035393353</c:v>
                </c:pt>
                <c:pt idx="218">
                  <c:v>4.2584032246614605</c:v>
                </c:pt>
                <c:pt idx="219">
                  <c:v>4.3452087955407581</c:v>
                </c:pt>
                <c:pt idx="220">
                  <c:v>4.2469927442122053</c:v>
                </c:pt>
                <c:pt idx="221">
                  <c:v>4.3800032846515</c:v>
                </c:pt>
                <c:pt idx="222">
                  <c:v>4.6051701859880918</c:v>
                </c:pt>
                <c:pt idx="223">
                  <c:v>4.6051701859880918</c:v>
                </c:pt>
                <c:pt idx="224">
                  <c:v>4.6051701859880918</c:v>
                </c:pt>
                <c:pt idx="229">
                  <c:v>2.8512322494594984</c:v>
                </c:pt>
                <c:pt idx="230">
                  <c:v>3.1116910787460474</c:v>
                </c:pt>
                <c:pt idx="231">
                  <c:v>2.8636308999635718</c:v>
                </c:pt>
                <c:pt idx="232">
                  <c:v>3.5246936731343013</c:v>
                </c:pt>
                <c:pt idx="233">
                  <c:v>3.5790237806677379</c:v>
                </c:pt>
                <c:pt idx="234">
                  <c:v>3.2506462026828875</c:v>
                </c:pt>
                <c:pt idx="235">
                  <c:v>3.7330020046597783</c:v>
                </c:pt>
                <c:pt idx="236">
                  <c:v>3.8674537862730278</c:v>
                </c:pt>
                <c:pt idx="237">
                  <c:v>3.62749971553187</c:v>
                </c:pt>
                <c:pt idx="238">
                  <c:v>4.0745251438626386</c:v>
                </c:pt>
                <c:pt idx="239">
                  <c:v>4.0986662516627632</c:v>
                </c:pt>
                <c:pt idx="240">
                  <c:v>3.5583780460054264</c:v>
                </c:pt>
                <c:pt idx="241">
                  <c:v>4.6051701859880918</c:v>
                </c:pt>
                <c:pt idx="242">
                  <c:v>4.6051701859880918</c:v>
                </c:pt>
                <c:pt idx="24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F-4F0D-B418-348F5A21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96224"/>
        <c:axId val="568396552"/>
      </c:scatterChart>
      <c:valAx>
        <c:axId val="56839622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396552"/>
        <c:crosses val="autoZero"/>
        <c:crossBetween val="midCat"/>
      </c:valAx>
      <c:valAx>
        <c:axId val="5683965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- 10uM'!$V$24:$V$38</c:f>
              <c:strCach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39622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- 10uM'!$R$40</c:f>
          <c:strCache>
            <c:ptCount val="1"/>
            <c:pt idx="0">
              <c:v>DTXSID0042080 -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055468066491688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- 10uM'!$V$43:$V$56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'Data - 10uM'!$W$43:$W$56</c:f>
              <c:numCache>
                <c:formatCode>General</c:formatCode>
                <c:ptCount val="14"/>
                <c:pt idx="0">
                  <c:v>2.2586337542518176</c:v>
                </c:pt>
                <c:pt idx="1">
                  <c:v>2.3388005930657818</c:v>
                </c:pt>
                <c:pt idx="2">
                  <c:v>2.3200403819499753</c:v>
                </c:pt>
                <c:pt idx="3">
                  <c:v>2.7916788693733232</c:v>
                </c:pt>
                <c:pt idx="4">
                  <c:v>3.1271074157562708</c:v>
                </c:pt>
                <c:pt idx="5">
                  <c:v>3.5469600240182197</c:v>
                </c:pt>
                <c:pt idx="6">
                  <c:v>3.6186643179765574</c:v>
                </c:pt>
                <c:pt idx="7">
                  <c:v>3.4466255898300941</c:v>
                </c:pt>
                <c:pt idx="8">
                  <c:v>4.019136911834952</c:v>
                </c:pt>
                <c:pt idx="9">
                  <c:v>3.9508941284781667</c:v>
                </c:pt>
                <c:pt idx="10">
                  <c:v>3.8126624925612158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563-82DF-8E870A14F588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60</c:v>
              </c:pt>
            </c:numLit>
          </c:xVal>
          <c:yVal>
            <c:numLit>
              <c:formatCode>General</c:formatCode>
              <c:ptCount val="1"/>
              <c:pt idx="0">
                <c:v>2.0259999999999998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06-4563-82DF-8E870A14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63688"/>
        <c:axId val="564260080"/>
      </c:scatterChart>
      <c:valAx>
        <c:axId val="56426368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</a:t>
                </a:r>
              </a:p>
            </c:rich>
          </c:tx>
          <c:layout>
            <c:manualLayout>
              <c:xMode val="edge"/>
              <c:yMode val="edge"/>
              <c:x val="0.45395391149876757"/>
              <c:y val="0.912049252418645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4260080"/>
        <c:crosses val="autoZero"/>
        <c:crossBetween val="midCat"/>
      </c:valAx>
      <c:valAx>
        <c:axId val="564260080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263688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45269981094051892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- 10uM'!$R$60</c:f>
          <c:strCache>
            <c:ptCount val="1"/>
            <c:pt idx="0">
              <c:v>DTXSID1037515 -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404097404491105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- 10uM'!$V$63:$V$77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- 10uM'!$W$63:$W$77</c:f>
              <c:numCache>
                <c:formatCode>General</c:formatCode>
                <c:ptCount val="15"/>
                <c:pt idx="0">
                  <c:v>4.4334273455557298</c:v>
                </c:pt>
                <c:pt idx="1">
                  <c:v>4.32056945701442</c:v>
                </c:pt>
                <c:pt idx="2">
                  <c:v>4.4550676476045936</c:v>
                </c:pt>
                <c:pt idx="3">
                  <c:v>4.501662341222687</c:v>
                </c:pt>
                <c:pt idx="4">
                  <c:v>4.3862107561463368</c:v>
                </c:pt>
                <c:pt idx="5">
                  <c:v>4.5679122667162435</c:v>
                </c:pt>
                <c:pt idx="6">
                  <c:v>4.7835723055064916</c:v>
                </c:pt>
                <c:pt idx="7">
                  <c:v>4.5707556299951824</c:v>
                </c:pt>
                <c:pt idx="8">
                  <c:v>4.6038487124659202</c:v>
                </c:pt>
                <c:pt idx="9">
                  <c:v>4.7351600297365595</c:v>
                </c:pt>
                <c:pt idx="10">
                  <c:v>4.5375490672457133</c:v>
                </c:pt>
                <c:pt idx="11">
                  <c:v>4.5851522296720111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7-4FCD-AF5B-B9AE5C37D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47016"/>
        <c:axId val="567549968"/>
      </c:scatterChart>
      <c:valAx>
        <c:axId val="5675470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549968"/>
        <c:crosses val="autoZero"/>
        <c:crossBetween val="midCat"/>
      </c:valAx>
      <c:valAx>
        <c:axId val="5675499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5470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- 10uM'!$R$79</c:f>
          <c:strCache>
            <c:ptCount val="1"/>
            <c:pt idx="0">
              <c:v>DTXSID6021371 -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903718285214348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- 10uM'!$V$82:$V$96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- 10uM'!$W$82:$W$96</c:f>
              <c:numCache>
                <c:formatCode>General</c:formatCode>
                <c:ptCount val="15"/>
                <c:pt idx="0">
                  <c:v>3.7441754634233475</c:v>
                </c:pt>
                <c:pt idx="1">
                  <c:v>4.2441646647724776</c:v>
                </c:pt>
                <c:pt idx="2">
                  <c:v>4.2486783524799954</c:v>
                </c:pt>
                <c:pt idx="3">
                  <c:v>4.0296160029958106</c:v>
                </c:pt>
                <c:pt idx="4">
                  <c:v>4.3032342530020911</c:v>
                </c:pt>
                <c:pt idx="5">
                  <c:v>4.2898747507519222</c:v>
                </c:pt>
                <c:pt idx="6">
                  <c:v>4.1327682531362333</c:v>
                </c:pt>
                <c:pt idx="7">
                  <c:v>4.47048028311149</c:v>
                </c:pt>
                <c:pt idx="8">
                  <c:v>4.4599168787092536</c:v>
                </c:pt>
                <c:pt idx="9">
                  <c:v>4.2385378604031354</c:v>
                </c:pt>
                <c:pt idx="10">
                  <c:v>4.5608739164627128</c:v>
                </c:pt>
                <c:pt idx="11">
                  <c:v>4.5728874703000955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5-45F2-BAB1-3B6721A03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24184"/>
        <c:axId val="423423200"/>
      </c:scatterChart>
      <c:valAx>
        <c:axId val="4234241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23200"/>
        <c:crosses val="autoZero"/>
        <c:crossBetween val="midCat"/>
      </c:valAx>
      <c:valAx>
        <c:axId val="42342320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34241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- 10uM'!$R$98</c:f>
          <c:strCache>
            <c:ptCount val="1"/>
            <c:pt idx="0">
              <c:v>DTXSID0047296 -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- 10uM'!$V$101:$V$115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- 10uM'!$W$101:$W$115</c:f>
              <c:numCache>
                <c:formatCode>General</c:formatCode>
                <c:ptCount val="15"/>
                <c:pt idx="0">
                  <c:v>4.5414866655786144</c:v>
                </c:pt>
                <c:pt idx="1">
                  <c:v>4.5404931705600999</c:v>
                </c:pt>
                <c:pt idx="2">
                  <c:v>4.5663268391849234</c:v>
                </c:pt>
                <c:pt idx="3">
                  <c:v>4.6967096272919946</c:v>
                </c:pt>
                <c:pt idx="4">
                  <c:v>4.5105276199472772</c:v>
                </c:pt>
                <c:pt idx="5">
                  <c:v>4.619629381923982</c:v>
                </c:pt>
                <c:pt idx="6">
                  <c:v>4.6877246943996607</c:v>
                </c:pt>
                <c:pt idx="7">
                  <c:v>4.5454538717624864</c:v>
                </c:pt>
                <c:pt idx="8">
                  <c:v>4.490973359039268</c:v>
                </c:pt>
                <c:pt idx="9">
                  <c:v>4.6445779410529182</c:v>
                </c:pt>
                <c:pt idx="10">
                  <c:v>4.543515657455294</c:v>
                </c:pt>
                <c:pt idx="11">
                  <c:v>4.5638253576960643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A-46A3-8AD0-55B45CA3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87536"/>
        <c:axId val="568788192"/>
      </c:scatterChart>
      <c:valAx>
        <c:axId val="5687875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788192"/>
        <c:crosses val="autoZero"/>
        <c:crossBetween val="midCat"/>
      </c:valAx>
      <c:valAx>
        <c:axId val="56878819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7875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- 10uM'!$R$117</c:f>
          <c:strCache>
            <c:ptCount val="1"/>
            <c:pt idx="0">
              <c:v>DTXSID8020202 -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657346165062700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- 10uM'!$V$120:$V$134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- 10uM'!$W$120:$W$134</c:f>
              <c:numCache>
                <c:formatCode>General</c:formatCode>
                <c:ptCount val="15"/>
                <c:pt idx="0">
                  <c:v>3.1854025236039578</c:v>
                </c:pt>
                <c:pt idx="1">
                  <c:v>3.183191483151723</c:v>
                </c:pt>
                <c:pt idx="2">
                  <c:v>3.1467654410779144</c:v>
                </c:pt>
                <c:pt idx="3">
                  <c:v>3.7824380852665249</c:v>
                </c:pt>
                <c:pt idx="4">
                  <c:v>3.6344017738380674</c:v>
                </c:pt>
                <c:pt idx="5">
                  <c:v>3.6551635965963274</c:v>
                </c:pt>
                <c:pt idx="6">
                  <c:v>4.2633245457203603</c:v>
                </c:pt>
                <c:pt idx="7">
                  <c:v>4.0516163612444016</c:v>
                </c:pt>
                <c:pt idx="8">
                  <c:v>4.2491591604099179</c:v>
                </c:pt>
                <c:pt idx="9">
                  <c:v>4.4340318961633969</c:v>
                </c:pt>
                <c:pt idx="10">
                  <c:v>4.4151023871772237</c:v>
                </c:pt>
                <c:pt idx="11">
                  <c:v>4.3600362522698868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8-44F8-9B63-6255A28BF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53672"/>
        <c:axId val="570152360"/>
      </c:scatterChart>
      <c:valAx>
        <c:axId val="57015367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152360"/>
        <c:crosses val="autoZero"/>
        <c:crossBetween val="midCat"/>
      </c:valAx>
      <c:valAx>
        <c:axId val="5701523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15367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- 10uM'!$R$136</c:f>
          <c:strCache>
            <c:ptCount val="1"/>
            <c:pt idx="0">
              <c:v>DTXSID5042297 -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-1.6346748323126277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- 10uM'!$V$139:$V$152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'Data - 10uM'!$W$139:$W$152</c:f>
              <c:numCache>
                <c:formatCode>General</c:formatCode>
                <c:ptCount val="14"/>
                <c:pt idx="0">
                  <c:v>1.1899007090600044</c:v>
                </c:pt>
                <c:pt idx="1">
                  <c:v>1.334761103560185</c:v>
                </c:pt>
                <c:pt idx="2">
                  <c:v>1.1019240183812899</c:v>
                </c:pt>
                <c:pt idx="3">
                  <c:v>2.5096823151274825</c:v>
                </c:pt>
                <c:pt idx="4">
                  <c:v>2.3135692105200705</c:v>
                </c:pt>
                <c:pt idx="5">
                  <c:v>2.1154704283912822</c:v>
                </c:pt>
                <c:pt idx="6">
                  <c:v>3.3540184241304214</c:v>
                </c:pt>
                <c:pt idx="7">
                  <c:v>3.2175686374633017</c:v>
                </c:pt>
                <c:pt idx="8">
                  <c:v>3.4468774108527875</c:v>
                </c:pt>
                <c:pt idx="9">
                  <c:v>4.0462018826928272</c:v>
                </c:pt>
                <c:pt idx="10">
                  <c:v>3.9698730963694606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A-416D-A289-AEBD9D42AF6D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15</c:v>
              </c:pt>
            </c:numLit>
          </c:xVal>
          <c:yVal>
            <c:numLit>
              <c:formatCode>General</c:formatCode>
              <c:ptCount val="1"/>
              <c:pt idx="0">
                <c:v>3.1160000000000001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8AA-416D-A289-AEBD9D42A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54656"/>
        <c:axId val="570156296"/>
      </c:scatterChart>
      <c:valAx>
        <c:axId val="5701546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156296"/>
        <c:crosses val="autoZero"/>
        <c:crossBetween val="midCat"/>
      </c:valAx>
      <c:valAx>
        <c:axId val="5701562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15465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1514441842310696"/>
          <c:y val="0.239414123366505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- 10uM'!$R$155</c:f>
          <c:strCache>
            <c:ptCount val="1"/>
            <c:pt idx="0">
              <c:v>DTXSID6047313 -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83706620005832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- 10uM'!$V$158:$V$172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- 10uM'!$W$158:$W$172</c:f>
              <c:numCache>
                <c:formatCode>General</c:formatCode>
                <c:ptCount val="15"/>
                <c:pt idx="0">
                  <c:v>4.3011321928017301</c:v>
                </c:pt>
                <c:pt idx="1">
                  <c:v>4.3316485758522685</c:v>
                </c:pt>
                <c:pt idx="2">
                  <c:v>4.3782387373492471</c:v>
                </c:pt>
                <c:pt idx="3">
                  <c:v>4.3897106210038492</c:v>
                </c:pt>
                <c:pt idx="4">
                  <c:v>4.3627513078255626</c:v>
                </c:pt>
                <c:pt idx="5">
                  <c:v>4.4509211314713459</c:v>
                </c:pt>
                <c:pt idx="6">
                  <c:v>4.4766352813716477</c:v>
                </c:pt>
                <c:pt idx="7">
                  <c:v>4.4598276550203453</c:v>
                </c:pt>
                <c:pt idx="8">
                  <c:v>4.527092537465478</c:v>
                </c:pt>
                <c:pt idx="9">
                  <c:v>4.4738539663070949</c:v>
                </c:pt>
                <c:pt idx="10">
                  <c:v>4.5145857973414891</c:v>
                </c:pt>
                <c:pt idx="11">
                  <c:v>4.5870850213590577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C-495C-BA66-71567F1C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88024"/>
        <c:axId val="568390976"/>
      </c:scatterChart>
      <c:valAx>
        <c:axId val="56838802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390976"/>
        <c:crosses val="autoZero"/>
        <c:crossBetween val="midCat"/>
      </c:valAx>
      <c:valAx>
        <c:axId val="56839097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38802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- 1uM'!$R$60</c:f>
          <c:strCache>
            <c:ptCount val="1"/>
            <c:pt idx="0">
              <c:v>DTXSID1037515 -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3112992125984251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- 1uM'!$V$63:$V$77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- 1uM'!$W$63:$W$77</c:f>
              <c:numCache>
                <c:formatCode>General</c:formatCode>
                <c:ptCount val="15"/>
                <c:pt idx="0">
                  <c:v>3.3654424977773942</c:v>
                </c:pt>
                <c:pt idx="1">
                  <c:v>3.6620900641907559</c:v>
                </c:pt>
                <c:pt idx="2">
                  <c:v>3.5558536222312478</c:v>
                </c:pt>
                <c:pt idx="3">
                  <c:v>3.7650129163968207</c:v>
                </c:pt>
                <c:pt idx="4">
                  <c:v>3.8669803606647375</c:v>
                </c:pt>
                <c:pt idx="5">
                  <c:v>3.846835147165474</c:v>
                </c:pt>
                <c:pt idx="6">
                  <c:v>3.9334928305464594</c:v>
                </c:pt>
                <c:pt idx="7">
                  <c:v>4.0790087216446835</c:v>
                </c:pt>
                <c:pt idx="8">
                  <c:v>4.2772751996087051</c:v>
                </c:pt>
                <c:pt idx="9">
                  <c:v>4.0582076855000482</c:v>
                </c:pt>
                <c:pt idx="10">
                  <c:v>4.3341130674508053</c:v>
                </c:pt>
                <c:pt idx="11">
                  <c:v>4.3560320157786148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F4-4BAE-B3F9-39ABBED3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2216"/>
        <c:axId val="568252872"/>
      </c:scatterChart>
      <c:valAx>
        <c:axId val="5682522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- 1uM'!$R$61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252872"/>
        <c:crosses val="autoZero"/>
        <c:crossBetween val="midCat"/>
      </c:valAx>
      <c:valAx>
        <c:axId val="5682528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- 1uM'!$R$62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2522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- 10uM'!$R$174</c:f>
          <c:strCache>
            <c:ptCount val="1"/>
            <c:pt idx="0">
              <c:v>DTXSID6040747 -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941163604549431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- 10uM'!$V$177:$V$191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- 10uM'!$W$177:$W$191</c:f>
              <c:numCache>
                <c:formatCode>General</c:formatCode>
                <c:ptCount val="15"/>
                <c:pt idx="0">
                  <c:v>3.3036813614590805</c:v>
                </c:pt>
                <c:pt idx="1">
                  <c:v>3.4573271180269134</c:v>
                </c:pt>
                <c:pt idx="2">
                  <c:v>3.32739274489392</c:v>
                </c:pt>
                <c:pt idx="3">
                  <c:v>3.8143628841182968</c:v>
                </c:pt>
                <c:pt idx="4">
                  <c:v>3.9020476150215622</c:v>
                </c:pt>
                <c:pt idx="5">
                  <c:v>3.8310484806138216</c:v>
                </c:pt>
                <c:pt idx="6">
                  <c:v>4.0632235166453965</c:v>
                </c:pt>
                <c:pt idx="7">
                  <c:v>4.1787531451343689</c:v>
                </c:pt>
                <c:pt idx="8">
                  <c:v>4.2180535676324533</c:v>
                </c:pt>
                <c:pt idx="9">
                  <c:v>4.2511102911729459</c:v>
                </c:pt>
                <c:pt idx="10">
                  <c:v>4.2244553205004456</c:v>
                </c:pt>
                <c:pt idx="11">
                  <c:v>4.4684265520910413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5-4456-B0B8-C7952733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57184"/>
        <c:axId val="567554560"/>
      </c:scatterChart>
      <c:valAx>
        <c:axId val="5675571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554560"/>
        <c:crosses val="autoZero"/>
        <c:crossBetween val="midCat"/>
      </c:valAx>
      <c:valAx>
        <c:axId val="5675545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5571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- 10uM'!$R$193</c:f>
          <c:strCache>
            <c:ptCount val="1"/>
            <c:pt idx="0">
              <c:v>DTXSID5023796 -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26115485564304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- 10uM'!$V$196:$V$210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- 10uM'!$W$196:$W$210</c:f>
              <c:numCache>
                <c:formatCode>General</c:formatCode>
                <c:ptCount val="15"/>
                <c:pt idx="0">
                  <c:v>4.2900444729557909</c:v>
                </c:pt>
                <c:pt idx="1">
                  <c:v>4.2774614977609833</c:v>
                </c:pt>
                <c:pt idx="2">
                  <c:v>4.2702281964337656</c:v>
                </c:pt>
                <c:pt idx="3">
                  <c:v>4.4352234743758148</c:v>
                </c:pt>
                <c:pt idx="4">
                  <c:v>4.3887751857629329</c:v>
                </c:pt>
                <c:pt idx="5">
                  <c:v>4.4134853536206293</c:v>
                </c:pt>
                <c:pt idx="6">
                  <c:v>4.4463431184044326</c:v>
                </c:pt>
                <c:pt idx="7">
                  <c:v>4.5006486726085768</c:v>
                </c:pt>
                <c:pt idx="8">
                  <c:v>4.4520483556835257</c:v>
                </c:pt>
                <c:pt idx="9">
                  <c:v>4.4575467909007527</c:v>
                </c:pt>
                <c:pt idx="10">
                  <c:v>4.4793105245720151</c:v>
                </c:pt>
                <c:pt idx="11">
                  <c:v>4.4721231932310692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0-4689-B9C7-AD042F097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46360"/>
        <c:axId val="567548656"/>
      </c:scatterChart>
      <c:valAx>
        <c:axId val="5675463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548656"/>
        <c:crosses val="autoZero"/>
        <c:crossBetween val="midCat"/>
      </c:valAx>
      <c:valAx>
        <c:axId val="5675486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5463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- 10uM'!$R$212</c:f>
          <c:strCache>
            <c:ptCount val="1"/>
            <c:pt idx="0">
              <c:v>DTXSID9047259 -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052277631962671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- 10uM'!$V$215:$V$229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- 10uM'!$W$215:$W$229</c:f>
              <c:numCache>
                <c:formatCode>General</c:formatCode>
                <c:ptCount val="15"/>
                <c:pt idx="0">
                  <c:v>4.114358676201392</c:v>
                </c:pt>
                <c:pt idx="1">
                  <c:v>4.2546317142888315</c:v>
                </c:pt>
                <c:pt idx="2">
                  <c:v>4.0932182703230904</c:v>
                </c:pt>
                <c:pt idx="3">
                  <c:v>4.2867226842544719</c:v>
                </c:pt>
                <c:pt idx="4">
                  <c:v>4.422654972939533</c:v>
                </c:pt>
                <c:pt idx="5">
                  <c:v>4.2488151359046018</c:v>
                </c:pt>
                <c:pt idx="6">
                  <c:v>4.4195275789333097</c:v>
                </c:pt>
                <c:pt idx="7">
                  <c:v>4.5974248744162782</c:v>
                </c:pt>
                <c:pt idx="8">
                  <c:v>4.4473079465094614</c:v>
                </c:pt>
                <c:pt idx="9">
                  <c:v>4.3744448468556332</c:v>
                </c:pt>
                <c:pt idx="10">
                  <c:v>4.5844792357374544</c:v>
                </c:pt>
                <c:pt idx="11">
                  <c:v>4.2872849976010512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3-4B08-9E84-484AF346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095056"/>
        <c:axId val="569095712"/>
      </c:scatterChart>
      <c:valAx>
        <c:axId val="5690950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9095712"/>
        <c:crosses val="autoZero"/>
        <c:crossBetween val="midCat"/>
      </c:valAx>
      <c:valAx>
        <c:axId val="5690957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909505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- 10uM'!$R$231</c:f>
          <c:strCache>
            <c:ptCount val="1"/>
            <c:pt idx="0">
              <c:v>DTXSID0022777 -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194797317002041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- 10uM'!$V$234:$V$248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- 10uM'!$W$234:$W$248</c:f>
              <c:numCache>
                <c:formatCode>General</c:formatCode>
                <c:ptCount val="15"/>
                <c:pt idx="0">
                  <c:v>2.8554540176279106</c:v>
                </c:pt>
                <c:pt idx="1">
                  <c:v>2.5215629827893022</c:v>
                </c:pt>
                <c:pt idx="2">
                  <c:v>2.8182442349743155</c:v>
                </c:pt>
                <c:pt idx="3">
                  <c:v>3.8060465743142675</c:v>
                </c:pt>
                <c:pt idx="4">
                  <c:v>3.585153394221066</c:v>
                </c:pt>
                <c:pt idx="5">
                  <c:v>3.816814858028688</c:v>
                </c:pt>
                <c:pt idx="6">
                  <c:v>4.2604217282718837</c:v>
                </c:pt>
                <c:pt idx="7">
                  <c:v>4.0698280035393353</c:v>
                </c:pt>
                <c:pt idx="8">
                  <c:v>4.2584032246614605</c:v>
                </c:pt>
                <c:pt idx="9">
                  <c:v>4.3452087955407581</c:v>
                </c:pt>
                <c:pt idx="10">
                  <c:v>4.2469927442122053</c:v>
                </c:pt>
                <c:pt idx="11">
                  <c:v>4.3800032846515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E7D-983A-22339D4EA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62152"/>
        <c:axId val="576663792"/>
      </c:scatterChart>
      <c:valAx>
        <c:axId val="5766621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663792"/>
        <c:crosses val="autoZero"/>
        <c:crossBetween val="midCat"/>
      </c:valAx>
      <c:valAx>
        <c:axId val="57666379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6621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- 10uM'!$R$250</c:f>
          <c:strCache>
            <c:ptCount val="1"/>
            <c:pt idx="0">
              <c:v>DTXSID7042352 -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2286016331291921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- 10uM'!$V$253:$V$267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- 10uM'!$W$253:$W$267</c:f>
              <c:numCache>
                <c:formatCode>General</c:formatCode>
                <c:ptCount val="15"/>
                <c:pt idx="0">
                  <c:v>2.8512322494594984</c:v>
                </c:pt>
                <c:pt idx="1">
                  <c:v>3.1116910787460474</c:v>
                </c:pt>
                <c:pt idx="2">
                  <c:v>2.8636308999635718</c:v>
                </c:pt>
                <c:pt idx="3">
                  <c:v>3.5246936731343013</c:v>
                </c:pt>
                <c:pt idx="4">
                  <c:v>3.5790237806677379</c:v>
                </c:pt>
                <c:pt idx="5">
                  <c:v>3.2506462026828875</c:v>
                </c:pt>
                <c:pt idx="6">
                  <c:v>3.7330020046597783</c:v>
                </c:pt>
                <c:pt idx="7">
                  <c:v>3.8674537862730278</c:v>
                </c:pt>
                <c:pt idx="8">
                  <c:v>3.62749971553187</c:v>
                </c:pt>
                <c:pt idx="9">
                  <c:v>4.0745251438626386</c:v>
                </c:pt>
                <c:pt idx="10">
                  <c:v>4.0986662516627632</c:v>
                </c:pt>
                <c:pt idx="11">
                  <c:v>3.5583780460054264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9-4865-9335-99E8D245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77240"/>
        <c:axId val="576671008"/>
      </c:scatterChart>
      <c:valAx>
        <c:axId val="5766772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671008"/>
        <c:crosses val="autoZero"/>
        <c:crossBetween val="midCat"/>
      </c:valAx>
      <c:valAx>
        <c:axId val="57667100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67724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controls'!$R$2</c:f>
          <c:strCache>
            <c:ptCount val="1"/>
            <c:pt idx="0">
              <c:v>DTXSID7042190 -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831793525809273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controls'!$W$5:$W$10</c:f>
              <c:numCache>
                <c:formatCode>General</c:formatCode>
                <c:ptCount val="6"/>
                <c:pt idx="0">
                  <c:v>4.1065969659194783</c:v>
                </c:pt>
                <c:pt idx="1">
                  <c:v>3.6235228888963142</c:v>
                </c:pt>
                <c:pt idx="2">
                  <c:v>4.2008696928784985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D-415A-A827-4D6A631A7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7608"/>
        <c:axId val="422444328"/>
      </c:scatterChart>
      <c:valAx>
        <c:axId val="42244760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controls'!$W$5:$W$10</c:f>
              <c:strCache>
                <c:ptCount val="6"/>
                <c:pt idx="0">
                  <c:v>4.106596966</c:v>
                </c:pt>
                <c:pt idx="1">
                  <c:v>3.623522889</c:v>
                </c:pt>
                <c:pt idx="2">
                  <c:v>4.200869693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2444328"/>
        <c:crosses val="autoZero"/>
        <c:crossBetween val="midCat"/>
      </c:valAx>
      <c:valAx>
        <c:axId val="4224443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244760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controls'!$R$22</c:f>
          <c:strCache>
            <c:ptCount val="1"/>
            <c:pt idx="0">
              <c:v>DTXSID0020577 -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43907844852726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controls'!$V$25:$V$30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controls'!$W$25:$W$30</c:f>
              <c:numCache>
                <c:formatCode>General</c:formatCode>
                <c:ptCount val="6"/>
                <c:pt idx="0">
                  <c:v>4.1318654942939474</c:v>
                </c:pt>
                <c:pt idx="1">
                  <c:v>4.029207288763212</c:v>
                </c:pt>
                <c:pt idx="2">
                  <c:v>4.6886656364954211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8-40E0-AC9A-07DC91FA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90728"/>
        <c:axId val="563991056"/>
      </c:scatterChart>
      <c:valAx>
        <c:axId val="56399072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controls'!$W$25:$W$30</c:f>
              <c:strCache>
                <c:ptCount val="6"/>
                <c:pt idx="0">
                  <c:v>4.131865494</c:v>
                </c:pt>
                <c:pt idx="1">
                  <c:v>4.029207289</c:v>
                </c:pt>
                <c:pt idx="2">
                  <c:v>4.688665636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3991056"/>
        <c:crosses val="autoZero"/>
        <c:crossBetween val="midCat"/>
      </c:valAx>
      <c:valAx>
        <c:axId val="5639910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399072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controls'!$R$42</c:f>
          <c:strCache>
            <c:ptCount val="1"/>
            <c:pt idx="0">
              <c:v>DTXSID0042080 -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646759988334791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controls'!$V$45:$V$49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'Data - 10uM controls'!$W$45:$W$49</c:f>
              <c:numCache>
                <c:formatCode>General</c:formatCode>
                <c:ptCount val="5"/>
                <c:pt idx="0">
                  <c:v>3.2966653997868463</c:v>
                </c:pt>
                <c:pt idx="1">
                  <c:v>3.3651028871289581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D-440A-953E-8B5878341BC9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1.9370000000000001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96D-440A-953E-8B587834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60192"/>
        <c:axId val="567264128"/>
      </c:scatterChart>
      <c:valAx>
        <c:axId val="5672601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controls'!$W$45:$W$49</c:f>
              <c:strCache>
                <c:ptCount val="5"/>
                <c:pt idx="0">
                  <c:v>3.2966654</c:v>
                </c:pt>
                <c:pt idx="1">
                  <c:v>3.365102887</c:v>
                </c:pt>
                <c:pt idx="2">
                  <c:v>4.605170186</c:v>
                </c:pt>
                <c:pt idx="3">
                  <c:v>4.605170186</c:v>
                </c:pt>
                <c:pt idx="4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264128"/>
        <c:crosses val="autoZero"/>
        <c:crossBetween val="midCat"/>
      </c:valAx>
      <c:valAx>
        <c:axId val="5672641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26019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5878220140515218"/>
          <c:y val="0.43952215735566036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controls'!$R$64</c:f>
          <c:strCache>
            <c:ptCount val="1"/>
            <c:pt idx="0">
              <c:v>DTXSID1037515 -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controls'!$V$67:$V$72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controls'!$W$67:$W$72</c:f>
              <c:numCache>
                <c:formatCode>General</c:formatCode>
                <c:ptCount val="6"/>
                <c:pt idx="0">
                  <c:v>4.7126935596455155</c:v>
                </c:pt>
                <c:pt idx="1">
                  <c:v>4.7091360369645949</c:v>
                </c:pt>
                <c:pt idx="2">
                  <c:v>4.8234212043038669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B-4607-95E8-752FB435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93280"/>
        <c:axId val="569993608"/>
      </c:scatterChart>
      <c:valAx>
        <c:axId val="56999328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controls'!$W$67:$W$72</c:f>
              <c:strCache>
                <c:ptCount val="6"/>
                <c:pt idx="0">
                  <c:v>4.71269356</c:v>
                </c:pt>
                <c:pt idx="1">
                  <c:v>4.709136037</c:v>
                </c:pt>
                <c:pt idx="2">
                  <c:v>4.823421204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9993608"/>
        <c:crosses val="autoZero"/>
        <c:crossBetween val="midCat"/>
      </c:valAx>
      <c:valAx>
        <c:axId val="56999360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999328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controls'!$R$84</c:f>
          <c:strCache>
            <c:ptCount val="1"/>
            <c:pt idx="0">
              <c:v>DTXSID6021371 -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controls'!$V$87:$V$92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controls'!$W$87:$W$92</c:f>
              <c:numCache>
                <c:formatCode>General</c:formatCode>
                <c:ptCount val="6"/>
                <c:pt idx="0">
                  <c:v>3.7494525958195464</c:v>
                </c:pt>
                <c:pt idx="1">
                  <c:v>4.7733920582513685</c:v>
                </c:pt>
                <c:pt idx="2">
                  <c:v>4.8578987066522172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D-4D8A-8DF5-C89FEFFF0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4104"/>
        <c:axId val="570005088"/>
      </c:scatterChart>
      <c:valAx>
        <c:axId val="5700041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controls'!$V$87:$V$92</c:f>
              <c:strCach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005088"/>
        <c:crosses val="autoZero"/>
        <c:crossBetween val="midCat"/>
      </c:valAx>
      <c:valAx>
        <c:axId val="57000508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- 10uM controls'!$W$87:$W$92</c:f>
              <c:strCache>
                <c:ptCount val="6"/>
                <c:pt idx="0">
                  <c:v>3.749452596</c:v>
                </c:pt>
                <c:pt idx="1">
                  <c:v>4.773392058</c:v>
                </c:pt>
                <c:pt idx="2">
                  <c:v>4.857898707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0041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- 1uM'!$R$79</c:f>
          <c:strCache>
            <c:ptCount val="1"/>
            <c:pt idx="0">
              <c:v>DTXSID6021371 -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533409157188684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- 1uM'!$V$82:$V$96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- 1uM'!$W$82:$W$96</c:f>
              <c:numCache>
                <c:formatCode>General</c:formatCode>
                <c:ptCount val="15"/>
                <c:pt idx="0">
                  <c:v>2.9091193582475516</c:v>
                </c:pt>
                <c:pt idx="1">
                  <c:v>3.11994589513619</c:v>
                </c:pt>
                <c:pt idx="2">
                  <c:v>3.0503221440606003</c:v>
                </c:pt>
                <c:pt idx="3">
                  <c:v>3.8709951452680644</c:v>
                </c:pt>
                <c:pt idx="4">
                  <c:v>3.7607488290647328</c:v>
                </c:pt>
                <c:pt idx="5">
                  <c:v>3.7332420422918755</c:v>
                </c:pt>
                <c:pt idx="6">
                  <c:v>4.2491800137276483</c:v>
                </c:pt>
                <c:pt idx="7">
                  <c:v>4.1258328032185156</c:v>
                </c:pt>
                <c:pt idx="8">
                  <c:v>4.1107088085606325</c:v>
                </c:pt>
                <c:pt idx="9">
                  <c:v>4.4547717722674047</c:v>
                </c:pt>
                <c:pt idx="10">
                  <c:v>4.4253983102246695</c:v>
                </c:pt>
                <c:pt idx="11">
                  <c:v>4.4482954934820178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1E-412D-B26E-37200842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77456"/>
        <c:axId val="564673848"/>
      </c:scatterChart>
      <c:valAx>
        <c:axId val="5646774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- 1uM'!$R$80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673848"/>
        <c:crosses val="autoZero"/>
        <c:crossBetween val="midCat"/>
      </c:valAx>
      <c:valAx>
        <c:axId val="56467384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- 1uM'!$R$81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67745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controls'!$R$104</c:f>
          <c:strCache>
            <c:ptCount val="1"/>
            <c:pt idx="0">
              <c:v>DTXSID0047296 -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controls'!$V$107:$V$112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controls'!$W$107:$W$112</c:f>
              <c:numCache>
                <c:formatCode>General</c:formatCode>
                <c:ptCount val="6"/>
                <c:pt idx="0">
                  <c:v>4.7501870438725788</c:v>
                </c:pt>
                <c:pt idx="1">
                  <c:v>4.2541851459627891</c:v>
                </c:pt>
                <c:pt idx="2">
                  <c:v>4.679768704251642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D-4CFB-8966-F28A81787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51640"/>
        <c:axId val="566851968"/>
      </c:scatterChart>
      <c:valAx>
        <c:axId val="5668516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controls'!$W$107:$W$112</c:f>
              <c:strCache>
                <c:ptCount val="6"/>
                <c:pt idx="0">
                  <c:v>4.750187044</c:v>
                </c:pt>
                <c:pt idx="1">
                  <c:v>4.254185146</c:v>
                </c:pt>
                <c:pt idx="2">
                  <c:v>4.679768704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6851968"/>
        <c:crosses val="autoZero"/>
        <c:crossBetween val="midCat"/>
      </c:valAx>
      <c:valAx>
        <c:axId val="5668519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685164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controls'!$R$124</c:f>
          <c:strCache>
            <c:ptCount val="1"/>
            <c:pt idx="0">
              <c:v>DTXSID8020202 -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controls'!$V$127:$V$132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controls'!$W$127:$W$132</c:f>
              <c:numCache>
                <c:formatCode>General</c:formatCode>
                <c:ptCount val="6"/>
                <c:pt idx="0">
                  <c:v>4.6710670875027223</c:v>
                </c:pt>
                <c:pt idx="1">
                  <c:v>4.7556236759216723</c:v>
                </c:pt>
                <c:pt idx="2">
                  <c:v>4.2704096598223726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5-4323-ABE3-A57B4C83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26128"/>
        <c:axId val="570226784"/>
      </c:scatterChart>
      <c:valAx>
        <c:axId val="57022612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controls'!$W$127:$W$132</c:f>
              <c:strCache>
                <c:ptCount val="6"/>
                <c:pt idx="0">
                  <c:v>4.671067088</c:v>
                </c:pt>
                <c:pt idx="1">
                  <c:v>4.755623676</c:v>
                </c:pt>
                <c:pt idx="2">
                  <c:v>4.27040966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226784"/>
        <c:crosses val="autoZero"/>
        <c:crossBetween val="midCat"/>
      </c:valAx>
      <c:valAx>
        <c:axId val="5702267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22612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controls'!$R$144</c:f>
          <c:strCache>
            <c:ptCount val="1"/>
            <c:pt idx="0">
              <c:v>DTXSID5042297 -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942190142898804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controls'!$V$147:$V$152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controls'!$W$147:$W$152</c:f>
              <c:numCache>
                <c:formatCode>General</c:formatCode>
                <c:ptCount val="6"/>
                <c:pt idx="0">
                  <c:v>2.9750700897187867</c:v>
                </c:pt>
                <c:pt idx="1">
                  <c:v>2.36826232150116</c:v>
                </c:pt>
                <c:pt idx="2">
                  <c:v>2.3750279478779714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1-4790-A294-33D539E6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25416"/>
        <c:axId val="570931648"/>
      </c:scatterChart>
      <c:valAx>
        <c:axId val="5709254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controls'!$W$147:$W$152</c:f>
              <c:strCache>
                <c:ptCount val="6"/>
                <c:pt idx="0">
                  <c:v>2.97507009</c:v>
                </c:pt>
                <c:pt idx="1">
                  <c:v>2.368262322</c:v>
                </c:pt>
                <c:pt idx="2">
                  <c:v>2.375027948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931648"/>
        <c:crosses val="autoZero"/>
        <c:crossBetween val="midCat"/>
      </c:valAx>
      <c:valAx>
        <c:axId val="57093164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9254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controls'!$R$164</c:f>
          <c:strCache>
            <c:ptCount val="1"/>
            <c:pt idx="0">
              <c:v>DTXSID6047313 -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82904636920384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controls'!$V$167:$V$172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controls'!$W$167:$W$172</c:f>
              <c:numCache>
                <c:formatCode>General</c:formatCode>
                <c:ptCount val="6"/>
                <c:pt idx="0">
                  <c:v>3.9541301521229895</c:v>
                </c:pt>
                <c:pt idx="1">
                  <c:v>4.3664753016087943</c:v>
                </c:pt>
                <c:pt idx="2">
                  <c:v>4.6160744259814326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B-446C-A3E3-80DA010B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67408"/>
        <c:axId val="567266424"/>
      </c:scatterChart>
      <c:valAx>
        <c:axId val="56726740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controls'!$W$167:$W$172</c:f>
              <c:strCache>
                <c:ptCount val="6"/>
                <c:pt idx="0">
                  <c:v>3.954130152</c:v>
                </c:pt>
                <c:pt idx="1">
                  <c:v>4.366475302</c:v>
                </c:pt>
                <c:pt idx="2">
                  <c:v>4.616074426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266424"/>
        <c:crosses val="autoZero"/>
        <c:crossBetween val="midCat"/>
      </c:valAx>
      <c:valAx>
        <c:axId val="5672664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26740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controls'!$R$184</c:f>
          <c:strCache>
            <c:ptCount val="1"/>
            <c:pt idx="0">
              <c:v>DTXSID6040747 -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094715660542432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controls'!$V$187:$V$192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controls'!$W$187:$W$192</c:f>
              <c:numCache>
                <c:formatCode>General</c:formatCode>
                <c:ptCount val="6"/>
                <c:pt idx="0">
                  <c:v>3.9466000655553564</c:v>
                </c:pt>
                <c:pt idx="1">
                  <c:v>3.9913234672218674</c:v>
                </c:pt>
                <c:pt idx="2">
                  <c:v>4.5792160285082391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A-4938-A817-9F6B2F18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25632"/>
        <c:axId val="572225960"/>
      </c:scatterChart>
      <c:valAx>
        <c:axId val="5722256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controls'!$W$187:$W$192</c:f>
              <c:strCache>
                <c:ptCount val="6"/>
                <c:pt idx="0">
                  <c:v>3.946600066</c:v>
                </c:pt>
                <c:pt idx="1">
                  <c:v>3.991323467</c:v>
                </c:pt>
                <c:pt idx="2">
                  <c:v>4.579216029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225960"/>
        <c:crosses val="autoZero"/>
        <c:crossBetween val="midCat"/>
      </c:valAx>
      <c:valAx>
        <c:axId val="5722259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2256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controls'!$R$204</c:f>
          <c:strCache>
            <c:ptCount val="1"/>
            <c:pt idx="0">
              <c:v>DTXSID5023796 -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controls'!$V$207:$V$212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controls'!$W$207:$W$212</c:f>
              <c:numCache>
                <c:formatCode>General</c:formatCode>
                <c:ptCount val="6"/>
                <c:pt idx="0">
                  <c:v>4.553277892356415</c:v>
                </c:pt>
                <c:pt idx="1">
                  <c:v>4.6285799248029278</c:v>
                </c:pt>
                <c:pt idx="2">
                  <c:v>4.5031391630233628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F-45B4-A3DE-E7F3FF2B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4152"/>
        <c:axId val="572209560"/>
      </c:scatterChart>
      <c:valAx>
        <c:axId val="5722141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controls'!$W$207:$W$212</c:f>
              <c:strCache>
                <c:ptCount val="6"/>
                <c:pt idx="0">
                  <c:v>4.553277892</c:v>
                </c:pt>
                <c:pt idx="1">
                  <c:v>4.628579925</c:v>
                </c:pt>
                <c:pt idx="2">
                  <c:v>4.503139163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209560"/>
        <c:crosses val="autoZero"/>
        <c:crossBetween val="midCat"/>
      </c:valAx>
      <c:valAx>
        <c:axId val="5722095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2141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controls'!$R$224</c:f>
          <c:strCache>
            <c:ptCount val="1"/>
            <c:pt idx="0">
              <c:v>DTXSID9047259 - Human (Control)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19407407407407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controls'!$V$227:$V$232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controls'!$W$227:$W$232</c:f>
              <c:numCache>
                <c:formatCode>General</c:formatCode>
                <c:ptCount val="6"/>
                <c:pt idx="0">
                  <c:v>3.9820293633681412</c:v>
                </c:pt>
                <c:pt idx="1">
                  <c:v>4.4852261106505793</c:v>
                </c:pt>
                <c:pt idx="2">
                  <c:v>4.2713899137332918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A-48BE-85DF-E753D9A4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11968"/>
        <c:axId val="570917872"/>
      </c:scatterChart>
      <c:valAx>
        <c:axId val="5709119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controls'!$W$227:$W$232</c:f>
              <c:strCache>
                <c:ptCount val="6"/>
                <c:pt idx="0">
                  <c:v>3.982029363</c:v>
                </c:pt>
                <c:pt idx="1">
                  <c:v>4.485226111</c:v>
                </c:pt>
                <c:pt idx="2">
                  <c:v>4.271389914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917872"/>
        <c:crosses val="autoZero"/>
        <c:crossBetween val="midCat"/>
      </c:valAx>
      <c:valAx>
        <c:axId val="5709178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9119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controls'!$R$244</c:f>
          <c:strCache>
            <c:ptCount val="1"/>
            <c:pt idx="0">
              <c:v>DTXSID0022777 - Human (Control)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controls'!$V$247:$V$252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controls'!$W$247:$W$252</c:f>
              <c:numCache>
                <c:formatCode>General</c:formatCode>
                <c:ptCount val="6"/>
                <c:pt idx="0">
                  <c:v>4.2477666585949816</c:v>
                </c:pt>
                <c:pt idx="1">
                  <c:v>4.5346806561071098</c:v>
                </c:pt>
                <c:pt idx="2">
                  <c:v>4.6292997261459172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E-4B19-82CA-603A25E2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32048"/>
        <c:axId val="574032704"/>
      </c:scatterChart>
      <c:valAx>
        <c:axId val="5740320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controls'!$W$247:$W$252</c:f>
              <c:strCache>
                <c:ptCount val="6"/>
                <c:pt idx="0">
                  <c:v>4.247766659</c:v>
                </c:pt>
                <c:pt idx="1">
                  <c:v>4.534680656</c:v>
                </c:pt>
                <c:pt idx="2">
                  <c:v>4.629299726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4032704"/>
        <c:crosses val="autoZero"/>
        <c:crossBetween val="midCat"/>
      </c:valAx>
      <c:valAx>
        <c:axId val="5740327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40320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- 10uM controls'!$R$264</c:f>
          <c:strCache>
            <c:ptCount val="1"/>
            <c:pt idx="0">
              <c:v>DTXSID7042352 - Human (Control)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638159813356663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- 10uM controls'!$V$267:$V$272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'Data - 10uM controls'!$W$267:$W$272</c:f>
              <c:numCache>
                <c:formatCode>General</c:formatCode>
                <c:ptCount val="6"/>
                <c:pt idx="0">
                  <c:v>3.8286492192622288</c:v>
                </c:pt>
                <c:pt idx="1">
                  <c:v>3.9883847635342686</c:v>
                </c:pt>
                <c:pt idx="2">
                  <c:v>3.6822733366745179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1-4766-8154-90AAEBC1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7104"/>
        <c:axId val="572217432"/>
      </c:scatterChart>
      <c:valAx>
        <c:axId val="5722171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- 10uM controls'!$W$267:$W$272</c:f>
              <c:strCache>
                <c:ptCount val="6"/>
                <c:pt idx="0">
                  <c:v>3.828649219</c:v>
                </c:pt>
                <c:pt idx="1">
                  <c:v>3.988384764</c:v>
                </c:pt>
                <c:pt idx="2">
                  <c:v>3.682273337</c:v>
                </c:pt>
                <c:pt idx="3">
                  <c:v>4.605170186</c:v>
                </c:pt>
                <c:pt idx="4">
                  <c:v>4.605170186</c:v>
                </c:pt>
                <c:pt idx="5">
                  <c:v>4.605170186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217432"/>
        <c:crosses val="autoZero"/>
        <c:crossBetween val="midCat"/>
      </c:valAx>
      <c:valAx>
        <c:axId val="5722174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2171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"Midazolam - Human"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16495479731700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4.252203369007483</c:v>
              </c:pt>
              <c:pt idx="1">
                <c:v>3.8469164969077667</c:v>
              </c:pt>
              <c:pt idx="2">
                <c:v>4.5746053867098375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96B-45A2-97CE-DFC81649A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41488"/>
        <c:axId val="570941816"/>
      </c:scatterChart>
      <c:valAx>
        <c:axId val="57094148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941816"/>
        <c:crosses val="autoZero"/>
        <c:crossBetween val="midCat"/>
      </c:valAx>
      <c:valAx>
        <c:axId val="5709418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94148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- 1uM'!$R$98</c:f>
          <c:strCache>
            <c:ptCount val="1"/>
            <c:pt idx="0">
              <c:v>DTXSID0047296 -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070405365995917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- 1uM'!$V$101:$V$115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- 1uM'!$W$101:$W$115</c:f>
              <c:numCache>
                <c:formatCode>General</c:formatCode>
                <c:ptCount val="15"/>
                <c:pt idx="0">
                  <c:v>4.1731424209698069</c:v>
                </c:pt>
                <c:pt idx="1">
                  <c:v>4.4988665865207897</c:v>
                </c:pt>
                <c:pt idx="2">
                  <c:v>4.0082215879288512</c:v>
                </c:pt>
                <c:pt idx="3">
                  <c:v>4.3317800484551361</c:v>
                </c:pt>
                <c:pt idx="4">
                  <c:v>4.1825603797477848</c:v>
                </c:pt>
                <c:pt idx="5">
                  <c:v>4.0902752412223027</c:v>
                </c:pt>
                <c:pt idx="6">
                  <c:v>4.4816436746474881</c:v>
                </c:pt>
                <c:pt idx="7">
                  <c:v>4.405924839660682</c:v>
                </c:pt>
                <c:pt idx="8">
                  <c:v>4.3163788048049829</c:v>
                </c:pt>
                <c:pt idx="9">
                  <c:v>4.4585835632290154</c:v>
                </c:pt>
                <c:pt idx="10">
                  <c:v>4.688162855292286</c:v>
                </c:pt>
                <c:pt idx="11">
                  <c:v>4.1999525556745105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69-4A3B-B777-451817FE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92544"/>
        <c:axId val="564687296"/>
      </c:scatterChart>
      <c:valAx>
        <c:axId val="56469254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- 1uM'!$R$99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687296"/>
        <c:crosses val="autoZero"/>
        <c:crossBetween val="midCat"/>
      </c:valAx>
      <c:valAx>
        <c:axId val="5646872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- 1uM'!$R$100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69254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- 1uM'!$R$117</c:f>
          <c:strCache>
            <c:ptCount val="1"/>
            <c:pt idx="0">
              <c:v>DTXSID8020202 -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-3.0678040244969378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- 1uM'!$V$120:$V$134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- 1uM'!$W$120:$W$134</c:f>
              <c:numCache>
                <c:formatCode>General</c:formatCode>
                <c:ptCount val="15"/>
                <c:pt idx="0">
                  <c:v>1.2180802799846719</c:v>
                </c:pt>
                <c:pt idx="1">
                  <c:v>0.20793411021108227</c:v>
                </c:pt>
                <c:pt idx="2">
                  <c:v>1.5713475349902368</c:v>
                </c:pt>
                <c:pt idx="3">
                  <c:v>2.9601894793994155</c:v>
                </c:pt>
                <c:pt idx="4">
                  <c:v>2.3686733420926083</c:v>
                </c:pt>
                <c:pt idx="5">
                  <c:v>2.2739929090879105</c:v>
                </c:pt>
                <c:pt idx="6">
                  <c:v>3.3795540768765435</c:v>
                </c:pt>
                <c:pt idx="7">
                  <c:v>3.7569371567982861</c:v>
                </c:pt>
                <c:pt idx="8">
                  <c:v>3.6577522862663447</c:v>
                </c:pt>
                <c:pt idx="9">
                  <c:v>4.2204540399079455</c:v>
                </c:pt>
                <c:pt idx="10">
                  <c:v>4.2204769445494001</c:v>
                </c:pt>
                <c:pt idx="11">
                  <c:v>4.1796395015452008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EF-450C-811B-1065A764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02712"/>
        <c:axId val="567302056"/>
      </c:scatterChart>
      <c:valAx>
        <c:axId val="5673027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- 1uM'!$R$118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302056"/>
        <c:crosses val="autoZero"/>
        <c:crossBetween val="midCat"/>
      </c:valAx>
      <c:valAx>
        <c:axId val="5673020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- 1uM'!$R$119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3027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- 1uM'!$R$136</c:f>
          <c:strCache>
            <c:ptCount val="1"/>
            <c:pt idx="0">
              <c:v>DTXSID5042297 -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1368074892277812"/>
                  <c:y val="-0.5056677677823253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- 1uM'!$V$139:$V$150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'Data - 1uM'!$W$139:$W$150</c:f>
              <c:numCache>
                <c:formatCode>General</c:formatCode>
                <c:ptCount val="12"/>
                <c:pt idx="0">
                  <c:v>0.56734202232337827</c:v>
                </c:pt>
                <c:pt idx="1">
                  <c:v>1.2580783601420074</c:v>
                </c:pt>
                <c:pt idx="2">
                  <c:v>0.53197173960256727</c:v>
                </c:pt>
                <c:pt idx="3">
                  <c:v>3.1759184704286851</c:v>
                </c:pt>
                <c:pt idx="4">
                  <c:v>3.1534521402638829</c:v>
                </c:pt>
                <c:pt idx="5">
                  <c:v>2.8848364432029898</c:v>
                </c:pt>
                <c:pt idx="6">
                  <c:v>4.2536311018668984</c:v>
                </c:pt>
                <c:pt idx="7">
                  <c:v>4.5980364438221155</c:v>
                </c:pt>
                <c:pt idx="8">
                  <c:v>4.3687010249101528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EC-4102-A288-FDCE7AFEB296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0.46700000000000003</c:v>
              </c:pt>
              <c:pt idx="1">
                <c:v>0.81399999999999995</c:v>
              </c:pt>
              <c:pt idx="2">
                <c:v>0.75800000000000001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58-4547-A71F-249E2ED56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90312"/>
        <c:axId val="567089984"/>
      </c:scatterChart>
      <c:valAx>
        <c:axId val="5670903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- 1uM'!$R$137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089984"/>
        <c:crosses val="autoZero"/>
        <c:crossBetween val="midCat"/>
      </c:valAx>
      <c:valAx>
        <c:axId val="567089984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'Data - 1uM'!$R$138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09031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- 1uM'!$R$155</c:f>
          <c:strCache>
            <c:ptCount val="1"/>
            <c:pt idx="0">
              <c:v>DTXSID6047313 -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937526975794692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- 1uM'!$V$158:$V$172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- 1uM'!$W$158:$W$172</c:f>
              <c:numCache>
                <c:formatCode>General</c:formatCode>
                <c:ptCount val="15"/>
                <c:pt idx="0">
                  <c:v>3.1994754342195377</c:v>
                </c:pt>
                <c:pt idx="1">
                  <c:v>3.2208349910552125</c:v>
                </c:pt>
                <c:pt idx="2">
                  <c:v>3.4372014536721229</c:v>
                </c:pt>
                <c:pt idx="3">
                  <c:v>3.9812591039877305</c:v>
                </c:pt>
                <c:pt idx="4">
                  <c:v>3.9886453296866748</c:v>
                </c:pt>
                <c:pt idx="5">
                  <c:v>4.0861586247622315</c:v>
                </c:pt>
                <c:pt idx="6">
                  <c:v>4.2732516325841798</c:v>
                </c:pt>
                <c:pt idx="7">
                  <c:v>4.3833486643248456</c:v>
                </c:pt>
                <c:pt idx="8">
                  <c:v>4.3594994564828067</c:v>
                </c:pt>
                <c:pt idx="9">
                  <c:v>4.4831524286571014</c:v>
                </c:pt>
                <c:pt idx="10">
                  <c:v>4.5086492649520693</c:v>
                </c:pt>
                <c:pt idx="11">
                  <c:v>4.4446533397628452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CD-447D-A6E4-667F7E8D2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32208"/>
        <c:axId val="568238768"/>
      </c:scatterChart>
      <c:valAx>
        <c:axId val="56823220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- 1uM'!$R$156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238768"/>
        <c:crosses val="autoZero"/>
        <c:crossBetween val="midCat"/>
      </c:valAx>
      <c:valAx>
        <c:axId val="5682387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- 1uM'!$R$157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23220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17</xdr:col>
      <xdr:colOff>0</xdr:colOff>
      <xdr:row>77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17</xdr:col>
      <xdr:colOff>0</xdr:colOff>
      <xdr:row>96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17</xdr:col>
      <xdr:colOff>0</xdr:colOff>
      <xdr:row>115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116</xdr:row>
      <xdr:rowOff>0</xdr:rowOff>
    </xdr:from>
    <xdr:to>
      <xdr:col>17</xdr:col>
      <xdr:colOff>0</xdr:colOff>
      <xdr:row>134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135</xdr:row>
      <xdr:rowOff>0</xdr:rowOff>
    </xdr:from>
    <xdr:to>
      <xdr:col>17</xdr:col>
      <xdr:colOff>0</xdr:colOff>
      <xdr:row>153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17</xdr:col>
      <xdr:colOff>0</xdr:colOff>
      <xdr:row>172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173</xdr:row>
      <xdr:rowOff>0</xdr:rowOff>
    </xdr:from>
    <xdr:to>
      <xdr:col>17</xdr:col>
      <xdr:colOff>0</xdr:colOff>
      <xdr:row>191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192</xdr:row>
      <xdr:rowOff>0</xdr:rowOff>
    </xdr:from>
    <xdr:to>
      <xdr:col>17</xdr:col>
      <xdr:colOff>0</xdr:colOff>
      <xdr:row>210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211</xdr:row>
      <xdr:rowOff>0</xdr:rowOff>
    </xdr:from>
    <xdr:to>
      <xdr:col>17</xdr:col>
      <xdr:colOff>0</xdr:colOff>
      <xdr:row>229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230</xdr:row>
      <xdr:rowOff>0</xdr:rowOff>
    </xdr:from>
    <xdr:to>
      <xdr:col>17</xdr:col>
      <xdr:colOff>0</xdr:colOff>
      <xdr:row>248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249</xdr:row>
      <xdr:rowOff>0</xdr:rowOff>
    </xdr:from>
    <xdr:to>
      <xdr:col>17</xdr:col>
      <xdr:colOff>0</xdr:colOff>
      <xdr:row>267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268</xdr:row>
      <xdr:rowOff>0</xdr:rowOff>
    </xdr:from>
    <xdr:to>
      <xdr:col>17</xdr:col>
      <xdr:colOff>0</xdr:colOff>
      <xdr:row>286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17</xdr:col>
      <xdr:colOff>0</xdr:colOff>
      <xdr:row>81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17</xdr:col>
      <xdr:colOff>0</xdr:colOff>
      <xdr:row>101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103</xdr:row>
      <xdr:rowOff>0</xdr:rowOff>
    </xdr:from>
    <xdr:to>
      <xdr:col>17</xdr:col>
      <xdr:colOff>0</xdr:colOff>
      <xdr:row>121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17</xdr:col>
      <xdr:colOff>0</xdr:colOff>
      <xdr:row>141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143</xdr:row>
      <xdr:rowOff>0</xdr:rowOff>
    </xdr:from>
    <xdr:to>
      <xdr:col>17</xdr:col>
      <xdr:colOff>0</xdr:colOff>
      <xdr:row>161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163</xdr:row>
      <xdr:rowOff>0</xdr:rowOff>
    </xdr:from>
    <xdr:to>
      <xdr:col>17</xdr:col>
      <xdr:colOff>0</xdr:colOff>
      <xdr:row>181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183</xdr:row>
      <xdr:rowOff>0</xdr:rowOff>
    </xdr:from>
    <xdr:to>
      <xdr:col>17</xdr:col>
      <xdr:colOff>0</xdr:colOff>
      <xdr:row>201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203</xdr:row>
      <xdr:rowOff>0</xdr:rowOff>
    </xdr:from>
    <xdr:to>
      <xdr:col>17</xdr:col>
      <xdr:colOff>0</xdr:colOff>
      <xdr:row>221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223</xdr:row>
      <xdr:rowOff>0</xdr:rowOff>
    </xdr:from>
    <xdr:to>
      <xdr:col>17</xdr:col>
      <xdr:colOff>0</xdr:colOff>
      <xdr:row>241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243</xdr:row>
      <xdr:rowOff>0</xdr:rowOff>
    </xdr:from>
    <xdr:to>
      <xdr:col>17</xdr:col>
      <xdr:colOff>0</xdr:colOff>
      <xdr:row>261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263</xdr:row>
      <xdr:rowOff>0</xdr:rowOff>
    </xdr:from>
    <xdr:to>
      <xdr:col>17</xdr:col>
      <xdr:colOff>0</xdr:colOff>
      <xdr:row>281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283</xdr:row>
      <xdr:rowOff>0</xdr:rowOff>
    </xdr:from>
    <xdr:to>
      <xdr:col>17</xdr:col>
      <xdr:colOff>0</xdr:colOff>
      <xdr:row>301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17</xdr:col>
      <xdr:colOff>0</xdr:colOff>
      <xdr:row>77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17</xdr:col>
      <xdr:colOff>0</xdr:colOff>
      <xdr:row>96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17</xdr:col>
      <xdr:colOff>0</xdr:colOff>
      <xdr:row>115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116</xdr:row>
      <xdr:rowOff>0</xdr:rowOff>
    </xdr:from>
    <xdr:to>
      <xdr:col>17</xdr:col>
      <xdr:colOff>0</xdr:colOff>
      <xdr:row>134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135</xdr:row>
      <xdr:rowOff>0</xdr:rowOff>
    </xdr:from>
    <xdr:to>
      <xdr:col>17</xdr:col>
      <xdr:colOff>0</xdr:colOff>
      <xdr:row>153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17</xdr:col>
      <xdr:colOff>0</xdr:colOff>
      <xdr:row>172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173</xdr:row>
      <xdr:rowOff>0</xdr:rowOff>
    </xdr:from>
    <xdr:to>
      <xdr:col>17</xdr:col>
      <xdr:colOff>0</xdr:colOff>
      <xdr:row>191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192</xdr:row>
      <xdr:rowOff>0</xdr:rowOff>
    </xdr:from>
    <xdr:to>
      <xdr:col>17</xdr:col>
      <xdr:colOff>0</xdr:colOff>
      <xdr:row>210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211</xdr:row>
      <xdr:rowOff>0</xdr:rowOff>
    </xdr:from>
    <xdr:to>
      <xdr:col>17</xdr:col>
      <xdr:colOff>0</xdr:colOff>
      <xdr:row>229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230</xdr:row>
      <xdr:rowOff>0</xdr:rowOff>
    </xdr:from>
    <xdr:to>
      <xdr:col>17</xdr:col>
      <xdr:colOff>0</xdr:colOff>
      <xdr:row>248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249</xdr:row>
      <xdr:rowOff>0</xdr:rowOff>
    </xdr:from>
    <xdr:to>
      <xdr:col>17</xdr:col>
      <xdr:colOff>0</xdr:colOff>
      <xdr:row>267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17</xdr:col>
      <xdr:colOff>0</xdr:colOff>
      <xdr:row>81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17</xdr:col>
      <xdr:colOff>0</xdr:colOff>
      <xdr:row>101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103</xdr:row>
      <xdr:rowOff>0</xdr:rowOff>
    </xdr:from>
    <xdr:to>
      <xdr:col>17</xdr:col>
      <xdr:colOff>0</xdr:colOff>
      <xdr:row>121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17</xdr:col>
      <xdr:colOff>0</xdr:colOff>
      <xdr:row>141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143</xdr:row>
      <xdr:rowOff>0</xdr:rowOff>
    </xdr:from>
    <xdr:to>
      <xdr:col>17</xdr:col>
      <xdr:colOff>0</xdr:colOff>
      <xdr:row>161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163</xdr:row>
      <xdr:rowOff>0</xdr:rowOff>
    </xdr:from>
    <xdr:to>
      <xdr:col>17</xdr:col>
      <xdr:colOff>0</xdr:colOff>
      <xdr:row>181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183</xdr:row>
      <xdr:rowOff>0</xdr:rowOff>
    </xdr:from>
    <xdr:to>
      <xdr:col>17</xdr:col>
      <xdr:colOff>0</xdr:colOff>
      <xdr:row>201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203</xdr:row>
      <xdr:rowOff>0</xdr:rowOff>
    </xdr:from>
    <xdr:to>
      <xdr:col>17</xdr:col>
      <xdr:colOff>0</xdr:colOff>
      <xdr:row>221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223</xdr:row>
      <xdr:rowOff>0</xdr:rowOff>
    </xdr:from>
    <xdr:to>
      <xdr:col>17</xdr:col>
      <xdr:colOff>0</xdr:colOff>
      <xdr:row>241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243</xdr:row>
      <xdr:rowOff>0</xdr:rowOff>
    </xdr:from>
    <xdr:to>
      <xdr:col>17</xdr:col>
      <xdr:colOff>0</xdr:colOff>
      <xdr:row>261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263</xdr:row>
      <xdr:rowOff>0</xdr:rowOff>
    </xdr:from>
    <xdr:to>
      <xdr:col>17</xdr:col>
      <xdr:colOff>0</xdr:colOff>
      <xdr:row>281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283</xdr:row>
      <xdr:rowOff>0</xdr:rowOff>
    </xdr:from>
    <xdr:to>
      <xdr:col>17</xdr:col>
      <xdr:colOff>0</xdr:colOff>
      <xdr:row>301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I20" sqref="I20"/>
    </sheetView>
  </sheetViews>
  <sheetFormatPr defaultRowHeight="15" x14ac:dyDescent="0.25"/>
  <cols>
    <col min="1" max="1" width="15.85546875" style="5" bestFit="1" customWidth="1"/>
    <col min="2" max="2" width="15.7109375" style="5" customWidth="1"/>
    <col min="3" max="3" width="20.28515625" style="5" customWidth="1"/>
    <col min="4" max="4" width="15.5703125" style="5" customWidth="1"/>
    <col min="5" max="5" width="18.28515625" style="26" customWidth="1"/>
    <col min="6" max="6" width="22.7109375" customWidth="1"/>
    <col min="7" max="7" width="22.42578125" customWidth="1"/>
    <col min="8" max="8" width="17.85546875" customWidth="1"/>
  </cols>
  <sheetData>
    <row r="1" spans="1:8" ht="15.75" x14ac:dyDescent="0.25">
      <c r="A1" s="66"/>
      <c r="B1" s="66"/>
      <c r="C1" s="3" t="s">
        <v>84</v>
      </c>
    </row>
    <row r="2" spans="1:8" x14ac:dyDescent="0.25">
      <c r="A2" s="66"/>
      <c r="B2" s="66"/>
      <c r="C2" s="4">
        <v>44004.462881944448</v>
      </c>
    </row>
    <row r="3" spans="1:8" ht="15.75" thickBot="1" x14ac:dyDescent="0.3"/>
    <row r="4" spans="1:8" ht="15.75" thickTop="1" x14ac:dyDescent="0.25">
      <c r="A4" s="62" t="s">
        <v>40</v>
      </c>
      <c r="B4" s="62" t="s">
        <v>42</v>
      </c>
      <c r="C4" s="64" t="s">
        <v>83</v>
      </c>
      <c r="D4" s="67" t="s">
        <v>43</v>
      </c>
      <c r="E4" s="64" t="s">
        <v>44</v>
      </c>
      <c r="F4" s="64" t="s">
        <v>45</v>
      </c>
      <c r="G4" s="64" t="s">
        <v>98</v>
      </c>
      <c r="H4" s="62" t="s">
        <v>46</v>
      </c>
    </row>
    <row r="5" spans="1:8" ht="31.5" customHeight="1" thickBot="1" x14ac:dyDescent="0.3">
      <c r="A5" s="63"/>
      <c r="B5" s="63"/>
      <c r="C5" s="65"/>
      <c r="D5" s="68"/>
      <c r="E5" s="65"/>
      <c r="F5" s="65"/>
      <c r="G5" s="65"/>
      <c r="H5" s="63"/>
    </row>
    <row r="6" spans="1:8" ht="15.75" thickTop="1" x14ac:dyDescent="0.25">
      <c r="A6" s="27" t="s">
        <v>68</v>
      </c>
      <c r="B6" s="27" t="s">
        <v>64</v>
      </c>
      <c r="C6" s="21">
        <v>1</v>
      </c>
      <c r="D6" s="49">
        <v>16.661279906304959</v>
      </c>
      <c r="E6" s="49">
        <v>83.204553846747942</v>
      </c>
      <c r="F6" s="49">
        <v>34.152547991840606</v>
      </c>
      <c r="G6" s="21">
        <v>34.840528685435622</v>
      </c>
      <c r="H6" s="28"/>
    </row>
    <row r="7" spans="1:8" x14ac:dyDescent="0.25">
      <c r="A7" s="5" t="s">
        <v>69</v>
      </c>
      <c r="B7" s="5" t="s">
        <v>64</v>
      </c>
      <c r="C7" s="21">
        <v>1</v>
      </c>
      <c r="D7" s="21">
        <v>7.6772237430113774</v>
      </c>
      <c r="E7" s="5" t="s">
        <v>65</v>
      </c>
      <c r="F7" s="21">
        <v>69.615548388248612</v>
      </c>
      <c r="G7" s="21">
        <v>52.281705239764428</v>
      </c>
      <c r="H7" s="26"/>
    </row>
    <row r="8" spans="1:8" x14ac:dyDescent="0.25">
      <c r="A8" s="5" t="s">
        <v>70</v>
      </c>
      <c r="B8" s="5" t="s">
        <v>64</v>
      </c>
      <c r="C8" s="21">
        <v>1</v>
      </c>
      <c r="D8" s="21">
        <v>66.510887629706289</v>
      </c>
      <c r="E8" s="21">
        <v>20.843119232417504</v>
      </c>
      <c r="F8" s="22">
        <v>2.0207826213086855</v>
      </c>
      <c r="G8" s="22">
        <v>5.9922798036669596</v>
      </c>
      <c r="H8" s="26"/>
    </row>
    <row r="9" spans="1:8" x14ac:dyDescent="0.25">
      <c r="A9" s="5" t="s">
        <v>71</v>
      </c>
      <c r="B9" s="5" t="s">
        <v>64</v>
      </c>
      <c r="C9" s="21">
        <v>1</v>
      </c>
      <c r="D9" s="21">
        <v>16.485838464363987</v>
      </c>
      <c r="E9" s="21">
        <v>84.090012413777032</v>
      </c>
      <c r="F9" s="21">
        <v>34.302217583968911</v>
      </c>
      <c r="G9" s="21">
        <v>40.537145895354136</v>
      </c>
      <c r="H9" s="26"/>
    </row>
    <row r="10" spans="1:8" x14ac:dyDescent="0.25">
      <c r="A10" s="5" t="s">
        <v>72</v>
      </c>
      <c r="B10" s="5" t="s">
        <v>64</v>
      </c>
      <c r="C10" s="21">
        <v>1</v>
      </c>
      <c r="D10" s="21">
        <v>26.474734941668252</v>
      </c>
      <c r="E10" s="21">
        <v>52.362917482434142</v>
      </c>
      <c r="F10" s="21">
        <v>20.702647339306878</v>
      </c>
      <c r="G10" s="21">
        <v>80.581141761802243</v>
      </c>
      <c r="H10" s="26"/>
    </row>
    <row r="11" spans="1:8" x14ac:dyDescent="0.25">
      <c r="A11" s="5" t="s">
        <v>73</v>
      </c>
      <c r="B11" s="5" t="s">
        <v>64</v>
      </c>
      <c r="C11" s="21">
        <v>1</v>
      </c>
      <c r="D11" s="22">
        <v>5.9312314387501557</v>
      </c>
      <c r="E11" s="23">
        <v>233.72791559993723</v>
      </c>
      <c r="F11" s="21">
        <v>69.961060496588459</v>
      </c>
      <c r="G11" s="21">
        <v>71.02969947308182</v>
      </c>
      <c r="H11" s="26"/>
    </row>
    <row r="12" spans="1:8" x14ac:dyDescent="0.25">
      <c r="A12" s="5" t="s">
        <v>74</v>
      </c>
      <c r="B12" s="5" t="s">
        <v>64</v>
      </c>
      <c r="C12" s="21">
        <v>1</v>
      </c>
      <c r="D12" s="21">
        <v>60.991389788143564</v>
      </c>
      <c r="E12" s="21">
        <v>22.729345337682066</v>
      </c>
      <c r="F12" s="22">
        <v>3.1416510844236814</v>
      </c>
      <c r="G12" s="21">
        <v>57.056663089431879</v>
      </c>
      <c r="H12" s="26"/>
    </row>
    <row r="13" spans="1:8" x14ac:dyDescent="0.25">
      <c r="A13" s="5" t="s">
        <v>75</v>
      </c>
      <c r="B13" s="5" t="s">
        <v>64</v>
      </c>
      <c r="C13" s="21">
        <v>1</v>
      </c>
      <c r="D13" s="21">
        <v>134.52564249528928</v>
      </c>
      <c r="E13" s="21">
        <v>10.30505660783917</v>
      </c>
      <c r="F13" s="22">
        <v>1.9950315269596857</v>
      </c>
      <c r="G13" s="21">
        <v>41.914351902982723</v>
      </c>
      <c r="H13" s="26"/>
    </row>
    <row r="14" spans="1:8" x14ac:dyDescent="0.25">
      <c r="A14" s="5" t="s">
        <v>76</v>
      </c>
      <c r="B14" s="5" t="s">
        <v>64</v>
      </c>
      <c r="C14" s="21">
        <v>1</v>
      </c>
      <c r="D14" s="21">
        <v>22.213243378730763</v>
      </c>
      <c r="E14" s="21">
        <v>62.4084622620788</v>
      </c>
      <c r="F14" s="21">
        <v>26.889497948106012</v>
      </c>
      <c r="G14" s="21">
        <v>67.208958104097249</v>
      </c>
      <c r="H14" s="26"/>
    </row>
    <row r="15" spans="1:8" x14ac:dyDescent="0.25">
      <c r="A15" s="5" t="s">
        <v>77</v>
      </c>
      <c r="B15" s="5" t="s">
        <v>64</v>
      </c>
      <c r="C15" s="21">
        <v>1</v>
      </c>
      <c r="D15" s="23">
        <v>144.6016192872855</v>
      </c>
      <c r="E15" s="22">
        <v>9.5869905741905104</v>
      </c>
      <c r="F15" s="24">
        <v>1.332271674369445E-2</v>
      </c>
      <c r="G15" s="21">
        <v>65.011534065232553</v>
      </c>
      <c r="H15" s="26"/>
    </row>
    <row r="16" spans="1:8" x14ac:dyDescent="0.25">
      <c r="A16" s="5" t="s">
        <v>78</v>
      </c>
      <c r="B16" s="5" t="s">
        <v>64</v>
      </c>
      <c r="C16" s="21">
        <v>1</v>
      </c>
      <c r="D16" s="22">
        <v>4.0076403603821928</v>
      </c>
      <c r="E16" s="23">
        <v>345.91286554157898</v>
      </c>
      <c r="F16" s="21">
        <v>79.887256728215775</v>
      </c>
      <c r="G16" s="21">
        <v>80.744998124590111</v>
      </c>
      <c r="H16" s="26"/>
    </row>
    <row r="17" spans="1:8" x14ac:dyDescent="0.25">
      <c r="A17" s="5" t="s">
        <v>79</v>
      </c>
      <c r="B17" s="5" t="s">
        <v>64</v>
      </c>
      <c r="C17" s="21">
        <v>1</v>
      </c>
      <c r="D17" s="21">
        <v>13.270196854158032</v>
      </c>
      <c r="E17" s="23">
        <v>104.46675180146363</v>
      </c>
      <c r="F17" s="21">
        <v>53.606416089040131</v>
      </c>
      <c r="G17" s="23">
        <v>100.94686440209976</v>
      </c>
      <c r="H17" s="26"/>
    </row>
    <row r="18" spans="1:8" x14ac:dyDescent="0.25">
      <c r="A18" s="5" t="s">
        <v>80</v>
      </c>
      <c r="B18" s="5" t="s">
        <v>64</v>
      </c>
      <c r="C18" s="21">
        <v>1</v>
      </c>
      <c r="D18" s="21">
        <v>84.211342336006439</v>
      </c>
      <c r="E18" s="21">
        <v>16.462086016733039</v>
      </c>
      <c r="F18" s="25">
        <v>0.40733345536273252</v>
      </c>
      <c r="G18" s="21">
        <v>87.626136882904518</v>
      </c>
      <c r="H18" s="26"/>
    </row>
    <row r="19" spans="1:8" x14ac:dyDescent="0.25">
      <c r="A19" s="50" t="s">
        <v>81</v>
      </c>
      <c r="B19" s="50" t="s">
        <v>64</v>
      </c>
      <c r="C19" s="51">
        <v>1</v>
      </c>
      <c r="D19" s="51">
        <v>48.223142027305968</v>
      </c>
      <c r="E19" s="51">
        <v>28.74749140848003</v>
      </c>
      <c r="F19" s="52">
        <v>5.9366869460581837</v>
      </c>
      <c r="G19" s="51">
        <v>73.942773566318621</v>
      </c>
      <c r="H19" s="53"/>
    </row>
    <row r="20" spans="1:8" x14ac:dyDescent="0.25">
      <c r="A20" s="48" t="s">
        <v>68</v>
      </c>
      <c r="B20" s="48" t="s">
        <v>64</v>
      </c>
      <c r="C20" s="5">
        <v>10</v>
      </c>
      <c r="D20" s="22">
        <v>9.1757485871127358</v>
      </c>
      <c r="E20" s="23">
        <v>151.08242645912614</v>
      </c>
      <c r="F20" s="21">
        <v>56.767200024126652</v>
      </c>
      <c r="G20" s="21">
        <v>54.984451699920385</v>
      </c>
    </row>
    <row r="21" spans="1:8" x14ac:dyDescent="0.25">
      <c r="A21" s="48" t="s">
        <v>69</v>
      </c>
      <c r="B21" s="48" t="s">
        <v>64</v>
      </c>
      <c r="C21" s="48">
        <v>10</v>
      </c>
      <c r="D21" s="22">
        <v>3.8664269892559879</v>
      </c>
      <c r="E21" s="23">
        <v>358.54662844329397</v>
      </c>
      <c r="F21" s="21">
        <v>79.245951198507683</v>
      </c>
      <c r="G21" s="21">
        <v>75.739460326294235</v>
      </c>
    </row>
    <row r="22" spans="1:8" x14ac:dyDescent="0.25">
      <c r="A22" s="48" t="s">
        <v>70</v>
      </c>
      <c r="B22" s="48" t="s">
        <v>64</v>
      </c>
      <c r="C22" s="48">
        <v>10</v>
      </c>
      <c r="D22" s="21">
        <v>35.443876462296203</v>
      </c>
      <c r="E22" s="21">
        <v>39.112379894297845</v>
      </c>
      <c r="F22" s="21">
        <v>10.038294393188634</v>
      </c>
      <c r="G22" s="21">
        <v>20.966137347138268</v>
      </c>
    </row>
    <row r="23" spans="1:8" x14ac:dyDescent="0.25">
      <c r="A23" s="48" t="s">
        <v>71</v>
      </c>
      <c r="B23" s="48" t="s">
        <v>64</v>
      </c>
      <c r="C23" s="48">
        <v>10</v>
      </c>
      <c r="D23" s="22">
        <v>4.021470400233337</v>
      </c>
      <c r="E23" s="23">
        <v>344.72325372317891</v>
      </c>
      <c r="F23" s="21">
        <v>81.837667370972937</v>
      </c>
      <c r="G23" s="23">
        <v>115.56595737093619</v>
      </c>
    </row>
    <row r="24" spans="1:8" x14ac:dyDescent="0.25">
      <c r="A24" s="48" t="s">
        <v>72</v>
      </c>
      <c r="B24" s="48" t="s">
        <v>64</v>
      </c>
      <c r="C24" s="48">
        <v>10</v>
      </c>
      <c r="D24" s="22">
        <v>8.2738646367252926</v>
      </c>
      <c r="E24" s="23">
        <v>167.5510081427403</v>
      </c>
      <c r="F24" s="21">
        <v>60.661490069129229</v>
      </c>
      <c r="G24" s="21">
        <v>96.523697089944946</v>
      </c>
    </row>
    <row r="25" spans="1:8" x14ac:dyDescent="0.25">
      <c r="A25" s="48" t="s">
        <v>73</v>
      </c>
      <c r="B25" s="48" t="s">
        <v>64</v>
      </c>
      <c r="C25" s="48">
        <v>10</v>
      </c>
      <c r="D25" s="25">
        <v>0.67346833969039088</v>
      </c>
      <c r="E25" s="48" t="s">
        <v>65</v>
      </c>
      <c r="F25" s="21">
        <v>94.585781960433039</v>
      </c>
      <c r="G25" s="21">
        <v>97.916827709018676</v>
      </c>
    </row>
    <row r="26" spans="1:8" x14ac:dyDescent="0.25">
      <c r="A26" s="48" t="s">
        <v>74</v>
      </c>
      <c r="B26" s="48" t="s">
        <v>64</v>
      </c>
      <c r="C26" s="48">
        <v>10</v>
      </c>
      <c r="D26" s="21">
        <v>24.20019124179959</v>
      </c>
      <c r="E26" s="21">
        <v>57.284438262017723</v>
      </c>
      <c r="F26" s="21">
        <v>23.853781290985893</v>
      </c>
      <c r="G26" s="21">
        <v>98.199574808461776</v>
      </c>
    </row>
    <row r="27" spans="1:8" x14ac:dyDescent="0.25">
      <c r="A27" s="48" t="s">
        <v>75</v>
      </c>
      <c r="B27" s="48" t="s">
        <v>64</v>
      </c>
      <c r="C27" s="48">
        <v>10</v>
      </c>
      <c r="D27" s="21">
        <v>55.867295927973196</v>
      </c>
      <c r="E27" s="21">
        <v>24.814058709896536</v>
      </c>
      <c r="F27" s="22">
        <v>3.3652649180640686</v>
      </c>
      <c r="G27" s="21">
        <v>13.67370992796795</v>
      </c>
    </row>
    <row r="28" spans="1:8" x14ac:dyDescent="0.25">
      <c r="A28" s="48" t="s">
        <v>76</v>
      </c>
      <c r="B28" s="48" t="s">
        <v>64</v>
      </c>
      <c r="C28" s="48">
        <v>10</v>
      </c>
      <c r="D28" s="22">
        <v>4.2251734749428831</v>
      </c>
      <c r="E28" s="23">
        <v>328.10353689409897</v>
      </c>
      <c r="F28" s="21">
        <v>76.516804830044038</v>
      </c>
      <c r="G28" s="21">
        <v>77.337406440836915</v>
      </c>
    </row>
    <row r="29" spans="1:8" x14ac:dyDescent="0.25">
      <c r="A29" s="48" t="s">
        <v>77</v>
      </c>
      <c r="B29" s="48" t="s">
        <v>64</v>
      </c>
      <c r="C29" s="48">
        <v>10</v>
      </c>
      <c r="D29" s="21">
        <v>19.783423476867405</v>
      </c>
      <c r="E29" s="21">
        <v>70.073532153869792</v>
      </c>
      <c r="F29" s="21">
        <v>28.936758510928417</v>
      </c>
      <c r="G29" s="21">
        <v>67.774514028947323</v>
      </c>
    </row>
    <row r="30" spans="1:8" x14ac:dyDescent="0.25">
      <c r="A30" s="48" t="s">
        <v>78</v>
      </c>
      <c r="B30" s="48" t="s">
        <v>64</v>
      </c>
      <c r="C30" s="48">
        <v>10</v>
      </c>
      <c r="D30" s="22">
        <v>4.7081977649832867</v>
      </c>
      <c r="E30" s="23">
        <v>294.44267856170052</v>
      </c>
      <c r="F30" s="21">
        <v>72.18832070677324</v>
      </c>
      <c r="G30" s="21">
        <v>95.87061853459096</v>
      </c>
    </row>
    <row r="31" spans="1:8" x14ac:dyDescent="0.25">
      <c r="A31" s="48" t="s">
        <v>79</v>
      </c>
      <c r="B31" s="48" t="s">
        <v>64</v>
      </c>
      <c r="C31" s="48">
        <v>10</v>
      </c>
      <c r="D31" s="22">
        <v>6.8155268188610867</v>
      </c>
      <c r="E31" s="23">
        <v>203.40237782991343</v>
      </c>
      <c r="F31" s="21">
        <v>63.858759536173515</v>
      </c>
      <c r="G31" s="21">
        <v>71.314622511220477</v>
      </c>
    </row>
    <row r="32" spans="1:8" x14ac:dyDescent="0.25">
      <c r="A32" s="48" t="s">
        <v>80</v>
      </c>
      <c r="B32" s="48" t="s">
        <v>64</v>
      </c>
      <c r="C32" s="48">
        <v>10</v>
      </c>
      <c r="D32" s="21">
        <v>30.88363697294751</v>
      </c>
      <c r="E32" s="21">
        <v>44.887665346351973</v>
      </c>
      <c r="F32" s="21">
        <v>15.52592838101104</v>
      </c>
      <c r="G32" s="21">
        <v>88.528356250482076</v>
      </c>
    </row>
    <row r="33" spans="1:8" ht="15.75" thickBot="1" x14ac:dyDescent="0.3">
      <c r="A33" s="48" t="s">
        <v>81</v>
      </c>
      <c r="B33" s="48" t="s">
        <v>64</v>
      </c>
      <c r="C33" s="48">
        <v>10</v>
      </c>
      <c r="D33" s="21">
        <v>24.056101406765158</v>
      </c>
      <c r="E33" s="21">
        <v>57.627557253729854</v>
      </c>
      <c r="F33" s="21">
        <v>19.097711098575136</v>
      </c>
      <c r="G33" s="21">
        <v>46.568211486523317</v>
      </c>
    </row>
    <row r="34" spans="1:8" ht="16.5" thickTop="1" thickBot="1" x14ac:dyDescent="0.3">
      <c r="A34" s="56" t="s">
        <v>23</v>
      </c>
      <c r="B34" s="56" t="s">
        <v>64</v>
      </c>
      <c r="C34" s="57">
        <v>1</v>
      </c>
      <c r="D34" s="58">
        <v>108.81404558456555</v>
      </c>
      <c r="E34" s="57">
        <v>12.740031433189596</v>
      </c>
      <c r="F34" s="59">
        <v>0.17260398603451491</v>
      </c>
      <c r="G34" s="57">
        <v>73.28398602498369</v>
      </c>
      <c r="H34" s="60" t="s">
        <v>99</v>
      </c>
    </row>
    <row r="35" spans="1:8" ht="15.75" thickTop="1" x14ac:dyDescent="0.25"/>
  </sheetData>
  <mergeCells count="9">
    <mergeCell ref="H4:H5"/>
    <mergeCell ref="A4:A5"/>
    <mergeCell ref="B4:B5"/>
    <mergeCell ref="C4:C5"/>
    <mergeCell ref="A1:B2"/>
    <mergeCell ref="D4:D5"/>
    <mergeCell ref="E4:E5"/>
    <mergeCell ref="F4:F5"/>
    <mergeCell ref="G4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86"/>
  <sheetViews>
    <sheetView workbookViewId="0">
      <pane ySplit="1" topLeftCell="A273" activePane="bottomLeft" state="frozenSplit"/>
      <selection pane="bottomLeft" sqref="A1:XFD1"/>
    </sheetView>
  </sheetViews>
  <sheetFormatPr defaultRowHeight="15" x14ac:dyDescent="0.25"/>
  <cols>
    <col min="1" max="1" width="60" style="1" bestFit="1" customWidth="1"/>
    <col min="2" max="2" width="15.28515625" style="1" bestFit="1" customWidth="1"/>
    <col min="3" max="3" width="16.5703125" style="1" bestFit="1" customWidth="1"/>
    <col min="4" max="4" width="11" style="1" bestFit="1" customWidth="1"/>
    <col min="5" max="5" width="10.5703125" style="1" bestFit="1" customWidth="1"/>
    <col min="6" max="6" width="8.7109375" style="1" customWidth="1"/>
    <col min="7" max="7" width="12.42578125" style="1" bestFit="1" customWidth="1"/>
    <col min="8" max="8" width="11.5703125" style="1" bestFit="1" customWidth="1"/>
    <col min="9" max="9" width="14.7109375" style="1" bestFit="1" customWidth="1"/>
    <col min="10" max="10" width="8.7109375" style="9" customWidth="1"/>
    <col min="11" max="11" width="8.7109375" style="1" hidden="1" customWidth="1"/>
    <col min="12" max="17" width="8.7109375" style="1" customWidth="1"/>
    <col min="18" max="18" width="20.140625" style="1" bestFit="1" customWidth="1"/>
    <col min="19" max="19" width="8.7109375" style="1" customWidth="1"/>
    <col min="20" max="25" width="8.7109375" style="1" hidden="1" customWidth="1"/>
    <col min="26" max="26" width="20.5703125" style="9" bestFit="1" customWidth="1"/>
    <col min="27" max="29" width="21" style="9" bestFit="1" customWidth="1"/>
    <col min="30" max="30" width="8.28515625" style="1" bestFit="1" customWidth="1"/>
    <col min="31" max="44" width="8.7109375" style="1" customWidth="1"/>
    <col min="45" max="16384" width="9.140625" style="1"/>
  </cols>
  <sheetData>
    <row r="1" spans="1:30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47</v>
      </c>
      <c r="H1" s="6" t="s">
        <v>48</v>
      </c>
      <c r="I1" s="6" t="s">
        <v>49</v>
      </c>
      <c r="J1" s="8"/>
      <c r="K1" s="6"/>
      <c r="R1" s="7" t="s">
        <v>51</v>
      </c>
      <c r="Z1" s="29" t="s">
        <v>50</v>
      </c>
    </row>
    <row r="2" spans="1:30" ht="16.5" thickTop="1" thickBot="1" x14ac:dyDescent="0.3">
      <c r="A2" s="42" t="s">
        <v>6</v>
      </c>
      <c r="B2" s="42" t="s">
        <v>68</v>
      </c>
      <c r="C2" s="42" t="s">
        <v>7</v>
      </c>
      <c r="D2" s="42">
        <v>1</v>
      </c>
      <c r="E2" s="42">
        <v>53817.542999999998</v>
      </c>
      <c r="F2" s="42">
        <v>1.8581301639876055E-5</v>
      </c>
      <c r="G2" s="42"/>
      <c r="H2" s="42"/>
      <c r="I2" s="42"/>
      <c r="J2" s="44"/>
      <c r="K2" s="42"/>
      <c r="L2" s="42"/>
      <c r="M2" s="42"/>
      <c r="N2" s="42"/>
      <c r="O2" s="42"/>
      <c r="P2" s="42"/>
      <c r="Q2" s="42"/>
      <c r="R2" s="42" t="s">
        <v>109</v>
      </c>
      <c r="S2" s="42"/>
      <c r="T2" s="42">
        <v>1</v>
      </c>
      <c r="U2" s="42"/>
      <c r="V2" s="42"/>
      <c r="W2" s="42"/>
      <c r="X2" s="42"/>
      <c r="Y2" s="42"/>
      <c r="Z2" s="10" t="s">
        <v>52</v>
      </c>
      <c r="AA2" s="10" t="s">
        <v>54</v>
      </c>
      <c r="AB2" s="10" t="s">
        <v>55</v>
      </c>
      <c r="AC2" s="10" t="s">
        <v>56</v>
      </c>
      <c r="AD2" s="10" t="s">
        <v>57</v>
      </c>
    </row>
    <row r="3" spans="1:30" ht="15.75" thickTop="1" x14ac:dyDescent="0.25">
      <c r="A3" s="43" t="s">
        <v>8</v>
      </c>
      <c r="B3" s="43" t="s">
        <v>68</v>
      </c>
      <c r="C3" s="43" t="s">
        <v>7</v>
      </c>
      <c r="D3" s="43">
        <v>6.5739999999999998</v>
      </c>
      <c r="E3" s="43">
        <v>52947.175999999999</v>
      </c>
      <c r="F3" s="43">
        <v>1.2400000000000001E-4</v>
      </c>
      <c r="G3" s="43"/>
      <c r="H3" s="43"/>
      <c r="I3" s="43"/>
      <c r="J3" s="45"/>
      <c r="K3" s="43"/>
      <c r="L3" s="43"/>
      <c r="M3" s="43"/>
      <c r="N3" s="43"/>
      <c r="O3" s="43"/>
      <c r="P3" s="43"/>
      <c r="Q3" s="43"/>
      <c r="R3" s="43" t="s">
        <v>52</v>
      </c>
      <c r="S3" s="43"/>
      <c r="T3" s="43">
        <v>5</v>
      </c>
      <c r="U3" s="43"/>
      <c r="V3" s="43"/>
      <c r="W3" s="43"/>
      <c r="X3" s="43"/>
      <c r="Y3" s="43"/>
      <c r="Z3" s="11">
        <f>$H$5</f>
        <v>120</v>
      </c>
      <c r="AA3" s="12">
        <f>IF(ISTEXT($I$5),TEXT($G$5/100,"0.00%"),$G$5 / 100)</f>
        <v>0.32538237873793163</v>
      </c>
      <c r="AB3" s="12">
        <f>IF(ISTEXT($I$6),TEXT($G$6/100,"0.00%"),$G$6 / 100)</f>
        <v>0.33298364066165898</v>
      </c>
      <c r="AC3" s="12">
        <f>IF(ISTEXT($I$7),TEXT($G$7/100,"0.00%"),$G$7 / 100)</f>
        <v>0.36621042035562756</v>
      </c>
      <c r="AD3" s="12">
        <f>IFERROR(AVERAGE($AA$3:$AC$3),"")</f>
        <v>0.34152547991840604</v>
      </c>
    </row>
    <row r="4" spans="1:30" x14ac:dyDescent="0.25">
      <c r="A4" s="42" t="s">
        <v>9</v>
      </c>
      <c r="B4" s="42" t="s">
        <v>68</v>
      </c>
      <c r="C4" s="42" t="s">
        <v>7</v>
      </c>
      <c r="D4" s="42">
        <v>18.725000000000001</v>
      </c>
      <c r="E4" s="42">
        <v>55355.074000000001</v>
      </c>
      <c r="F4" s="42">
        <v>3.3799999999999998E-4</v>
      </c>
      <c r="G4" s="42"/>
      <c r="H4" s="42"/>
      <c r="I4" s="42"/>
      <c r="J4" s="44"/>
      <c r="K4" s="42"/>
      <c r="L4" s="42"/>
      <c r="M4" s="42"/>
      <c r="N4" s="42"/>
      <c r="O4" s="42"/>
      <c r="P4" s="42"/>
      <c r="Q4" s="42"/>
      <c r="R4" s="42" t="s">
        <v>53</v>
      </c>
      <c r="S4" s="42"/>
      <c r="T4" s="42">
        <v>19</v>
      </c>
      <c r="U4" s="42"/>
      <c r="V4" s="42"/>
      <c r="W4" s="42"/>
      <c r="X4" s="42"/>
      <c r="Y4" s="42"/>
      <c r="Z4" s="11">
        <f>$H$8</f>
        <v>60</v>
      </c>
      <c r="AA4" s="12">
        <f>IF(ISTEXT($I$8),TEXT($G$8/100,"0.00%"),$G$8 / 100)</f>
        <v>0.53857731864198555</v>
      </c>
      <c r="AB4" s="12">
        <f>IF(ISTEXT($I$9),TEXT($G$9/100,"0.00%"),$G$9 / 100)</f>
        <v>0.46162469560020336</v>
      </c>
      <c r="AC4" s="12">
        <f>IF(ISTEXT($I$10),TEXT($G$10/100,"0.00%"),$G$10 / 100)</f>
        <v>0.57156482970852873</v>
      </c>
      <c r="AD4" s="12">
        <f>IFERROR(AVERAGE($AA$4:$AC$4),"")</f>
        <v>0.52392228131690588</v>
      </c>
    </row>
    <row r="5" spans="1:30" x14ac:dyDescent="0.25">
      <c r="A5" s="43" t="s">
        <v>110</v>
      </c>
      <c r="B5" s="43" t="s">
        <v>68</v>
      </c>
      <c r="C5" s="43" t="s">
        <v>7</v>
      </c>
      <c r="D5" s="43">
        <v>41513.258000000002</v>
      </c>
      <c r="E5" s="43">
        <v>28358.315999999999</v>
      </c>
      <c r="F5" s="43">
        <v>1.463883</v>
      </c>
      <c r="G5" s="43">
        <f>($F$5 -  AVERAGE($F$2,$F$3,$F$4) ) / ($F$17 -  AVERAGE($F$2,$F$3,$F$4) ) * 100</f>
        <v>32.538237873793165</v>
      </c>
      <c r="H5" s="43">
        <v>120</v>
      </c>
      <c r="I5" s="46">
        <f>LN($G$5)</f>
        <v>3.4824159477060599</v>
      </c>
      <c r="J5" s="45"/>
      <c r="K5" s="43"/>
      <c r="L5" s="43"/>
      <c r="M5" s="43"/>
      <c r="N5" s="43"/>
      <c r="O5" s="43"/>
      <c r="P5" s="43"/>
      <c r="Q5" s="43"/>
      <c r="R5" s="43"/>
      <c r="S5" s="43"/>
      <c r="T5" s="43"/>
      <c r="U5" s="43">
        <f>IF(ISTEXT($I$5),"",1)</f>
        <v>1</v>
      </c>
      <c r="V5" s="43">
        <f t="shared" ref="V5:V19" si="0">IFERROR(INDEX($H$5:$H$19,SMALL($U$5:$U$19,ROW(W1)),1),"")</f>
        <v>120</v>
      </c>
      <c r="W5" s="43">
        <f t="shared" ref="W5:W19" si="1">IFERROR(INDEX($I$5:$I$19,SMALL($U$5:$U$19,ROW(I1)),1),"")</f>
        <v>3.4824159477060599</v>
      </c>
      <c r="X5" s="43"/>
      <c r="Y5" s="43"/>
      <c r="Z5" s="11">
        <f>$H$11</f>
        <v>30</v>
      </c>
      <c r="AA5" s="12">
        <f>IF(ISTEXT($I$11),TEXT($G$11/100,"0.00%"),$G$11 / 100)</f>
        <v>0.69556670179212221</v>
      </c>
      <c r="AB5" s="12">
        <f>IF(ISTEXT($I$12),TEXT($G$12/100,"0.00%"),$G$12 / 100)</f>
        <v>0.54678434130200626</v>
      </c>
      <c r="AC5" s="12">
        <f>IF(ISTEXT($I$13),TEXT($G$13/100,"0.00%"),$G$13 / 100)</f>
        <v>0.69100268371498597</v>
      </c>
      <c r="AD5" s="12">
        <f>IFERROR(AVERAGE($AA$5:$AC$5),"")</f>
        <v>0.64445124226970485</v>
      </c>
    </row>
    <row r="6" spans="1:30" x14ac:dyDescent="0.25">
      <c r="A6" s="42" t="s">
        <v>111</v>
      </c>
      <c r="B6" s="42" t="s">
        <v>68</v>
      </c>
      <c r="C6" s="42" t="s">
        <v>7</v>
      </c>
      <c r="D6" s="42">
        <v>64560.527000000002</v>
      </c>
      <c r="E6" s="42">
        <v>29543.018</v>
      </c>
      <c r="F6" s="42">
        <v>2.1853060000000002</v>
      </c>
      <c r="G6" s="42">
        <f>($F$6 -  AVERAGE($F$2,$F$3,$F$4) ) / ($F$18 -  AVERAGE($F$2,$F$3,$F$4) ) * 100</f>
        <v>33.298364066165895</v>
      </c>
      <c r="H6" s="42">
        <v>120</v>
      </c>
      <c r="I6" s="47">
        <f>LN($G$6)</f>
        <v>3.5055082686374552</v>
      </c>
      <c r="J6" s="44"/>
      <c r="K6" s="42"/>
      <c r="L6" s="42"/>
      <c r="M6" s="42"/>
      <c r="N6" s="42"/>
      <c r="O6" s="42"/>
      <c r="P6" s="42"/>
      <c r="Q6" s="42"/>
      <c r="R6" s="42"/>
      <c r="S6" s="42"/>
      <c r="T6" s="42"/>
      <c r="U6" s="42">
        <f>IF(ISTEXT($I$6),"",2)</f>
        <v>2</v>
      </c>
      <c r="V6" s="42">
        <f t="shared" si="0"/>
        <v>120</v>
      </c>
      <c r="W6" s="42">
        <f t="shared" si="1"/>
        <v>3.5055082686374552</v>
      </c>
      <c r="X6" s="42"/>
      <c r="Y6" s="42"/>
      <c r="Z6" s="11">
        <f>$H$14</f>
        <v>15</v>
      </c>
      <c r="AA6" s="12">
        <f>IF(ISTEXT($I$14),TEXT($G$14/100,"0.00%"),$G$14 / 100)</f>
        <v>0.71877414887898572</v>
      </c>
      <c r="AB6" s="12">
        <f>IF(ISTEXT($I$15),TEXT($G$15/100,"0.00%"),$G$15 / 100)</f>
        <v>0.70322257007416955</v>
      </c>
      <c r="AC6" s="12">
        <f>IF(ISTEXT($I$16),TEXT($G$16/100,"0.00%"),$G$16 / 100)</f>
        <v>0.82285569818551263</v>
      </c>
      <c r="AD6" s="12">
        <f>IFERROR(AVERAGE($AA$6:$AC$6),"")</f>
        <v>0.7482841390462226</v>
      </c>
    </row>
    <row r="7" spans="1:30" ht="15.75" thickBot="1" x14ac:dyDescent="0.3">
      <c r="A7" s="43" t="s">
        <v>112</v>
      </c>
      <c r="B7" s="43" t="s">
        <v>68</v>
      </c>
      <c r="C7" s="43" t="s">
        <v>7</v>
      </c>
      <c r="D7" s="43">
        <v>42393.866999999998</v>
      </c>
      <c r="E7" s="43">
        <v>26435.395</v>
      </c>
      <c r="F7" s="43">
        <v>1.6036779999999999</v>
      </c>
      <c r="G7" s="43">
        <f>($F$7 -  AVERAGE($F$2,$F$3,$F$4) ) / ($F$19 -  AVERAGE($F$2,$F$3,$F$4) ) * 100</f>
        <v>36.621042035562759</v>
      </c>
      <c r="H7" s="43">
        <v>120</v>
      </c>
      <c r="I7" s="46">
        <f>LN($G$7)</f>
        <v>3.6006229942091523</v>
      </c>
      <c r="J7" s="45"/>
      <c r="K7" s="43"/>
      <c r="L7" s="43"/>
      <c r="M7" s="43"/>
      <c r="N7" s="43"/>
      <c r="O7" s="43"/>
      <c r="P7" s="43"/>
      <c r="Q7" s="43"/>
      <c r="R7" s="43"/>
      <c r="S7" s="43"/>
      <c r="T7" s="43"/>
      <c r="U7" s="43">
        <f>IF(ISTEXT($I$7),"",3)</f>
        <v>3</v>
      </c>
      <c r="V7" s="43">
        <f t="shared" si="0"/>
        <v>120</v>
      </c>
      <c r="W7" s="43">
        <f t="shared" si="1"/>
        <v>3.6006229942091523</v>
      </c>
      <c r="X7" s="43"/>
      <c r="Y7" s="43"/>
      <c r="Z7" s="13">
        <f>$H$17</f>
        <v>0</v>
      </c>
      <c r="AA7" s="14">
        <f>IF(ISTEXT($I$17),TEXT($G$17/100,"0.00%"),$G$17 / 100)</f>
        <v>1</v>
      </c>
      <c r="AB7" s="14">
        <f>IF(ISTEXT($I$18),TEXT($G$18/100,"0.00%"),$G$18 / 100)</f>
        <v>1</v>
      </c>
      <c r="AC7" s="14">
        <f>IF(ISTEXT($I$19),TEXT($G$19/100,"0.00%"),$G$19 / 100)</f>
        <v>1</v>
      </c>
      <c r="AD7" s="14">
        <f>IFERROR(AVERAGE($AA$7:$AC$7),"")</f>
        <v>1</v>
      </c>
    </row>
    <row r="8" spans="1:30" ht="16.5" thickTop="1" thickBot="1" x14ac:dyDescent="0.3">
      <c r="A8" s="42" t="s">
        <v>113</v>
      </c>
      <c r="B8" s="42" t="s">
        <v>68</v>
      </c>
      <c r="C8" s="42" t="s">
        <v>7</v>
      </c>
      <c r="D8" s="42">
        <v>60275.031000000003</v>
      </c>
      <c r="E8" s="42">
        <v>24876.873</v>
      </c>
      <c r="F8" s="42">
        <v>2.4229340000000001</v>
      </c>
      <c r="G8" s="42">
        <f>($F$8 -  AVERAGE($F$2,$F$3,$F$4) ) / ($F$17 -  AVERAGE($F$2,$F$3,$F$4) ) * 100</f>
        <v>53.857731864198556</v>
      </c>
      <c r="H8" s="42">
        <v>60</v>
      </c>
      <c r="I8" s="47">
        <f>LN($G$8)</f>
        <v>3.9863459748034251</v>
      </c>
      <c r="J8" s="44"/>
      <c r="K8" s="42"/>
      <c r="L8" s="42"/>
      <c r="M8" s="42"/>
      <c r="N8" s="42"/>
      <c r="O8" s="42"/>
      <c r="P8" s="42"/>
      <c r="Q8" s="42"/>
      <c r="R8" s="42"/>
      <c r="S8" s="42"/>
      <c r="T8" s="42"/>
      <c r="U8" s="42">
        <f>IF(ISTEXT($I$8),"",4)</f>
        <v>4</v>
      </c>
      <c r="V8" s="42">
        <f t="shared" si="0"/>
        <v>60</v>
      </c>
      <c r="W8" s="42">
        <f t="shared" si="1"/>
        <v>3.9863459748034251</v>
      </c>
      <c r="X8" s="42"/>
      <c r="Y8" s="42"/>
    </row>
    <row r="9" spans="1:30" x14ac:dyDescent="0.25">
      <c r="A9" s="43" t="s">
        <v>114</v>
      </c>
      <c r="B9" s="43" t="s">
        <v>68</v>
      </c>
      <c r="C9" s="43" t="s">
        <v>7</v>
      </c>
      <c r="D9" s="43">
        <v>79297.539000000004</v>
      </c>
      <c r="E9" s="43">
        <v>26175.208999999999</v>
      </c>
      <c r="F9" s="43">
        <v>3.02949</v>
      </c>
      <c r="G9" s="43">
        <f>($F$9 -  AVERAGE($F$2,$F$3,$F$4) ) / ($F$18 -  AVERAGE($F$2,$F$3,$F$4) ) * 100</f>
        <v>46.162469560020334</v>
      </c>
      <c r="H9" s="43">
        <v>60</v>
      </c>
      <c r="I9" s="46">
        <f>LN($G$9)</f>
        <v>3.8321671207692107</v>
      </c>
      <c r="J9" s="45"/>
      <c r="K9" s="43"/>
      <c r="L9" s="43"/>
      <c r="M9" s="43"/>
      <c r="N9" s="43"/>
      <c r="O9" s="43"/>
      <c r="P9" s="43"/>
      <c r="Q9" s="43"/>
      <c r="R9" s="43"/>
      <c r="S9" s="43"/>
      <c r="T9" s="43"/>
      <c r="U9" s="43">
        <f>IF(ISTEXT($I$9),"",5)</f>
        <v>5</v>
      </c>
      <c r="V9" s="43">
        <f t="shared" si="0"/>
        <v>60</v>
      </c>
      <c r="W9" s="43">
        <f t="shared" si="1"/>
        <v>3.8321671207692107</v>
      </c>
      <c r="X9" s="43"/>
      <c r="Y9" s="43"/>
      <c r="Z9" s="30" t="s">
        <v>58</v>
      </c>
      <c r="AA9" s="31">
        <f>IFERROR(SLOPE($W$5:$W$19,$V$5:$V$19),"")</f>
        <v>-8.3306399531524796E-3</v>
      </c>
    </row>
    <row r="10" spans="1:30" x14ac:dyDescent="0.25">
      <c r="A10" s="42" t="s">
        <v>115</v>
      </c>
      <c r="B10" s="42" t="s">
        <v>68</v>
      </c>
      <c r="C10" s="42" t="s">
        <v>7</v>
      </c>
      <c r="D10" s="42">
        <v>77023.914000000004</v>
      </c>
      <c r="E10" s="42">
        <v>30774.368999999999</v>
      </c>
      <c r="F10" s="42">
        <v>2.5028589999999999</v>
      </c>
      <c r="G10" s="42">
        <f>($F$10 -  AVERAGE($F$2,$F$3,$F$4) ) / ($F$19 -  AVERAGE($F$2,$F$3,$F$4) ) * 100</f>
        <v>57.156482970852871</v>
      </c>
      <c r="H10" s="42">
        <v>60</v>
      </c>
      <c r="I10" s="47">
        <f>LN($G$10)</f>
        <v>4.0457928216174368</v>
      </c>
      <c r="J10" s="44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>
        <f>IF(ISTEXT($I$10),"",6)</f>
        <v>6</v>
      </c>
      <c r="V10" s="42">
        <f t="shared" si="0"/>
        <v>60</v>
      </c>
      <c r="W10" s="42">
        <f t="shared" si="1"/>
        <v>4.0457928216174368</v>
      </c>
      <c r="X10" s="42"/>
      <c r="Y10" s="42"/>
      <c r="Z10" s="32" t="s">
        <v>59</v>
      </c>
      <c r="AA10" s="33">
        <f>IFERROR(INTERCEPT($W$5:$W$19,$V$5:$V$19),"")</f>
        <v>4.4872641109177049</v>
      </c>
    </row>
    <row r="11" spans="1:30" ht="17.25" x14ac:dyDescent="0.25">
      <c r="A11" s="43" t="s">
        <v>116</v>
      </c>
      <c r="B11" s="43" t="s">
        <v>68</v>
      </c>
      <c r="C11" s="43" t="s">
        <v>7</v>
      </c>
      <c r="D11" s="43">
        <v>71983.664000000004</v>
      </c>
      <c r="E11" s="43">
        <v>23004.254000000001</v>
      </c>
      <c r="F11" s="43">
        <v>3.129146</v>
      </c>
      <c r="G11" s="43">
        <f>($F$11 -  AVERAGE($F$2,$F$3,$F$4) ) / ($F$17 -  AVERAGE($F$2,$F$3,$F$4) ) * 100</f>
        <v>69.556670179212219</v>
      </c>
      <c r="H11" s="43">
        <v>30</v>
      </c>
      <c r="I11" s="46">
        <f>LN($G$11)</f>
        <v>4.2421418185762318</v>
      </c>
      <c r="J11" s="45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>
        <f>IF(ISTEXT($I$11),"",7)</f>
        <v>7</v>
      </c>
      <c r="V11" s="43">
        <f t="shared" si="0"/>
        <v>30</v>
      </c>
      <c r="W11" s="43">
        <f t="shared" si="1"/>
        <v>4.2421418185762318</v>
      </c>
      <c r="X11" s="43"/>
      <c r="Y11" s="43"/>
      <c r="Z11" s="32" t="s">
        <v>60</v>
      </c>
      <c r="AA11" s="34">
        <f>IFERROR(CORREL($W$5:$W$19,$V$5:$V$19)^2,"")</f>
        <v>0.92139362272574143</v>
      </c>
    </row>
    <row r="12" spans="1:30" ht="18" x14ac:dyDescent="0.35">
      <c r="A12" s="42" t="s">
        <v>117</v>
      </c>
      <c r="B12" s="42" t="s">
        <v>68</v>
      </c>
      <c r="C12" s="42" t="s">
        <v>7</v>
      </c>
      <c r="D12" s="42">
        <v>83939.445000000007</v>
      </c>
      <c r="E12" s="42">
        <v>23392.307000000001</v>
      </c>
      <c r="F12" s="42">
        <v>3.5883349999999998</v>
      </c>
      <c r="G12" s="42">
        <f>($F$12 -  AVERAGE($F$2,$F$3,$F$4) ) / ($F$18 -  AVERAGE($F$2,$F$3,$F$4) ) * 100</f>
        <v>54.678434130200628</v>
      </c>
      <c r="H12" s="42">
        <v>30</v>
      </c>
      <c r="I12" s="47">
        <f>LN($G$12)</f>
        <v>4.0014693744705863</v>
      </c>
      <c r="J12" s="44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>
        <f>IF(ISTEXT($I$12),"",8)</f>
        <v>8</v>
      </c>
      <c r="V12" s="42">
        <f t="shared" si="0"/>
        <v>30</v>
      </c>
      <c r="W12" s="42">
        <f t="shared" si="1"/>
        <v>4.0014693744705863</v>
      </c>
      <c r="X12" s="42"/>
      <c r="Y12" s="42"/>
      <c r="Z12" s="32" t="s">
        <v>61</v>
      </c>
      <c r="AA12" s="35">
        <f>IF(AA9&gt;0,"",IFERROR(LN(2) /ABS(AA9),0))</f>
        <v>83.204553846747942</v>
      </c>
    </row>
    <row r="13" spans="1:30" ht="18.75" x14ac:dyDescent="0.35">
      <c r="A13" s="43" t="s">
        <v>118</v>
      </c>
      <c r="B13" s="43" t="s">
        <v>68</v>
      </c>
      <c r="C13" s="43" t="s">
        <v>7</v>
      </c>
      <c r="D13" s="43">
        <v>83147.891000000003</v>
      </c>
      <c r="E13" s="43">
        <v>27479.285</v>
      </c>
      <c r="F13" s="43">
        <v>3.0258389999999999</v>
      </c>
      <c r="G13" s="43">
        <f>($F$13 -  AVERAGE($F$2,$F$3,$F$4) ) / ($F$19 -  AVERAGE($F$2,$F$3,$F$4) ) * 100</f>
        <v>69.100268371498601</v>
      </c>
      <c r="H13" s="43">
        <v>30</v>
      </c>
      <c r="I13" s="46">
        <f>LN($G$13)</f>
        <v>4.235558614579376</v>
      </c>
      <c r="J13" s="45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>
        <f>IF(ISTEXT($I$13),"",9)</f>
        <v>9</v>
      </c>
      <c r="V13" s="43">
        <f t="shared" si="0"/>
        <v>30</v>
      </c>
      <c r="W13" s="43">
        <f t="shared" si="1"/>
        <v>4.235558614579376</v>
      </c>
      <c r="X13" s="43"/>
      <c r="Y13" s="43"/>
      <c r="Z13" s="32" t="s">
        <v>62</v>
      </c>
      <c r="AA13" s="35">
        <f>IF(AA9&gt;0,0,IFERROR(ABS(AA9 * 1000 / 0.5),0))</f>
        <v>16.661279906304959</v>
      </c>
    </row>
    <row r="14" spans="1:30" ht="15.75" thickBot="1" x14ac:dyDescent="0.3">
      <c r="A14" s="42" t="s">
        <v>119</v>
      </c>
      <c r="B14" s="42" t="s">
        <v>68</v>
      </c>
      <c r="C14" s="42" t="s">
        <v>7</v>
      </c>
      <c r="D14" s="42">
        <v>79927.516000000003</v>
      </c>
      <c r="E14" s="42">
        <v>24718.241999999998</v>
      </c>
      <c r="F14" s="42">
        <v>3.2335440000000002</v>
      </c>
      <c r="G14" s="42">
        <f>($F$14 -  AVERAGE($F$2,$F$3,$F$4) ) / ($F$17 -  AVERAGE($F$2,$F$3,$F$4) ) * 100</f>
        <v>71.877414887898567</v>
      </c>
      <c r="H14" s="42">
        <v>15</v>
      </c>
      <c r="I14" s="47">
        <f>LN($G$14)</f>
        <v>4.2749620969934279</v>
      </c>
      <c r="J14" s="44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>
        <f>IF(ISTEXT($I$14),"",10)</f>
        <v>10</v>
      </c>
      <c r="V14" s="42">
        <f t="shared" si="0"/>
        <v>15</v>
      </c>
      <c r="W14" s="42">
        <f t="shared" si="1"/>
        <v>4.2749620969934279</v>
      </c>
      <c r="X14" s="42"/>
      <c r="Y14" s="42"/>
      <c r="Z14" s="36" t="s">
        <v>46</v>
      </c>
      <c r="AA14" s="37" t="s">
        <v>63</v>
      </c>
    </row>
    <row r="15" spans="1:30" x14ac:dyDescent="0.25">
      <c r="A15" s="43" t="s">
        <v>120</v>
      </c>
      <c r="B15" s="43" t="s">
        <v>68</v>
      </c>
      <c r="C15" s="43" t="s">
        <v>7</v>
      </c>
      <c r="D15" s="43">
        <v>116485.742</v>
      </c>
      <c r="E15" s="43">
        <v>25241.044999999998</v>
      </c>
      <c r="F15" s="43">
        <v>4.6149329999999997</v>
      </c>
      <c r="G15" s="43">
        <f>($F$15 -  AVERAGE($F$2,$F$3,$F$4) ) / ($F$18 -  AVERAGE($F$2,$F$3,$F$4) ) * 100</f>
        <v>70.322257007416951</v>
      </c>
      <c r="H15" s="43">
        <v>15</v>
      </c>
      <c r="I15" s="46">
        <f>LN($G$15)</f>
        <v>4.2530883490992908</v>
      </c>
      <c r="J15" s="45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>
        <f>IF(ISTEXT($I$15),"",11)</f>
        <v>11</v>
      </c>
      <c r="V15" s="43">
        <f t="shared" si="0"/>
        <v>15</v>
      </c>
      <c r="W15" s="43">
        <f t="shared" si="1"/>
        <v>4.2530883490992908</v>
      </c>
      <c r="X15" s="43"/>
      <c r="Y15" s="43"/>
    </row>
    <row r="16" spans="1:30" x14ac:dyDescent="0.25">
      <c r="A16" s="42" t="s">
        <v>121</v>
      </c>
      <c r="B16" s="42" t="s">
        <v>68</v>
      </c>
      <c r="C16" s="42" t="s">
        <v>7</v>
      </c>
      <c r="D16" s="42">
        <v>90486.523000000001</v>
      </c>
      <c r="E16" s="42">
        <v>25112.955000000002</v>
      </c>
      <c r="F16" s="42">
        <v>3.6031810000000002</v>
      </c>
      <c r="G16" s="42">
        <f>($F$16 -  AVERAGE($F$2,$F$3,$F$4) ) / ($F$19 -  AVERAGE($F$2,$F$3,$F$4) ) * 100</f>
        <v>82.285569818551267</v>
      </c>
      <c r="H16" s="42">
        <v>15</v>
      </c>
      <c r="I16" s="47">
        <f>LN($G$16)</f>
        <v>4.4101957559617082</v>
      </c>
      <c r="J16" s="44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>
        <f>IF(ISTEXT($I$16),"",12)</f>
        <v>12</v>
      </c>
      <c r="V16" s="42">
        <f t="shared" si="0"/>
        <v>15</v>
      </c>
      <c r="W16" s="42">
        <f t="shared" si="1"/>
        <v>4.4101957559617082</v>
      </c>
      <c r="X16" s="42"/>
      <c r="Y16" s="42"/>
    </row>
    <row r="17" spans="1:30" x14ac:dyDescent="0.25">
      <c r="A17" s="43" t="s">
        <v>122</v>
      </c>
      <c r="B17" s="43" t="s">
        <v>68</v>
      </c>
      <c r="C17" s="43" t="s">
        <v>7</v>
      </c>
      <c r="D17" s="43">
        <v>110927.758</v>
      </c>
      <c r="E17" s="43">
        <v>24658.118999999999</v>
      </c>
      <c r="F17" s="43">
        <v>4.4986300000000004</v>
      </c>
      <c r="G17" s="43">
        <f>($F$17 -  AVERAGE($F$2,$F$3,$F$4) ) / ($F$17 -  AVERAGE($F$2,$F$3,$F$4) ) * 100</f>
        <v>100</v>
      </c>
      <c r="H17" s="43">
        <v>0</v>
      </c>
      <c r="I17" s="46">
        <f>LN($G$17)</f>
        <v>4.6051701859880918</v>
      </c>
      <c r="J17" s="45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>
        <f>IF(ISTEXT($I$17),"",13)</f>
        <v>13</v>
      </c>
      <c r="V17" s="43">
        <f t="shared" si="0"/>
        <v>0</v>
      </c>
      <c r="W17" s="43">
        <f t="shared" si="1"/>
        <v>4.6051701859880918</v>
      </c>
      <c r="X17" s="43"/>
      <c r="Y17" s="43"/>
    </row>
    <row r="18" spans="1:30" x14ac:dyDescent="0.25">
      <c r="A18" s="42" t="s">
        <v>123</v>
      </c>
      <c r="B18" s="42" t="s">
        <v>68</v>
      </c>
      <c r="C18" s="42" t="s">
        <v>7</v>
      </c>
      <c r="D18" s="42">
        <v>155154.391</v>
      </c>
      <c r="E18" s="42">
        <v>23642.636999999999</v>
      </c>
      <c r="F18" s="42">
        <v>6.5624820000000001</v>
      </c>
      <c r="G18" s="42">
        <f>($F$18 -  AVERAGE($F$2,$F$3,$F$4) ) / ($F$18 -  AVERAGE($F$2,$F$3,$F$4) ) * 100</f>
        <v>100</v>
      </c>
      <c r="H18" s="42">
        <v>0</v>
      </c>
      <c r="I18" s="47">
        <f>LN($G$18)</f>
        <v>4.6051701859880918</v>
      </c>
      <c r="J18" s="44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>
        <f>IF(ISTEXT($I$18),"",14)</f>
        <v>14</v>
      </c>
      <c r="V18" s="42">
        <f t="shared" si="0"/>
        <v>0</v>
      </c>
      <c r="W18" s="42">
        <f t="shared" si="1"/>
        <v>4.6051701859880918</v>
      </c>
      <c r="X18" s="42"/>
      <c r="Y18" s="42"/>
    </row>
    <row r="19" spans="1:30" x14ac:dyDescent="0.25">
      <c r="A19" s="43" t="s">
        <v>124</v>
      </c>
      <c r="B19" s="43" t="s">
        <v>68</v>
      </c>
      <c r="C19" s="43" t="s">
        <v>7</v>
      </c>
      <c r="D19" s="43">
        <v>111034.039</v>
      </c>
      <c r="E19" s="43">
        <v>25356.958999999999</v>
      </c>
      <c r="F19" s="43">
        <v>4.3788390000000001</v>
      </c>
      <c r="G19" s="43">
        <f>($F$19 -  AVERAGE($F$2,$F$3,$F$4) ) / ($F$19 -  AVERAGE($F$2,$F$3,$F$4) ) * 100</f>
        <v>100</v>
      </c>
      <c r="H19" s="43">
        <v>0</v>
      </c>
      <c r="I19" s="46">
        <f>LN($G$19)</f>
        <v>4.6051701859880918</v>
      </c>
      <c r="J19" s="45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>
        <f>IF(ISTEXT($I$19),"",15)</f>
        <v>15</v>
      </c>
      <c r="V19" s="43">
        <f t="shared" si="0"/>
        <v>0</v>
      </c>
      <c r="W19" s="43">
        <f t="shared" si="1"/>
        <v>4.6051701859880918</v>
      </c>
      <c r="X19" s="43"/>
      <c r="Y19" s="43"/>
    </row>
    <row r="20" spans="1:30" ht="15.75" thickBot="1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4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30" ht="16.5" thickTop="1" thickBot="1" x14ac:dyDescent="0.3">
      <c r="A21" s="43" t="s">
        <v>6</v>
      </c>
      <c r="B21" s="43" t="s">
        <v>69</v>
      </c>
      <c r="C21" s="43" t="s">
        <v>10</v>
      </c>
      <c r="D21" s="43">
        <v>1</v>
      </c>
      <c r="E21" s="43">
        <v>53817.542999999998</v>
      </c>
      <c r="F21" s="43">
        <v>1.8581301639876055E-5</v>
      </c>
      <c r="G21" s="43"/>
      <c r="H21" s="43"/>
      <c r="I21" s="43"/>
      <c r="J21" s="45"/>
      <c r="K21" s="43"/>
      <c r="L21" s="43"/>
      <c r="M21" s="43"/>
      <c r="N21" s="43"/>
      <c r="O21" s="43"/>
      <c r="P21" s="43"/>
      <c r="Q21" s="43"/>
      <c r="R21" s="43" t="s">
        <v>147</v>
      </c>
      <c r="S21" s="43"/>
      <c r="T21" s="43">
        <v>2</v>
      </c>
      <c r="U21" s="43"/>
      <c r="V21" s="43"/>
      <c r="W21" s="43"/>
      <c r="X21" s="43"/>
      <c r="Y21" s="43"/>
      <c r="Z21" s="10" t="s">
        <v>52</v>
      </c>
      <c r="AA21" s="10" t="s">
        <v>54</v>
      </c>
      <c r="AB21" s="10" t="s">
        <v>55</v>
      </c>
      <c r="AC21" s="10" t="s">
        <v>56</v>
      </c>
      <c r="AD21" s="10" t="s">
        <v>57</v>
      </c>
    </row>
    <row r="22" spans="1:30" ht="15.75" thickTop="1" x14ac:dyDescent="0.25">
      <c r="A22" s="42" t="s">
        <v>8</v>
      </c>
      <c r="B22" s="42" t="s">
        <v>69</v>
      </c>
      <c r="C22" s="42" t="s">
        <v>10</v>
      </c>
      <c r="D22" s="42">
        <v>0.31</v>
      </c>
      <c r="E22" s="42">
        <v>52947.175999999999</v>
      </c>
      <c r="F22" s="42">
        <v>6.0000000000000002E-6</v>
      </c>
      <c r="G22" s="42"/>
      <c r="H22" s="42"/>
      <c r="I22" s="42"/>
      <c r="J22" s="44"/>
      <c r="K22" s="42"/>
      <c r="L22" s="42"/>
      <c r="M22" s="42"/>
      <c r="N22" s="42"/>
      <c r="O22" s="42"/>
      <c r="P22" s="42"/>
      <c r="Q22" s="42"/>
      <c r="R22" s="42" t="s">
        <v>52</v>
      </c>
      <c r="S22" s="42"/>
      <c r="T22" s="42">
        <v>24</v>
      </c>
      <c r="U22" s="42"/>
      <c r="V22" s="42"/>
      <c r="W22" s="42"/>
      <c r="X22" s="42"/>
      <c r="Y22" s="42"/>
      <c r="Z22" s="11">
        <f>$H$24</f>
        <v>120</v>
      </c>
      <c r="AA22" s="12">
        <f>IF(ISTEXT($I$24),TEXT($G$24/100,"0.00%"),$G$24 / 100)</f>
        <v>0.49230544009807126</v>
      </c>
      <c r="AB22" s="12">
        <f>IF(ISTEXT($I$25),TEXT($G$25/100,"0.00%"),$G$25 / 100)</f>
        <v>0.61138853410787797</v>
      </c>
      <c r="AC22" s="12">
        <f>IF(ISTEXT($I$26),TEXT($G$26/100,"0.00%"),$G$26 / 100)</f>
        <v>0.9847724774415092</v>
      </c>
      <c r="AD22" s="12">
        <f>IFERROR(AVERAGE($AA$22:$AC$22),"")</f>
        <v>0.69615548388248616</v>
      </c>
    </row>
    <row r="23" spans="1:30" x14ac:dyDescent="0.25">
      <c r="A23" s="43" t="s">
        <v>9</v>
      </c>
      <c r="B23" s="43" t="s">
        <v>69</v>
      </c>
      <c r="C23" s="43" t="s">
        <v>10</v>
      </c>
      <c r="D23" s="43">
        <v>0.52600000000000002</v>
      </c>
      <c r="E23" s="43">
        <v>55355.074000000001</v>
      </c>
      <c r="F23" s="43">
        <v>1.0000000000000001E-5</v>
      </c>
      <c r="G23" s="43"/>
      <c r="H23" s="43"/>
      <c r="I23" s="43"/>
      <c r="J23" s="45"/>
      <c r="K23" s="43"/>
      <c r="L23" s="43"/>
      <c r="M23" s="43"/>
      <c r="N23" s="43"/>
      <c r="O23" s="43"/>
      <c r="P23" s="43"/>
      <c r="Q23" s="43"/>
      <c r="R23" s="43" t="s">
        <v>53</v>
      </c>
      <c r="S23" s="43"/>
      <c r="T23" s="43">
        <v>38</v>
      </c>
      <c r="U23" s="43"/>
      <c r="V23" s="43"/>
      <c r="W23" s="43"/>
      <c r="X23" s="43"/>
      <c r="Y23" s="43"/>
      <c r="Z23" s="11">
        <f>$H$27</f>
        <v>60</v>
      </c>
      <c r="AA23" s="12">
        <f>IF(ISTEXT($I$27),TEXT($G$27/100,"0.00%"),$G$27 / 100)</f>
        <v>0.63981945726265488</v>
      </c>
      <c r="AB23" s="12">
        <f>IF(ISTEXT($I$28),TEXT($G$28/100,"0.00%"),$G$28 / 100)</f>
        <v>0.70589627211412909</v>
      </c>
      <c r="AC23" s="12">
        <f>IF(ISTEXT($I$29),TEXT($G$29/100,"0.00%"),$G$29 / 100)</f>
        <v>0.98682377071828276</v>
      </c>
      <c r="AD23" s="12">
        <f>IFERROR(AVERAGE($AA$23:$AC$23),"")</f>
        <v>0.77751316669835557</v>
      </c>
    </row>
    <row r="24" spans="1:30" x14ac:dyDescent="0.25">
      <c r="A24" s="42" t="s">
        <v>148</v>
      </c>
      <c r="B24" s="42" t="s">
        <v>69</v>
      </c>
      <c r="C24" s="42" t="s">
        <v>10</v>
      </c>
      <c r="D24" s="42">
        <v>5806.0780000000004</v>
      </c>
      <c r="E24" s="42">
        <v>34257.741999999998</v>
      </c>
      <c r="F24" s="42">
        <v>0.16948199999999999</v>
      </c>
      <c r="G24" s="42">
        <f>($F$24 -  AVERAGE($F$21,$F$22,$F$23) ) / ($F$36 -  AVERAGE($F$21,$F$22,$F$23) ) * 100</f>
        <v>49.230544009807126</v>
      </c>
      <c r="H24" s="42">
        <v>120</v>
      </c>
      <c r="I24" s="47">
        <f>LN($G$24)</f>
        <v>3.8965142440809237</v>
      </c>
      <c r="J24" s="44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>
        <f>IF(ISTEXT($I$24),"",1)</f>
        <v>1</v>
      </c>
      <c r="V24" s="42">
        <f t="shared" ref="V24:V38" si="2">IFERROR(INDEX($H$24:$H$38,SMALL($U$24:$U$38,ROW(W1)),1),"")</f>
        <v>120</v>
      </c>
      <c r="W24" s="42">
        <f t="shared" ref="W24:W38" si="3">IFERROR(INDEX($I$24:$I$38,SMALL($U$24:$U$38,ROW(I1)),1),"")</f>
        <v>3.8965142440809237</v>
      </c>
      <c r="X24" s="42"/>
      <c r="Y24" s="42"/>
      <c r="Z24" s="11">
        <f>$H$30</f>
        <v>30</v>
      </c>
      <c r="AA24" s="12">
        <f>IF(ISTEXT($I$30),TEXT($G$30/100,"0.00%"),$G$30 / 100)</f>
        <v>0.62844071749830521</v>
      </c>
      <c r="AB24" s="12">
        <f>IF(ISTEXT($I$31),TEXT($G$31/100,"0.00%"),$G$31 / 100)</f>
        <v>0.8233627693629616</v>
      </c>
      <c r="AC24" s="15">
        <f>IF(ISTEXT($I$32),TEXT($G$32/100,"0.00%"),$G$32 / 100)</f>
        <v>1.0469133436415365</v>
      </c>
      <c r="AD24" s="12">
        <f>IFERROR(AVERAGE($AA$24:$AC$24),"")</f>
        <v>0.83290561016760112</v>
      </c>
    </row>
    <row r="25" spans="1:30" x14ac:dyDescent="0.25">
      <c r="A25" s="43" t="s">
        <v>149</v>
      </c>
      <c r="B25" s="43" t="s">
        <v>69</v>
      </c>
      <c r="C25" s="43" t="s">
        <v>10</v>
      </c>
      <c r="D25" s="43">
        <v>5317.4549999999999</v>
      </c>
      <c r="E25" s="43">
        <v>31972.199000000001</v>
      </c>
      <c r="F25" s="43">
        <v>0.16631499999999999</v>
      </c>
      <c r="G25" s="43">
        <f>($F$25 -  AVERAGE($F$21,$F$22,$F$23) ) / ($F$37 -  AVERAGE($F$21,$F$22,$F$23) ) * 100</f>
        <v>61.138853410787796</v>
      </c>
      <c r="H25" s="43">
        <v>120</v>
      </c>
      <c r="I25" s="46">
        <f>LN($G$25)</f>
        <v>4.1131475627832046</v>
      </c>
      <c r="J25" s="45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>
        <f>IF(ISTEXT($I$25),"",2)</f>
        <v>2</v>
      </c>
      <c r="V25" s="43">
        <f t="shared" si="2"/>
        <v>120</v>
      </c>
      <c r="W25" s="43">
        <f t="shared" si="3"/>
        <v>4.1131475627832046</v>
      </c>
      <c r="X25" s="43"/>
      <c r="Y25" s="43"/>
      <c r="Z25" s="11">
        <f>$H$33</f>
        <v>15</v>
      </c>
      <c r="AA25" s="12">
        <f>IF(ISTEXT($I$33),TEXT($G$33/100,"0.00%"),$G$33 / 100)</f>
        <v>0.68730398118097469</v>
      </c>
      <c r="AB25" s="16" t="str">
        <f>IF(ISTEXT($I$34),TEXT($G$34/100,"0.00%"),$G$34 / 100)</f>
        <v>0.12%</v>
      </c>
      <c r="AC25" s="15">
        <f>IF(ISTEXT($I$35),TEXT($G$35/100,"0.00%"),$G$35 / 100)</f>
        <v>2.078474100306829</v>
      </c>
      <c r="AD25" s="12">
        <f>IFERROR(AVERAGE($AA$25:$AC$25),"")</f>
        <v>1.3828890407439018</v>
      </c>
    </row>
    <row r="26" spans="1:30" ht="15.75" thickBot="1" x14ac:dyDescent="0.3">
      <c r="A26" s="42" t="s">
        <v>150</v>
      </c>
      <c r="B26" s="42" t="s">
        <v>69</v>
      </c>
      <c r="C26" s="42" t="s">
        <v>10</v>
      </c>
      <c r="D26" s="42">
        <v>5778.2709999999997</v>
      </c>
      <c r="E26" s="42">
        <v>31260.859</v>
      </c>
      <c r="F26" s="42">
        <v>0.18484</v>
      </c>
      <c r="G26" s="42">
        <f>($F$26 -  AVERAGE($F$21,$F$22,$F$23) ) / ($F$38 -  AVERAGE($F$21,$F$22,$F$23) ) * 100</f>
        <v>98.477247744150915</v>
      </c>
      <c r="H26" s="42">
        <v>120</v>
      </c>
      <c r="I26" s="47">
        <f>LN($G$26)</f>
        <v>4.5898255341273257</v>
      </c>
      <c r="J26" s="44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>
        <f>IF(ISTEXT($I$26),"",3)</f>
        <v>3</v>
      </c>
      <c r="V26" s="42">
        <f t="shared" si="2"/>
        <v>120</v>
      </c>
      <c r="W26" s="42">
        <f t="shared" si="3"/>
        <v>4.5898255341273257</v>
      </c>
      <c r="X26" s="42"/>
      <c r="Y26" s="42"/>
      <c r="Z26" s="13">
        <f>$H$36</f>
        <v>0</v>
      </c>
      <c r="AA26" s="14">
        <f>IF(ISTEXT($I$36),TEXT($G$36/100,"0.00%"),$G$36 / 100)</f>
        <v>1</v>
      </c>
      <c r="AB26" s="14">
        <f>IF(ISTEXT($I$37),TEXT($G$37/100,"0.00%"),$G$37 / 100)</f>
        <v>1</v>
      </c>
      <c r="AC26" s="14">
        <f>IF(ISTEXT($I$38),TEXT($G$38/100,"0.00%"),$G$38 / 100)</f>
        <v>1</v>
      </c>
      <c r="AD26" s="14">
        <f>IFERROR(AVERAGE($AA$26:$AC$26),"")</f>
        <v>1</v>
      </c>
    </row>
    <row r="27" spans="1:30" ht="16.5" thickTop="1" thickBot="1" x14ac:dyDescent="0.3">
      <c r="A27" s="43" t="s">
        <v>151</v>
      </c>
      <c r="B27" s="43" t="s">
        <v>69</v>
      </c>
      <c r="C27" s="43" t="s">
        <v>10</v>
      </c>
      <c r="D27" s="43">
        <v>7093.46</v>
      </c>
      <c r="E27" s="43">
        <v>32204.646000000001</v>
      </c>
      <c r="F27" s="43">
        <v>0.22026200000000001</v>
      </c>
      <c r="G27" s="43">
        <f>($F$27 -  AVERAGE($F$21,$F$22,$F$23) ) / ($F$36 -  AVERAGE($F$21,$F$22,$F$23) ) * 100</f>
        <v>63.981945726265486</v>
      </c>
      <c r="H27" s="43">
        <v>60</v>
      </c>
      <c r="I27" s="46">
        <f>LN($G$27)</f>
        <v>4.1586009455354374</v>
      </c>
      <c r="J27" s="45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>
        <f>IF(ISTEXT($I$27),"",4)</f>
        <v>4</v>
      </c>
      <c r="V27" s="43">
        <f t="shared" si="2"/>
        <v>60</v>
      </c>
      <c r="W27" s="43">
        <f t="shared" si="3"/>
        <v>4.1586009455354374</v>
      </c>
      <c r="X27" s="43"/>
      <c r="Y27" s="43"/>
    </row>
    <row r="28" spans="1:30" x14ac:dyDescent="0.25">
      <c r="A28" s="42" t="s">
        <v>152</v>
      </c>
      <c r="B28" s="42" t="s">
        <v>69</v>
      </c>
      <c r="C28" s="42" t="s">
        <v>10</v>
      </c>
      <c r="D28" s="42">
        <v>5376.6329999999998</v>
      </c>
      <c r="E28" s="42">
        <v>28000.125</v>
      </c>
      <c r="F28" s="42">
        <v>0.192022</v>
      </c>
      <c r="G28" s="42">
        <f>($F$28 -  AVERAGE($F$21,$F$22,$F$23) ) / ($F$37 -  AVERAGE($F$21,$F$22,$F$23) ) * 100</f>
        <v>70.589627211412903</v>
      </c>
      <c r="H28" s="42">
        <v>60</v>
      </c>
      <c r="I28" s="47">
        <f>LN($G$28)</f>
        <v>4.2568832103538119</v>
      </c>
      <c r="J28" s="44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>
        <f>IF(ISTEXT($I$28),"",5)</f>
        <v>5</v>
      </c>
      <c r="V28" s="42">
        <f t="shared" si="2"/>
        <v>60</v>
      </c>
      <c r="W28" s="42">
        <f t="shared" si="3"/>
        <v>4.2568832103538119</v>
      </c>
      <c r="X28" s="42"/>
      <c r="Y28" s="42"/>
      <c r="Z28" s="30" t="s">
        <v>58</v>
      </c>
      <c r="AA28" s="31">
        <f>IFERROR(SLOPE($W$24:$W$38,$V$24:$V$38),"")</f>
        <v>-3.8386118715056888E-3</v>
      </c>
    </row>
    <row r="29" spans="1:30" x14ac:dyDescent="0.25">
      <c r="A29" s="43" t="s">
        <v>153</v>
      </c>
      <c r="B29" s="43" t="s">
        <v>69</v>
      </c>
      <c r="C29" s="43" t="s">
        <v>10</v>
      </c>
      <c r="D29" s="43">
        <v>5758.5739999999996</v>
      </c>
      <c r="E29" s="43">
        <v>31089.544999999998</v>
      </c>
      <c r="F29" s="43">
        <v>0.185225</v>
      </c>
      <c r="G29" s="43">
        <f>($F$29 -  AVERAGE($F$21,$F$22,$F$23) ) / ($F$38 -  AVERAGE($F$21,$F$22,$F$23) ) * 100</f>
        <v>98.68237707182827</v>
      </c>
      <c r="H29" s="43">
        <v>60</v>
      </c>
      <c r="I29" s="46">
        <f>LN($G$29)</f>
        <v>4.5919063800600055</v>
      </c>
      <c r="J29" s="45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>
        <f>IF(ISTEXT($I$29),"",6)</f>
        <v>6</v>
      </c>
      <c r="V29" s="43">
        <f t="shared" si="2"/>
        <v>60</v>
      </c>
      <c r="W29" s="43">
        <f t="shared" si="3"/>
        <v>4.5919063800600055</v>
      </c>
      <c r="X29" s="43"/>
      <c r="Y29" s="43"/>
      <c r="Z29" s="32" t="s">
        <v>59</v>
      </c>
      <c r="AA29" s="33">
        <f>IFERROR(INTERCEPT($W$24:$W$38,$V$24:$V$38),"")</f>
        <v>4.6232394862186261</v>
      </c>
    </row>
    <row r="30" spans="1:30" ht="17.25" x14ac:dyDescent="0.25">
      <c r="A30" s="42" t="s">
        <v>154</v>
      </c>
      <c r="B30" s="42" t="s">
        <v>69</v>
      </c>
      <c r="C30" s="42" t="s">
        <v>10</v>
      </c>
      <c r="D30" s="42">
        <v>6931.3549999999996</v>
      </c>
      <c r="E30" s="42">
        <v>32038.407999999999</v>
      </c>
      <c r="F30" s="42">
        <v>0.21634500000000001</v>
      </c>
      <c r="G30" s="42">
        <f>($F$30 -  AVERAGE($F$21,$F$22,$F$23) ) / ($F$36 -  AVERAGE($F$21,$F$22,$F$23) ) * 100</f>
        <v>62.844071749830519</v>
      </c>
      <c r="H30" s="42">
        <v>30</v>
      </c>
      <c r="I30" s="47">
        <f>LN($G$30)</f>
        <v>4.1406566067979975</v>
      </c>
      <c r="J30" s="44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f>IF(ISTEXT($I$30),"",7)</f>
        <v>7</v>
      </c>
      <c r="V30" s="42">
        <f t="shared" si="2"/>
        <v>30</v>
      </c>
      <c r="W30" s="42">
        <f t="shared" si="3"/>
        <v>4.1406566067979975</v>
      </c>
      <c r="X30" s="42"/>
      <c r="Y30" s="42"/>
      <c r="Z30" s="32" t="s">
        <v>60</v>
      </c>
      <c r="AA30" s="38">
        <f>IFERROR(CORREL($W$24:$W$38,$V$24:$V$38)^2,"")</f>
        <v>0.23601254788506573</v>
      </c>
    </row>
    <row r="31" spans="1:30" ht="18" x14ac:dyDescent="0.35">
      <c r="A31" s="43" t="s">
        <v>155</v>
      </c>
      <c r="B31" s="43" t="s">
        <v>69</v>
      </c>
      <c r="C31" s="43" t="s">
        <v>10</v>
      </c>
      <c r="D31" s="43">
        <v>6122.1639999999998</v>
      </c>
      <c r="E31" s="43">
        <v>27334.296999999999</v>
      </c>
      <c r="F31" s="43">
        <v>0.22397400000000001</v>
      </c>
      <c r="G31" s="43">
        <f>($F$31 -  AVERAGE($F$21,$F$22,$F$23) ) / ($F$37 -  AVERAGE($F$21,$F$22,$F$23) ) * 100</f>
        <v>82.336276936296159</v>
      </c>
      <c r="H31" s="43">
        <v>30</v>
      </c>
      <c r="I31" s="46">
        <f>LN($G$31)</f>
        <v>4.4108117995834766</v>
      </c>
      <c r="J31" s="45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>
        <f>IF(ISTEXT($I$31),"",8)</f>
        <v>8</v>
      </c>
      <c r="V31" s="43">
        <f t="shared" si="2"/>
        <v>30</v>
      </c>
      <c r="W31" s="43">
        <f t="shared" si="3"/>
        <v>4.4108117995834766</v>
      </c>
      <c r="X31" s="43"/>
      <c r="Y31" s="43"/>
      <c r="Z31" s="32" t="s">
        <v>61</v>
      </c>
      <c r="AA31" s="39">
        <f>IF(AA28&gt;0," &gt;480",IFERROR(LN(2) /ABS(AA28),0))</f>
        <v>180.57235369515479</v>
      </c>
    </row>
    <row r="32" spans="1:30" ht="18.75" x14ac:dyDescent="0.35">
      <c r="A32" s="42" t="s">
        <v>156</v>
      </c>
      <c r="B32" s="42" t="s">
        <v>69</v>
      </c>
      <c r="C32" s="42" t="s">
        <v>10</v>
      </c>
      <c r="D32" s="42">
        <v>4489.098</v>
      </c>
      <c r="E32" s="42">
        <v>22844.953000000001</v>
      </c>
      <c r="F32" s="42">
        <v>0.19650300000000001</v>
      </c>
      <c r="G32" s="42">
        <f>($F$32 -  AVERAGE($F$21,$F$22,$F$23) ) / ($F$38 -  AVERAGE($F$21,$F$22,$F$23) ) * 100</f>
        <v>104.69133436415365</v>
      </c>
      <c r="H32" s="42">
        <v>30</v>
      </c>
      <c r="I32" s="47">
        <f>LN($G$32)</f>
        <v>4.6510163481107067</v>
      </c>
      <c r="J32" s="44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>
        <f>IF(ISTEXT($I$32),"",9)</f>
        <v>9</v>
      </c>
      <c r="V32" s="42">
        <f t="shared" si="2"/>
        <v>30</v>
      </c>
      <c r="W32" s="42">
        <f t="shared" si="3"/>
        <v>4.6510163481107067</v>
      </c>
      <c r="X32" s="42"/>
      <c r="Y32" s="42"/>
      <c r="Z32" s="32" t="s">
        <v>62</v>
      </c>
      <c r="AA32" s="35">
        <f>IF(AA28&gt;0,0,IFERROR(ABS(AA28 * 1000 / 0.5),0))</f>
        <v>7.6772237430113774</v>
      </c>
    </row>
    <row r="33" spans="1:30" ht="15.75" thickBot="1" x14ac:dyDescent="0.3">
      <c r="A33" s="43" t="s">
        <v>157</v>
      </c>
      <c r="B33" s="43" t="s">
        <v>69</v>
      </c>
      <c r="C33" s="43" t="s">
        <v>10</v>
      </c>
      <c r="D33" s="43">
        <v>6601.7079999999996</v>
      </c>
      <c r="E33" s="43">
        <v>27901.43</v>
      </c>
      <c r="F33" s="43">
        <v>0.23660800000000001</v>
      </c>
      <c r="G33" s="43">
        <f>($F$33 -  AVERAGE($F$21,$F$22,$F$23) ) / ($F$36 -  AVERAGE($F$21,$F$22,$F$23) ) * 100</f>
        <v>68.730398118097469</v>
      </c>
      <c r="H33" s="43">
        <v>15</v>
      </c>
      <c r="I33" s="46">
        <f>LN($G$33)</f>
        <v>4.2301915776105172</v>
      </c>
      <c r="J33" s="45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>
        <f>IF(ISTEXT($I$33),"",10)</f>
        <v>10</v>
      </c>
      <c r="V33" s="43">
        <f t="shared" si="2"/>
        <v>15</v>
      </c>
      <c r="W33" s="43">
        <f t="shared" si="3"/>
        <v>4.2301915776105172</v>
      </c>
      <c r="X33" s="43"/>
      <c r="Y33" s="43"/>
      <c r="Z33" s="36" t="s">
        <v>46</v>
      </c>
      <c r="AA33" s="37" t="s">
        <v>67</v>
      </c>
    </row>
    <row r="34" spans="1:30" x14ac:dyDescent="0.25">
      <c r="A34" s="42" t="s">
        <v>158</v>
      </c>
      <c r="B34" s="42" t="s">
        <v>69</v>
      </c>
      <c r="C34" s="42" t="s">
        <v>10</v>
      </c>
      <c r="D34" s="42">
        <v>10.901999999999999</v>
      </c>
      <c r="E34" s="42">
        <v>33176.766000000003</v>
      </c>
      <c r="F34" s="42">
        <v>3.2899999999999997E-4</v>
      </c>
      <c r="G34" s="42">
        <f>($F$34 -  AVERAGE($F$21,$F$22,$F$23) ) / ($F$37 -  AVERAGE($F$21,$F$22,$F$23) ) * 100</f>
        <v>0.1167139129638792</v>
      </c>
      <c r="H34" s="42">
        <v>15</v>
      </c>
      <c r="I34" s="47" t="str">
        <f>TEXT(LN($G$34),"0.000")</f>
        <v>-2.148</v>
      </c>
      <c r="J34" s="44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 t="str">
        <f>IF(ISTEXT($I$34),"",11)</f>
        <v/>
      </c>
      <c r="V34" s="42">
        <f t="shared" si="2"/>
        <v>15</v>
      </c>
      <c r="W34" s="42">
        <f t="shared" si="3"/>
        <v>5.3368042048593214</v>
      </c>
      <c r="X34" s="42"/>
      <c r="Y34" s="42"/>
    </row>
    <row r="35" spans="1:30" x14ac:dyDescent="0.25">
      <c r="A35" s="43" t="s">
        <v>159</v>
      </c>
      <c r="B35" s="43" t="s">
        <v>69</v>
      </c>
      <c r="C35" s="43" t="s">
        <v>10</v>
      </c>
      <c r="D35" s="43">
        <v>10036.075999999999</v>
      </c>
      <c r="E35" s="43">
        <v>25726.050999999999</v>
      </c>
      <c r="F35" s="43">
        <v>0.39011299999999999</v>
      </c>
      <c r="G35" s="43">
        <f>($F$35 -  AVERAGE($F$21,$F$22,$F$23) ) / ($F$38 -  AVERAGE($F$21,$F$22,$F$23) ) * 100</f>
        <v>207.84741003068291</v>
      </c>
      <c r="H35" s="43">
        <v>15</v>
      </c>
      <c r="I35" s="46">
        <f>LN($G$35)</f>
        <v>5.3368042048593214</v>
      </c>
      <c r="J35" s="45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>
        <f>IF(ISTEXT($I$35),"",12)</f>
        <v>12</v>
      </c>
      <c r="V35" s="43">
        <f t="shared" si="2"/>
        <v>0</v>
      </c>
      <c r="W35" s="43">
        <f t="shared" si="3"/>
        <v>4.6051701859880918</v>
      </c>
      <c r="X35" s="43"/>
      <c r="Y35" s="43"/>
    </row>
    <row r="36" spans="1:30" x14ac:dyDescent="0.25">
      <c r="A36" s="42" t="s">
        <v>160</v>
      </c>
      <c r="B36" s="42" t="s">
        <v>69</v>
      </c>
      <c r="C36" s="42" t="s">
        <v>10</v>
      </c>
      <c r="D36" s="42">
        <v>9116.61</v>
      </c>
      <c r="E36" s="42">
        <v>26482.504000000001</v>
      </c>
      <c r="F36" s="42">
        <v>0.34425</v>
      </c>
      <c r="G36" s="42">
        <f>($F$36 -  AVERAGE($F$21,$F$22,$F$23) ) / ($F$36 -  AVERAGE($F$21,$F$22,$F$23) ) * 100</f>
        <v>100</v>
      </c>
      <c r="H36" s="42">
        <v>0</v>
      </c>
      <c r="I36" s="47">
        <f>LN($G$36)</f>
        <v>4.6051701859880918</v>
      </c>
      <c r="J36" s="44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>
        <f>IF(ISTEXT($I$36),"",13)</f>
        <v>13</v>
      </c>
      <c r="V36" s="42">
        <f t="shared" si="2"/>
        <v>0</v>
      </c>
      <c r="W36" s="42">
        <f t="shared" si="3"/>
        <v>4.6051701859880918</v>
      </c>
      <c r="X36" s="42"/>
      <c r="Y36" s="42"/>
    </row>
    <row r="37" spans="1:30" x14ac:dyDescent="0.25">
      <c r="A37" s="43" t="s">
        <v>161</v>
      </c>
      <c r="B37" s="43" t="s">
        <v>69</v>
      </c>
      <c r="C37" s="43" t="s">
        <v>10</v>
      </c>
      <c r="D37" s="43">
        <v>7286.9480000000003</v>
      </c>
      <c r="E37" s="43">
        <v>26788.221000000001</v>
      </c>
      <c r="F37" s="43">
        <v>0.27202100000000001</v>
      </c>
      <c r="G37" s="43">
        <f>($F$37 -  AVERAGE($F$21,$F$22,$F$23) ) / ($F$37 -  AVERAGE($F$21,$F$22,$F$23) ) * 100</f>
        <v>100</v>
      </c>
      <c r="H37" s="43">
        <v>0</v>
      </c>
      <c r="I37" s="46">
        <f>LN($G$37)</f>
        <v>4.6051701859880918</v>
      </c>
      <c r="J37" s="45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>
        <f>IF(ISTEXT($I$37),"",14)</f>
        <v>14</v>
      </c>
      <c r="V37" s="43">
        <f t="shared" si="2"/>
        <v>0</v>
      </c>
      <c r="W37" s="43">
        <f t="shared" si="3"/>
        <v>4.6051701859880918</v>
      </c>
      <c r="X37" s="43"/>
      <c r="Y37" s="43"/>
    </row>
    <row r="38" spans="1:30" x14ac:dyDescent="0.25">
      <c r="A38" s="42" t="s">
        <v>162</v>
      </c>
      <c r="B38" s="42" t="s">
        <v>69</v>
      </c>
      <c r="C38" s="42" t="s">
        <v>10</v>
      </c>
      <c r="D38" s="42">
        <v>5684.2139999999999</v>
      </c>
      <c r="E38" s="42">
        <v>30283.831999999999</v>
      </c>
      <c r="F38" s="42">
        <v>0.187698</v>
      </c>
      <c r="G38" s="42">
        <f>($F$38 -  AVERAGE($F$21,$F$22,$F$23) ) / ($F$38 -  AVERAGE($F$21,$F$22,$F$23) ) * 100</f>
        <v>100</v>
      </c>
      <c r="H38" s="42">
        <v>0</v>
      </c>
      <c r="I38" s="47">
        <f>LN($G$38)</f>
        <v>4.6051701859880918</v>
      </c>
      <c r="J38" s="44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>
        <f>IF(ISTEXT($I$38),"",15)</f>
        <v>15</v>
      </c>
      <c r="V38" s="42" t="str">
        <f t="shared" si="2"/>
        <v/>
      </c>
      <c r="W38" s="42" t="str">
        <f t="shared" si="3"/>
        <v/>
      </c>
      <c r="X38" s="42"/>
      <c r="Y38" s="42"/>
    </row>
    <row r="39" spans="1:30" ht="15.75" thickBot="1" x14ac:dyDescent="0.3">
      <c r="A39" s="43"/>
      <c r="B39" s="43"/>
      <c r="C39" s="43"/>
      <c r="D39" s="43"/>
      <c r="E39" s="43"/>
      <c r="F39" s="43"/>
      <c r="G39" s="43"/>
      <c r="H39" s="43"/>
      <c r="I39" s="43"/>
      <c r="J39" s="45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</row>
    <row r="40" spans="1:30" ht="16.5" thickTop="1" thickBot="1" x14ac:dyDescent="0.3">
      <c r="A40" s="42" t="s">
        <v>6</v>
      </c>
      <c r="B40" s="42" t="s">
        <v>70</v>
      </c>
      <c r="C40" s="42" t="s">
        <v>11</v>
      </c>
      <c r="D40" s="42">
        <v>1</v>
      </c>
      <c r="E40" s="42">
        <v>53817.542999999998</v>
      </c>
      <c r="F40" s="42">
        <v>1.8581301639876055E-5</v>
      </c>
      <c r="G40" s="42"/>
      <c r="H40" s="42"/>
      <c r="I40" s="42"/>
      <c r="J40" s="44"/>
      <c r="K40" s="42"/>
      <c r="L40" s="42"/>
      <c r="M40" s="42"/>
      <c r="N40" s="42"/>
      <c r="O40" s="42"/>
      <c r="P40" s="42"/>
      <c r="Q40" s="42"/>
      <c r="R40" s="42" t="s">
        <v>184</v>
      </c>
      <c r="S40" s="42"/>
      <c r="T40" s="42">
        <v>3</v>
      </c>
      <c r="U40" s="42"/>
      <c r="V40" s="42"/>
      <c r="W40" s="42"/>
      <c r="X40" s="42"/>
      <c r="Y40" s="42"/>
      <c r="Z40" s="10" t="s">
        <v>52</v>
      </c>
      <c r="AA40" s="10" t="s">
        <v>54</v>
      </c>
      <c r="AB40" s="10" t="s">
        <v>55</v>
      </c>
      <c r="AC40" s="10" t="s">
        <v>56</v>
      </c>
      <c r="AD40" s="10" t="s">
        <v>57</v>
      </c>
    </row>
    <row r="41" spans="1:30" ht="15.75" thickTop="1" x14ac:dyDescent="0.25">
      <c r="A41" s="43" t="s">
        <v>8</v>
      </c>
      <c r="B41" s="43" t="s">
        <v>70</v>
      </c>
      <c r="C41" s="43" t="s">
        <v>11</v>
      </c>
      <c r="D41" s="43">
        <v>0.56000000000000005</v>
      </c>
      <c r="E41" s="43">
        <v>52947.175999999999</v>
      </c>
      <c r="F41" s="43">
        <v>1.1E-5</v>
      </c>
      <c r="G41" s="43"/>
      <c r="H41" s="43"/>
      <c r="I41" s="43"/>
      <c r="J41" s="45"/>
      <c r="K41" s="43"/>
      <c r="L41" s="43"/>
      <c r="M41" s="43"/>
      <c r="N41" s="43"/>
      <c r="O41" s="43"/>
      <c r="P41" s="43"/>
      <c r="Q41" s="43"/>
      <c r="R41" s="43" t="s">
        <v>52</v>
      </c>
      <c r="S41" s="43"/>
      <c r="T41" s="43">
        <v>43</v>
      </c>
      <c r="U41" s="43"/>
      <c r="V41" s="43"/>
      <c r="W41" s="43"/>
      <c r="X41" s="43"/>
      <c r="Y41" s="43"/>
      <c r="Z41" s="11">
        <f>$H$43</f>
        <v>120</v>
      </c>
      <c r="AA41" s="17">
        <f>IF(ISTEXT($I$43),TEXT($G$43/100,"0.00%"),$G$43 / 100)</f>
        <v>1.2979563518473836E-2</v>
      </c>
      <c r="AB41" s="17">
        <f>IF(ISTEXT($I$44),TEXT($G$44/100,"0.00%"),$G$44 / 100)</f>
        <v>3.1111070019623214E-2</v>
      </c>
      <c r="AC41" s="17">
        <f>IF(ISTEXT($I$45),TEXT($G$45/100,"0.00%"),$G$45 / 100)</f>
        <v>1.6532845101163519E-2</v>
      </c>
      <c r="AD41" s="17">
        <f>IFERROR(AVERAGE($AA$41:$AC$41),"")</f>
        <v>2.0207826213086855E-2</v>
      </c>
    </row>
    <row r="42" spans="1:30" x14ac:dyDescent="0.25">
      <c r="A42" s="42" t="s">
        <v>9</v>
      </c>
      <c r="B42" s="42" t="s">
        <v>70</v>
      </c>
      <c r="C42" s="42" t="s">
        <v>11</v>
      </c>
      <c r="D42" s="42">
        <v>0.52600000000000002</v>
      </c>
      <c r="E42" s="42">
        <v>55355.074000000001</v>
      </c>
      <c r="F42" s="42">
        <v>1.0000000000000001E-5</v>
      </c>
      <c r="G42" s="42"/>
      <c r="H42" s="42"/>
      <c r="I42" s="42"/>
      <c r="J42" s="44"/>
      <c r="K42" s="42"/>
      <c r="L42" s="42"/>
      <c r="M42" s="42"/>
      <c r="N42" s="42"/>
      <c r="O42" s="42"/>
      <c r="P42" s="42"/>
      <c r="Q42" s="42"/>
      <c r="R42" s="42" t="s">
        <v>53</v>
      </c>
      <c r="S42" s="42"/>
      <c r="T42" s="42">
        <v>57</v>
      </c>
      <c r="U42" s="42"/>
      <c r="V42" s="42"/>
      <c r="W42" s="42"/>
      <c r="X42" s="42"/>
      <c r="Y42" s="42"/>
      <c r="Z42" s="11">
        <f>$H$46</f>
        <v>60</v>
      </c>
      <c r="AA42" s="17">
        <f>IF(ISTEXT($I$46),TEXT($G$46/100,"0.00%"),$G$46 / 100)</f>
        <v>9.4645032984158328E-2</v>
      </c>
      <c r="AB42" s="12">
        <f>IF(ISTEXT($I$47),TEXT($G$47/100,"0.00%"),$G$47 / 100)</f>
        <v>0.10607138751988493</v>
      </c>
      <c r="AC42" s="16">
        <f>IF(ISTEXT($I$48),TEXT($G$48/100,"0.00%"),$G$48 / 100)</f>
        <v>6.5834019107267579E-3</v>
      </c>
      <c r="AD42" s="17">
        <f>IFERROR(AVERAGE($AA$42:$AC$42),"")</f>
        <v>6.9099940804923335E-2</v>
      </c>
    </row>
    <row r="43" spans="1:30" x14ac:dyDescent="0.25">
      <c r="A43" s="43" t="s">
        <v>185</v>
      </c>
      <c r="B43" s="43" t="s">
        <v>70</v>
      </c>
      <c r="C43" s="43" t="s">
        <v>11</v>
      </c>
      <c r="D43" s="43">
        <v>27.797999999999998</v>
      </c>
      <c r="E43" s="43">
        <v>28358.315999999999</v>
      </c>
      <c r="F43" s="43">
        <v>9.7999999999999997E-4</v>
      </c>
      <c r="G43" s="43">
        <f>($F$43 -  AVERAGE($F$40,$F$41,$F$42) ) / ($F$55 -  AVERAGE($F$40,$F$41,$F$42) ) * 100</f>
        <v>1.2979563518473836</v>
      </c>
      <c r="H43" s="43">
        <v>120</v>
      </c>
      <c r="I43" s="46">
        <f>LN($G$43)</f>
        <v>0.26079099048026783</v>
      </c>
      <c r="J43" s="45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>
        <f>IF(ISTEXT($I$43),"",1)</f>
        <v>1</v>
      </c>
      <c r="V43" s="43">
        <f t="shared" ref="V43:V57" si="4">IFERROR(INDEX($H$43:$H$57,SMALL($U$43:$U$57,ROW(W1)),1),"")</f>
        <v>120</v>
      </c>
      <c r="W43" s="43">
        <f t="shared" ref="W43:W57" si="5">IFERROR(INDEX($I$43:$I$57,SMALL($U$43:$U$57,ROW(I1)),1),"")</f>
        <v>0.26079099048026783</v>
      </c>
      <c r="X43" s="43"/>
      <c r="Y43" s="43"/>
      <c r="Z43" s="11">
        <f>$H$49</f>
        <v>30</v>
      </c>
      <c r="AA43" s="12">
        <f>IF(ISTEXT($I$49),TEXT($G$49/100,"0.00%"),$G$49 / 100)</f>
        <v>0.15281640881759756</v>
      </c>
      <c r="AB43" s="12">
        <f>IF(ISTEXT($I$50),TEXT($G$50/100,"0.00%"),$G$50 / 100)</f>
        <v>0.28113208810331825</v>
      </c>
      <c r="AC43" s="12">
        <f>IF(ISTEXT($I$51),TEXT($G$51/100,"0.00%"),$G$51 / 100)</f>
        <v>0.14257624283498038</v>
      </c>
      <c r="AD43" s="12">
        <f>IFERROR(AVERAGE($AA$43:$AC$43),"")</f>
        <v>0.19217491325196537</v>
      </c>
    </row>
    <row r="44" spans="1:30" x14ac:dyDescent="0.25">
      <c r="A44" s="42" t="s">
        <v>186</v>
      </c>
      <c r="B44" s="42" t="s">
        <v>70</v>
      </c>
      <c r="C44" s="42" t="s">
        <v>11</v>
      </c>
      <c r="D44" s="42">
        <v>24.36</v>
      </c>
      <c r="E44" s="42">
        <v>29543.018</v>
      </c>
      <c r="F44" s="42">
        <v>8.25E-4</v>
      </c>
      <c r="G44" s="42">
        <f>($F$44 -  AVERAGE($F$40,$F$41,$F$42) ) / ($F$56 -  AVERAGE($F$40,$F$41,$F$42) ) * 100</f>
        <v>3.1111070019623215</v>
      </c>
      <c r="H44" s="42">
        <v>120</v>
      </c>
      <c r="I44" s="47">
        <f>LN($G$44)</f>
        <v>1.1349786120402872</v>
      </c>
      <c r="J44" s="44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>
        <f>IF(ISTEXT($I$44),"",2)</f>
        <v>2</v>
      </c>
      <c r="V44" s="42">
        <f t="shared" si="4"/>
        <v>120</v>
      </c>
      <c r="W44" s="42">
        <f t="shared" si="5"/>
        <v>1.1349786120402872</v>
      </c>
      <c r="X44" s="42"/>
      <c r="Y44" s="42"/>
      <c r="Z44" s="11">
        <f>$H$52</f>
        <v>15</v>
      </c>
      <c r="AA44" s="12">
        <f>IF(ISTEXT($I$52),TEXT($G$52/100,"0.00%"),$G$52 / 100)</f>
        <v>0.45755494102236033</v>
      </c>
      <c r="AB44" s="12">
        <f>IF(ISTEXT($I$53),TEXT($G$53/100,"0.00%"),$G$53 / 100)</f>
        <v>0.73744727239555563</v>
      </c>
      <c r="AC44" s="12">
        <f>IF(ISTEXT($I$54),TEXT($G$54/100,"0.00%"),$G$54 / 100)</f>
        <v>0.35320916467432989</v>
      </c>
      <c r="AD44" s="12">
        <f>IFERROR(AVERAGE($AA$44:$AC$44),"")</f>
        <v>0.51607045936408191</v>
      </c>
    </row>
    <row r="45" spans="1:30" ht="15.75" thickBot="1" x14ac:dyDescent="0.3">
      <c r="A45" s="43" t="s">
        <v>187</v>
      </c>
      <c r="B45" s="43" t="s">
        <v>70</v>
      </c>
      <c r="C45" s="43" t="s">
        <v>11</v>
      </c>
      <c r="D45" s="43">
        <v>34.383000000000003</v>
      </c>
      <c r="E45" s="43">
        <v>26435.395</v>
      </c>
      <c r="F45" s="43">
        <v>1.3010000000000001E-3</v>
      </c>
      <c r="G45" s="43">
        <f>($F$45 -  AVERAGE($F$40,$F$41,$F$42) ) / ($F$57 -  AVERAGE($F$40,$F$41,$F$42) ) * 100</f>
        <v>1.653284510116352</v>
      </c>
      <c r="H45" s="43">
        <v>120</v>
      </c>
      <c r="I45" s="46">
        <f>LN($G$45)</f>
        <v>0.50276392146114102</v>
      </c>
      <c r="J45" s="45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>
        <f>IF(ISTEXT($I$45),"",3)</f>
        <v>3</v>
      </c>
      <c r="V45" s="43">
        <f t="shared" si="4"/>
        <v>120</v>
      </c>
      <c r="W45" s="43">
        <f t="shared" si="5"/>
        <v>0.50276392146114102</v>
      </c>
      <c r="X45" s="43"/>
      <c r="Y45" s="43"/>
      <c r="Z45" s="13">
        <f>$H$55</f>
        <v>0</v>
      </c>
      <c r="AA45" s="14">
        <f>IF(ISTEXT($I$55),TEXT($G$55/100,"0.00%"),$G$55 / 100)</f>
        <v>1</v>
      </c>
      <c r="AB45" s="14">
        <f>IF(ISTEXT($I$56),TEXT($G$56/100,"0.00%"),$G$56 / 100)</f>
        <v>1</v>
      </c>
      <c r="AC45" s="14">
        <f>IF(ISTEXT($I$57),TEXT($G$57/100,"0.00%"),$G$57 / 100)</f>
        <v>1</v>
      </c>
      <c r="AD45" s="14">
        <f>IFERROR(AVERAGE($AA$45:$AC$45),"")</f>
        <v>1</v>
      </c>
    </row>
    <row r="46" spans="1:30" ht="16.5" thickTop="1" thickBot="1" x14ac:dyDescent="0.3">
      <c r="A46" s="42" t="s">
        <v>188</v>
      </c>
      <c r="B46" s="42" t="s">
        <v>70</v>
      </c>
      <c r="C46" s="42" t="s">
        <v>11</v>
      </c>
      <c r="D46" s="42">
        <v>175.70099999999999</v>
      </c>
      <c r="E46" s="42">
        <v>24876.873</v>
      </c>
      <c r="F46" s="42">
        <v>7.0629999999999998E-3</v>
      </c>
      <c r="G46" s="42">
        <f>($F$46 -  AVERAGE($F$40,$F$41,$F$42) ) / ($F$55 -  AVERAGE($F$40,$F$41,$F$42) ) * 100</f>
        <v>9.464503298415833</v>
      </c>
      <c r="H46" s="42">
        <v>60</v>
      </c>
      <c r="I46" s="47">
        <f>LN($G$46)</f>
        <v>2.2475483055680474</v>
      </c>
      <c r="J46" s="44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>
        <f>IF(ISTEXT($I$46),"",4)</f>
        <v>4</v>
      </c>
      <c r="V46" s="42">
        <f t="shared" si="4"/>
        <v>60</v>
      </c>
      <c r="W46" s="42">
        <f t="shared" si="5"/>
        <v>2.2475483055680474</v>
      </c>
      <c r="X46" s="42"/>
      <c r="Y46" s="42"/>
    </row>
    <row r="47" spans="1:30" x14ac:dyDescent="0.25">
      <c r="A47" s="43" t="s">
        <v>189</v>
      </c>
      <c r="B47" s="43" t="s">
        <v>70</v>
      </c>
      <c r="C47" s="43" t="s">
        <v>11</v>
      </c>
      <c r="D47" s="43">
        <v>72.805000000000007</v>
      </c>
      <c r="E47" s="43">
        <v>26175.208999999999</v>
      </c>
      <c r="F47" s="43">
        <v>2.7810000000000001E-3</v>
      </c>
      <c r="G47" s="43">
        <f>($F$47 -  AVERAGE($F$40,$F$41,$F$42) ) / ($F$56 -  AVERAGE($F$40,$F$41,$F$42) ) * 100</f>
        <v>10.607138751988494</v>
      </c>
      <c r="H47" s="43">
        <v>60</v>
      </c>
      <c r="I47" s="46">
        <f>LN($G$47)</f>
        <v>2.361527241609501</v>
      </c>
      <c r="J47" s="45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>
        <f>IF(ISTEXT($I$47),"",5)</f>
        <v>5</v>
      </c>
      <c r="V47" s="43">
        <f t="shared" si="4"/>
        <v>60</v>
      </c>
      <c r="W47" s="43">
        <f t="shared" si="5"/>
        <v>2.361527241609501</v>
      </c>
      <c r="X47" s="43"/>
      <c r="Y47" s="43"/>
      <c r="Z47" s="30" t="s">
        <v>58</v>
      </c>
      <c r="AA47" s="40">
        <f>IFERROR(SLOPE($W$43:$W$57,$V$43:$V$57),"")</f>
        <v>-3.3255443814853146E-2</v>
      </c>
    </row>
    <row r="48" spans="1:30" x14ac:dyDescent="0.25">
      <c r="A48" s="42" t="s">
        <v>190</v>
      </c>
      <c r="B48" s="42" t="s">
        <v>70</v>
      </c>
      <c r="C48" s="42" t="s">
        <v>11</v>
      </c>
      <c r="D48" s="42">
        <v>16.193000000000001</v>
      </c>
      <c r="E48" s="42">
        <v>30774.368999999999</v>
      </c>
      <c r="F48" s="42">
        <v>5.2599999999999999E-4</v>
      </c>
      <c r="G48" s="42">
        <f>($F$48 -  AVERAGE($F$40,$F$41,$F$42) ) / ($F$57 -  AVERAGE($F$40,$F$41,$F$42) ) * 100</f>
        <v>0.65834019107267583</v>
      </c>
      <c r="H48" s="42">
        <v>60</v>
      </c>
      <c r="I48" s="47">
        <f>LN($G$48)</f>
        <v>-0.41803347355002474</v>
      </c>
      <c r="J48" s="44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>
        <f>IF(ISTEXT($I$48),"",6)</f>
        <v>6</v>
      </c>
      <c r="V48" s="42">
        <f t="shared" si="4"/>
        <v>60</v>
      </c>
      <c r="W48" s="42">
        <f t="shared" si="5"/>
        <v>-0.41803347355002474</v>
      </c>
      <c r="X48" s="42"/>
      <c r="Y48" s="42"/>
      <c r="Z48" s="32" t="s">
        <v>59</v>
      </c>
      <c r="AA48" s="33">
        <f>IFERROR(INTERCEPT($W$43:$W$57,$V$43:$V$57),"")</f>
        <v>4.1840727281496779</v>
      </c>
    </row>
    <row r="49" spans="1:30" ht="17.25" x14ac:dyDescent="0.25">
      <c r="A49" s="43" t="s">
        <v>191</v>
      </c>
      <c r="B49" s="43" t="s">
        <v>70</v>
      </c>
      <c r="C49" s="43" t="s">
        <v>11</v>
      </c>
      <c r="D49" s="43">
        <v>262.15199999999999</v>
      </c>
      <c r="E49" s="43">
        <v>23004.254000000001</v>
      </c>
      <c r="F49" s="43">
        <v>1.1396E-2</v>
      </c>
      <c r="G49" s="43">
        <f>($F$49 -  AVERAGE($F$40,$F$41,$F$42) ) / ($F$55 -  AVERAGE($F$40,$F$41,$F$42) ) * 100</f>
        <v>15.281640881759756</v>
      </c>
      <c r="H49" s="43">
        <v>30</v>
      </c>
      <c r="I49" s="46">
        <f>LN($G$49)</f>
        <v>2.7266521655224665</v>
      </c>
      <c r="J49" s="45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>
        <f>IF(ISTEXT($I$49),"",7)</f>
        <v>7</v>
      </c>
      <c r="V49" s="43">
        <f t="shared" si="4"/>
        <v>30</v>
      </c>
      <c r="W49" s="43">
        <f t="shared" si="5"/>
        <v>2.7266521655224665</v>
      </c>
      <c r="X49" s="43"/>
      <c r="Y49" s="43"/>
      <c r="Z49" s="32" t="s">
        <v>60</v>
      </c>
      <c r="AA49" s="34">
        <f>IFERROR(CORREL($W$43:$W$57,$V$43:$V$57)^2,"")</f>
        <v>0.76302959510166302</v>
      </c>
    </row>
    <row r="50" spans="1:30" ht="18" x14ac:dyDescent="0.35">
      <c r="A50" s="42" t="s">
        <v>192</v>
      </c>
      <c r="B50" s="42" t="s">
        <v>70</v>
      </c>
      <c r="C50" s="42" t="s">
        <v>11</v>
      </c>
      <c r="D50" s="42">
        <v>171.916</v>
      </c>
      <c r="E50" s="42">
        <v>23392.307000000001</v>
      </c>
      <c r="F50" s="42">
        <v>7.3489999999999996E-3</v>
      </c>
      <c r="G50" s="42">
        <f>($F$50 -  AVERAGE($F$40,$F$41,$F$42) ) / ($F$56 -  AVERAGE($F$40,$F$41,$F$42) ) * 100</f>
        <v>28.113208810331823</v>
      </c>
      <c r="H50" s="42">
        <v>30</v>
      </c>
      <c r="I50" s="47">
        <f>LN($G$50)</f>
        <v>3.3362395303186481</v>
      </c>
      <c r="J50" s="44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>
        <f>IF(ISTEXT($I$50),"",8)</f>
        <v>8</v>
      </c>
      <c r="V50" s="42">
        <f t="shared" si="4"/>
        <v>30</v>
      </c>
      <c r="W50" s="42">
        <f t="shared" si="5"/>
        <v>3.3362395303186481</v>
      </c>
      <c r="X50" s="42"/>
      <c r="Y50" s="42"/>
      <c r="Z50" s="32" t="s">
        <v>61</v>
      </c>
      <c r="AA50" s="35">
        <f>IF(AA47&gt;0,"",IFERROR(LN(2) /ABS(AA47),0))</f>
        <v>20.843119232417504</v>
      </c>
    </row>
    <row r="51" spans="1:30" ht="18.75" x14ac:dyDescent="0.35">
      <c r="A51" s="43" t="s">
        <v>193</v>
      </c>
      <c r="B51" s="43" t="s">
        <v>70</v>
      </c>
      <c r="C51" s="43" t="s">
        <v>11</v>
      </c>
      <c r="D51" s="43">
        <v>305.55</v>
      </c>
      <c r="E51" s="43">
        <v>27479.285</v>
      </c>
      <c r="F51" s="43">
        <v>1.1119E-2</v>
      </c>
      <c r="G51" s="43">
        <f>($F$51 -  AVERAGE($F$40,$F$41,$F$42) ) / ($F$57 -  AVERAGE($F$40,$F$41,$F$42) ) * 100</f>
        <v>14.257624283498039</v>
      </c>
      <c r="H51" s="43">
        <v>30</v>
      </c>
      <c r="I51" s="46">
        <f>LN($G$51)</f>
        <v>2.6572918010716218</v>
      </c>
      <c r="J51" s="45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>
        <f>IF(ISTEXT($I$51),"",9)</f>
        <v>9</v>
      </c>
      <c r="V51" s="43">
        <f t="shared" si="4"/>
        <v>30</v>
      </c>
      <c r="W51" s="43">
        <f t="shared" si="5"/>
        <v>2.6572918010716218</v>
      </c>
      <c r="X51" s="43"/>
      <c r="Y51" s="43"/>
      <c r="Z51" s="32" t="s">
        <v>62</v>
      </c>
      <c r="AA51" s="35">
        <f>IF(AA47&gt;0,0,IFERROR(ABS(AA47 * 1000 / 0.5),0))</f>
        <v>66.510887629706289</v>
      </c>
    </row>
    <row r="52" spans="1:30" ht="15.75" thickBot="1" x14ac:dyDescent="0.3">
      <c r="A52" s="42" t="s">
        <v>194</v>
      </c>
      <c r="B52" s="42" t="s">
        <v>70</v>
      </c>
      <c r="C52" s="42" t="s">
        <v>11</v>
      </c>
      <c r="D52" s="42">
        <v>842.76400000000001</v>
      </c>
      <c r="E52" s="42">
        <v>24718.241999999998</v>
      </c>
      <c r="F52" s="42">
        <v>3.4095E-2</v>
      </c>
      <c r="G52" s="42">
        <f>($F$52 -  AVERAGE($F$40,$F$41,$F$42) ) / ($F$55 -  AVERAGE($F$40,$F$41,$F$42) ) * 100</f>
        <v>45.755494102236035</v>
      </c>
      <c r="H52" s="42">
        <v>15</v>
      </c>
      <c r="I52" s="47">
        <f>LN($G$52)</f>
        <v>3.8233118741777048</v>
      </c>
      <c r="J52" s="44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>
        <f>IF(ISTEXT($I$52),"",10)</f>
        <v>10</v>
      </c>
      <c r="V52" s="42">
        <f t="shared" si="4"/>
        <v>15</v>
      </c>
      <c r="W52" s="42">
        <f t="shared" si="5"/>
        <v>3.8233118741777048</v>
      </c>
      <c r="X52" s="42"/>
      <c r="Y52" s="42"/>
      <c r="Z52" s="36" t="s">
        <v>46</v>
      </c>
      <c r="AA52" s="37" t="s">
        <v>63</v>
      </c>
    </row>
    <row r="53" spans="1:30" x14ac:dyDescent="0.25">
      <c r="A53" s="43" t="s">
        <v>195</v>
      </c>
      <c r="B53" s="43" t="s">
        <v>70</v>
      </c>
      <c r="C53" s="43" t="s">
        <v>11</v>
      </c>
      <c r="D53" s="43">
        <v>486.03800000000001</v>
      </c>
      <c r="E53" s="43">
        <v>25241.044999999998</v>
      </c>
      <c r="F53" s="43">
        <v>1.9255999999999999E-2</v>
      </c>
      <c r="G53" s="43">
        <f>($F$53 -  AVERAGE($F$40,$F$41,$F$42) ) / ($F$56 -  AVERAGE($F$40,$F$41,$F$42) ) * 100</f>
        <v>73.744727239555559</v>
      </c>
      <c r="H53" s="43">
        <v>15</v>
      </c>
      <c r="I53" s="46">
        <f>LN($G$53)</f>
        <v>4.3006094976071623</v>
      </c>
      <c r="J53" s="45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>
        <f>IF(ISTEXT($I$53),"",11)</f>
        <v>11</v>
      </c>
      <c r="V53" s="43">
        <f t="shared" si="4"/>
        <v>15</v>
      </c>
      <c r="W53" s="43">
        <f t="shared" si="5"/>
        <v>4.3006094976071623</v>
      </c>
      <c r="X53" s="43"/>
      <c r="Y53" s="43"/>
    </row>
    <row r="54" spans="1:30" x14ac:dyDescent="0.25">
      <c r="A54" s="42" t="s">
        <v>196</v>
      </c>
      <c r="B54" s="42" t="s">
        <v>70</v>
      </c>
      <c r="C54" s="42" t="s">
        <v>11</v>
      </c>
      <c r="D54" s="42">
        <v>691.25699999999995</v>
      </c>
      <c r="E54" s="42">
        <v>25112.955000000002</v>
      </c>
      <c r="F54" s="42">
        <v>2.7525999999999998E-2</v>
      </c>
      <c r="G54" s="42">
        <f>($F$54 -  AVERAGE($F$40,$F$41,$F$42) ) / ($F$57 -  AVERAGE($F$40,$F$41,$F$42) ) * 100</f>
        <v>35.320916467432987</v>
      </c>
      <c r="H54" s="42">
        <v>15</v>
      </c>
      <c r="I54" s="47">
        <f>LN($G$54)</f>
        <v>3.5644753229481929</v>
      </c>
      <c r="J54" s="44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>
        <f>IF(ISTEXT($I$54),"",12)</f>
        <v>12</v>
      </c>
      <c r="V54" s="42">
        <f t="shared" si="4"/>
        <v>15</v>
      </c>
      <c r="W54" s="42">
        <f t="shared" si="5"/>
        <v>3.5644753229481929</v>
      </c>
      <c r="X54" s="42"/>
      <c r="Y54" s="42"/>
    </row>
    <row r="55" spans="1:30" x14ac:dyDescent="0.25">
      <c r="A55" s="43" t="s">
        <v>197</v>
      </c>
      <c r="B55" s="43" t="s">
        <v>70</v>
      </c>
      <c r="C55" s="43" t="s">
        <v>11</v>
      </c>
      <c r="D55" s="43">
        <v>1837.02</v>
      </c>
      <c r="E55" s="43">
        <v>24658.118999999999</v>
      </c>
      <c r="F55" s="43">
        <v>7.4499999999999997E-2</v>
      </c>
      <c r="G55" s="43">
        <f>($F$55 -  AVERAGE($F$40,$F$41,$F$42) ) / ($F$55 -  AVERAGE($F$40,$F$41,$F$42) ) * 100</f>
        <v>100</v>
      </c>
      <c r="H55" s="43">
        <v>0</v>
      </c>
      <c r="I55" s="46">
        <f>LN($G$55)</f>
        <v>4.6051701859880918</v>
      </c>
      <c r="J55" s="45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>
        <f>IF(ISTEXT($I$55),"",13)</f>
        <v>13</v>
      </c>
      <c r="V55" s="43">
        <f t="shared" si="4"/>
        <v>0</v>
      </c>
      <c r="W55" s="43">
        <f t="shared" si="5"/>
        <v>4.6051701859880918</v>
      </c>
      <c r="X55" s="43"/>
      <c r="Y55" s="43"/>
    </row>
    <row r="56" spans="1:30" x14ac:dyDescent="0.25">
      <c r="A56" s="42" t="s">
        <v>198</v>
      </c>
      <c r="B56" s="42" t="s">
        <v>70</v>
      </c>
      <c r="C56" s="42" t="s">
        <v>11</v>
      </c>
      <c r="D56" s="42">
        <v>617.25</v>
      </c>
      <c r="E56" s="42">
        <v>23642.636999999999</v>
      </c>
      <c r="F56" s="42">
        <v>2.6107000000000002E-2</v>
      </c>
      <c r="G56" s="42">
        <f>($F$56 -  AVERAGE($F$40,$F$41,$F$42) ) / ($F$56 -  AVERAGE($F$40,$F$41,$F$42) ) * 100</f>
        <v>100</v>
      </c>
      <c r="H56" s="42">
        <v>0</v>
      </c>
      <c r="I56" s="47">
        <f>LN($G$56)</f>
        <v>4.6051701859880918</v>
      </c>
      <c r="J56" s="44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>
        <f>IF(ISTEXT($I$56),"",14)</f>
        <v>14</v>
      </c>
      <c r="V56" s="42">
        <f t="shared" si="4"/>
        <v>0</v>
      </c>
      <c r="W56" s="42">
        <f t="shared" si="5"/>
        <v>4.6051701859880918</v>
      </c>
      <c r="X56" s="42"/>
      <c r="Y56" s="42"/>
    </row>
    <row r="57" spans="1:30" x14ac:dyDescent="0.25">
      <c r="A57" s="43" t="s">
        <v>199</v>
      </c>
      <c r="B57" s="43" t="s">
        <v>70</v>
      </c>
      <c r="C57" s="43" t="s">
        <v>11</v>
      </c>
      <c r="D57" s="43">
        <v>1975.479</v>
      </c>
      <c r="E57" s="43">
        <v>25356.958999999999</v>
      </c>
      <c r="F57" s="43">
        <v>7.7907000000000004E-2</v>
      </c>
      <c r="G57" s="43">
        <f>($F$57 -  AVERAGE($F$40,$F$41,$F$42) ) / ($F$57 -  AVERAGE($F$40,$F$41,$F$42) ) * 100</f>
        <v>100</v>
      </c>
      <c r="H57" s="43">
        <v>0</v>
      </c>
      <c r="I57" s="46">
        <f>LN($G$57)</f>
        <v>4.6051701859880918</v>
      </c>
      <c r="J57" s="45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>
        <f>IF(ISTEXT($I$57),"",15)</f>
        <v>15</v>
      </c>
      <c r="V57" s="43">
        <f t="shared" si="4"/>
        <v>0</v>
      </c>
      <c r="W57" s="43">
        <f t="shared" si="5"/>
        <v>4.6051701859880918</v>
      </c>
      <c r="X57" s="43"/>
      <c r="Y57" s="43"/>
    </row>
    <row r="58" spans="1:30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4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0" ht="15.75" thickBot="1" x14ac:dyDescent="0.3">
      <c r="A59" s="43"/>
      <c r="B59" s="43"/>
      <c r="C59" s="43"/>
      <c r="D59" s="43"/>
      <c r="E59" s="43"/>
      <c r="F59" s="43"/>
      <c r="G59" s="43"/>
      <c r="H59" s="43"/>
      <c r="I59" s="43"/>
      <c r="J59" s="45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</row>
    <row r="60" spans="1:30" ht="16.5" thickTop="1" thickBot="1" x14ac:dyDescent="0.3">
      <c r="A60" s="42" t="s">
        <v>6</v>
      </c>
      <c r="B60" s="42" t="s">
        <v>71</v>
      </c>
      <c r="C60" s="42" t="s">
        <v>12</v>
      </c>
      <c r="D60" s="42">
        <v>1</v>
      </c>
      <c r="E60" s="42">
        <v>53817.542999999998</v>
      </c>
      <c r="F60" s="42">
        <v>1.8581301639876055E-5</v>
      </c>
      <c r="G60" s="42"/>
      <c r="H60" s="42"/>
      <c r="I60" s="42"/>
      <c r="J60" s="44"/>
      <c r="K60" s="42"/>
      <c r="L60" s="42"/>
      <c r="M60" s="42"/>
      <c r="N60" s="42"/>
      <c r="O60" s="42"/>
      <c r="P60" s="42"/>
      <c r="Q60" s="42"/>
      <c r="R60" s="42" t="s">
        <v>221</v>
      </c>
      <c r="S60" s="42"/>
      <c r="T60" s="42">
        <v>5</v>
      </c>
      <c r="U60" s="42"/>
      <c r="V60" s="42"/>
      <c r="W60" s="42"/>
      <c r="X60" s="42"/>
      <c r="Y60" s="42"/>
      <c r="Z60" s="10" t="s">
        <v>52</v>
      </c>
      <c r="AA60" s="10" t="s">
        <v>54</v>
      </c>
      <c r="AB60" s="10" t="s">
        <v>55</v>
      </c>
      <c r="AC60" s="10" t="s">
        <v>56</v>
      </c>
      <c r="AD60" s="10" t="s">
        <v>57</v>
      </c>
    </row>
    <row r="61" spans="1:30" ht="15.75" thickTop="1" x14ac:dyDescent="0.25">
      <c r="A61" s="43" t="s">
        <v>8</v>
      </c>
      <c r="B61" s="43" t="s">
        <v>71</v>
      </c>
      <c r="C61" s="43" t="s">
        <v>12</v>
      </c>
      <c r="D61" s="43">
        <v>1</v>
      </c>
      <c r="E61" s="43">
        <v>52947.175999999999</v>
      </c>
      <c r="F61" s="43">
        <v>1.8886748558601123E-5</v>
      </c>
      <c r="G61" s="43"/>
      <c r="H61" s="43"/>
      <c r="I61" s="43"/>
      <c r="J61" s="45"/>
      <c r="K61" s="43"/>
      <c r="L61" s="43"/>
      <c r="M61" s="43"/>
      <c r="N61" s="43"/>
      <c r="O61" s="43"/>
      <c r="P61" s="43"/>
      <c r="Q61" s="43"/>
      <c r="R61" s="43" t="s">
        <v>52</v>
      </c>
      <c r="S61" s="43"/>
      <c r="T61" s="43">
        <v>81</v>
      </c>
      <c r="U61" s="43"/>
      <c r="V61" s="43"/>
      <c r="W61" s="43"/>
      <c r="X61" s="43"/>
      <c r="Y61" s="43"/>
      <c r="Z61" s="11">
        <f>$H$63</f>
        <v>120</v>
      </c>
      <c r="AA61" s="12">
        <f>IF(ISTEXT($I$63),TEXT($G$63/100,"0.00%"),$G$63 / 100)</f>
        <v>0.28946303140366436</v>
      </c>
      <c r="AB61" s="12">
        <f>IF(ISTEXT($I$64),TEXT($G$64/100,"0.00%"),$G$64 / 100)</f>
        <v>0.38942650511968113</v>
      </c>
      <c r="AC61" s="12">
        <f>IF(ISTEXT($I$65),TEXT($G$65/100,"0.00%"),$G$65 / 100)</f>
        <v>0.35017699099572175</v>
      </c>
      <c r="AD61" s="12">
        <f>IFERROR(AVERAGE($AA$61:$AC$61),"")</f>
        <v>0.34302217583968914</v>
      </c>
    </row>
    <row r="62" spans="1:30" x14ac:dyDescent="0.25">
      <c r="A62" s="42" t="s">
        <v>9</v>
      </c>
      <c r="B62" s="42" t="s">
        <v>71</v>
      </c>
      <c r="C62" s="42" t="s">
        <v>12</v>
      </c>
      <c r="D62" s="42">
        <v>0.91500000000000004</v>
      </c>
      <c r="E62" s="42">
        <v>55355.074000000001</v>
      </c>
      <c r="F62" s="42">
        <v>1.7E-5</v>
      </c>
      <c r="G62" s="42"/>
      <c r="H62" s="42"/>
      <c r="I62" s="42"/>
      <c r="J62" s="44"/>
      <c r="K62" s="42"/>
      <c r="L62" s="42"/>
      <c r="M62" s="42"/>
      <c r="N62" s="42"/>
      <c r="O62" s="42"/>
      <c r="P62" s="42"/>
      <c r="Q62" s="42"/>
      <c r="R62" s="42" t="s">
        <v>53</v>
      </c>
      <c r="S62" s="42"/>
      <c r="T62" s="42">
        <v>95</v>
      </c>
      <c r="U62" s="42"/>
      <c r="V62" s="42"/>
      <c r="W62" s="42"/>
      <c r="X62" s="42"/>
      <c r="Y62" s="42"/>
      <c r="Z62" s="11">
        <f>$H$66</f>
        <v>60</v>
      </c>
      <c r="AA62" s="12">
        <f>IF(ISTEXT($I$66),TEXT($G$66/100,"0.00%"),$G$66 / 100)</f>
        <v>0.4316426338301374</v>
      </c>
      <c r="AB62" s="12">
        <f>IF(ISTEXT($I$67),TEXT($G$67/100,"0.00%"),$G$67 / 100)</f>
        <v>0.47797835720796622</v>
      </c>
      <c r="AC62" s="12">
        <f>IF(ISTEXT($I$68),TEXT($G$68/100,"0.00%"),$G$68 / 100)</f>
        <v>0.46844572202279378</v>
      </c>
      <c r="AD62" s="12">
        <f>IFERROR(AVERAGE($AA$62:$AC$62),"")</f>
        <v>0.45935557102029917</v>
      </c>
    </row>
    <row r="63" spans="1:30" x14ac:dyDescent="0.25">
      <c r="A63" s="43" t="s">
        <v>222</v>
      </c>
      <c r="B63" s="43" t="s">
        <v>71</v>
      </c>
      <c r="C63" s="43" t="s">
        <v>12</v>
      </c>
      <c r="D63" s="43">
        <v>9981.6080000000002</v>
      </c>
      <c r="E63" s="43">
        <v>28358.315999999999</v>
      </c>
      <c r="F63" s="43">
        <v>0.35198200000000002</v>
      </c>
      <c r="G63" s="43">
        <f>($F$63 -  AVERAGE($F$60,$F$61,$F$62) ) / ($F$75 -  AVERAGE($F$60,$F$61,$F$62) ) * 100</f>
        <v>28.946303140366435</v>
      </c>
      <c r="H63" s="43">
        <v>120</v>
      </c>
      <c r="I63" s="46">
        <f>LN($G$63)</f>
        <v>3.3654424977773942</v>
      </c>
      <c r="J63" s="45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>
        <f>IF(ISTEXT($I$63),"",1)</f>
        <v>1</v>
      </c>
      <c r="V63" s="43">
        <f t="shared" ref="V63:V77" si="6">IFERROR(INDEX($H$63:$H$77,SMALL($U$63:$U$77,ROW(W1)),1),"")</f>
        <v>120</v>
      </c>
      <c r="W63" s="43">
        <f t="shared" ref="W63:W77" si="7">IFERROR(INDEX($I$63:$I$77,SMALL($U$63:$U$77,ROW(I1)),1),"")</f>
        <v>3.3654424977773942</v>
      </c>
      <c r="X63" s="43"/>
      <c r="Y63" s="43"/>
      <c r="Z63" s="11">
        <f>$H$69</f>
        <v>30</v>
      </c>
      <c r="AA63" s="12">
        <f>IF(ISTEXT($I$69),TEXT($G$69/100,"0.00%"),$G$69 / 100)</f>
        <v>0.51085098006823471</v>
      </c>
      <c r="AB63" s="12">
        <f>IF(ISTEXT($I$70),TEXT($G$70/100,"0.00%"),$G$70 / 100)</f>
        <v>0.59086869275344178</v>
      </c>
      <c r="AC63" s="12">
        <f>IF(ISTEXT($I$71),TEXT($G$71/100,"0.00%"),$G$71 / 100)</f>
        <v>0.72043867160632724</v>
      </c>
      <c r="AD63" s="12">
        <f>IFERROR(AVERAGE($AA$63:$AC$63),"")</f>
        <v>0.60738611480933458</v>
      </c>
    </row>
    <row r="64" spans="1:30" x14ac:dyDescent="0.25">
      <c r="A64" s="42" t="s">
        <v>223</v>
      </c>
      <c r="B64" s="42" t="s">
        <v>71</v>
      </c>
      <c r="C64" s="42" t="s">
        <v>12</v>
      </c>
      <c r="D64" s="42">
        <v>12652.851000000001</v>
      </c>
      <c r="E64" s="42">
        <v>29543.018</v>
      </c>
      <c r="F64" s="42">
        <v>0.428286</v>
      </c>
      <c r="G64" s="42">
        <f>($F$64 -  AVERAGE($F$60,$F$61,$F$62) ) / ($F$76 -  AVERAGE($F$60,$F$61,$F$62) ) * 100</f>
        <v>38.942650511968111</v>
      </c>
      <c r="H64" s="42">
        <v>120</v>
      </c>
      <c r="I64" s="47">
        <f>LN($G$64)</f>
        <v>3.6620900641907559</v>
      </c>
      <c r="J64" s="44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>
        <f>IF(ISTEXT($I$64),"",2)</f>
        <v>2</v>
      </c>
      <c r="V64" s="42">
        <f t="shared" si="6"/>
        <v>120</v>
      </c>
      <c r="W64" s="42">
        <f t="shared" si="7"/>
        <v>3.6620900641907559</v>
      </c>
      <c r="X64" s="42"/>
      <c r="Y64" s="42"/>
      <c r="Z64" s="11">
        <f>$H$72</f>
        <v>15</v>
      </c>
      <c r="AA64" s="12">
        <f>IF(ISTEXT($I$72),TEXT($G$72/100,"0.00%"),$G$72 / 100)</f>
        <v>0.57870495943065681</v>
      </c>
      <c r="AB64" s="12">
        <f>IF(ISTEXT($I$73),TEXT($G$73/100,"0.00%"),$G$73 / 100)</f>
        <v>0.76257293811028559</v>
      </c>
      <c r="AC64" s="12">
        <f>IF(ISTEXT($I$74),TEXT($G$74/100,"0.00%"),$G$74 / 100)</f>
        <v>0.77947226609761433</v>
      </c>
      <c r="AD64" s="12">
        <f>IFERROR(AVERAGE($AA$64:$AC$64),"")</f>
        <v>0.70691672121285221</v>
      </c>
    </row>
    <row r="65" spans="1:30" ht="15.75" thickBot="1" x14ac:dyDescent="0.3">
      <c r="A65" s="43" t="s">
        <v>224</v>
      </c>
      <c r="B65" s="43" t="s">
        <v>71</v>
      </c>
      <c r="C65" s="43" t="s">
        <v>12</v>
      </c>
      <c r="D65" s="43">
        <v>8635.5460000000003</v>
      </c>
      <c r="E65" s="43">
        <v>26435.395</v>
      </c>
      <c r="F65" s="43">
        <v>0.32666600000000001</v>
      </c>
      <c r="G65" s="43">
        <f>($F$65 -  AVERAGE($F$60,$F$61,$F$62) ) / ($F$77 -  AVERAGE($F$60,$F$61,$F$62) ) * 100</f>
        <v>35.017699099572177</v>
      </c>
      <c r="H65" s="43">
        <v>120</v>
      </c>
      <c r="I65" s="46">
        <f>LN($G$65)</f>
        <v>3.5558536222312478</v>
      </c>
      <c r="J65" s="45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>
        <f>IF(ISTEXT($I$65),"",3)</f>
        <v>3</v>
      </c>
      <c r="V65" s="43">
        <f t="shared" si="6"/>
        <v>120</v>
      </c>
      <c r="W65" s="43">
        <f t="shared" si="7"/>
        <v>3.5558536222312478</v>
      </c>
      <c r="X65" s="43"/>
      <c r="Y65" s="43"/>
      <c r="Z65" s="13">
        <f>$H$75</f>
        <v>0</v>
      </c>
      <c r="AA65" s="14">
        <f>IF(ISTEXT($I$75),TEXT($G$75/100,"0.00%"),$G$75 / 100)</f>
        <v>1</v>
      </c>
      <c r="AB65" s="14">
        <f>IF(ISTEXT($I$76),TEXT($G$76/100,"0.00%"),$G$76 / 100)</f>
        <v>1</v>
      </c>
      <c r="AC65" s="14">
        <f>IF(ISTEXT($I$77),TEXT($G$77/100,"0.00%"),$G$77 / 100)</f>
        <v>1</v>
      </c>
      <c r="AD65" s="14">
        <f>IFERROR(AVERAGE($AA$65:$AC$65),"")</f>
        <v>1</v>
      </c>
    </row>
    <row r="66" spans="1:30" ht="16.5" thickTop="1" thickBot="1" x14ac:dyDescent="0.3">
      <c r="A66" s="42" t="s">
        <v>225</v>
      </c>
      <c r="B66" s="42" t="s">
        <v>71</v>
      </c>
      <c r="C66" s="42" t="s">
        <v>12</v>
      </c>
      <c r="D66" s="42">
        <v>13056.89</v>
      </c>
      <c r="E66" s="42">
        <v>24876.873</v>
      </c>
      <c r="F66" s="42">
        <v>0.52486100000000002</v>
      </c>
      <c r="G66" s="42">
        <f>($F$66 -  AVERAGE($F$60,$F$61,$F$62) ) / ($F$75 -  AVERAGE($F$60,$F$61,$F$62) ) * 100</f>
        <v>43.16426338301374</v>
      </c>
      <c r="H66" s="42">
        <v>60</v>
      </c>
      <c r="I66" s="47">
        <f>LN($G$66)</f>
        <v>3.7650129163968207</v>
      </c>
      <c r="J66" s="44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>
        <f>IF(ISTEXT($I$66),"",4)</f>
        <v>4</v>
      </c>
      <c r="V66" s="42">
        <f t="shared" si="6"/>
        <v>60</v>
      </c>
      <c r="W66" s="42">
        <f t="shared" si="7"/>
        <v>3.7650129163968207</v>
      </c>
      <c r="X66" s="42"/>
      <c r="Y66" s="42"/>
    </row>
    <row r="67" spans="1:30" x14ac:dyDescent="0.25">
      <c r="A67" s="43" t="s">
        <v>226</v>
      </c>
      <c r="B67" s="43" t="s">
        <v>71</v>
      </c>
      <c r="C67" s="43" t="s">
        <v>12</v>
      </c>
      <c r="D67" s="43">
        <v>13759.523999999999</v>
      </c>
      <c r="E67" s="43">
        <v>26175.208999999999</v>
      </c>
      <c r="F67" s="43">
        <v>0.52566999999999997</v>
      </c>
      <c r="G67" s="43">
        <f>($F$67 -  AVERAGE($F$60,$F$61,$F$62) ) / ($F$76 -  AVERAGE($F$60,$F$61,$F$62) ) * 100</f>
        <v>47.79783572079662</v>
      </c>
      <c r="H67" s="43">
        <v>60</v>
      </c>
      <c r="I67" s="46">
        <f>LN($G$67)</f>
        <v>3.8669803606647375</v>
      </c>
      <c r="J67" s="45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>
        <f>IF(ISTEXT($I$67),"",5)</f>
        <v>5</v>
      </c>
      <c r="V67" s="43">
        <f t="shared" si="6"/>
        <v>60</v>
      </c>
      <c r="W67" s="43">
        <f t="shared" si="7"/>
        <v>3.8669803606647375</v>
      </c>
      <c r="X67" s="43"/>
      <c r="Y67" s="43"/>
      <c r="Z67" s="30" t="s">
        <v>58</v>
      </c>
      <c r="AA67" s="31">
        <f>IFERROR(SLOPE($W$63:$W$77,$V$63:$V$77),"")</f>
        <v>-8.2429192321819937E-3</v>
      </c>
    </row>
    <row r="68" spans="1:30" x14ac:dyDescent="0.25">
      <c r="A68" s="42" t="s">
        <v>227</v>
      </c>
      <c r="B68" s="42" t="s">
        <v>71</v>
      </c>
      <c r="C68" s="42" t="s">
        <v>12</v>
      </c>
      <c r="D68" s="42">
        <v>13448.016</v>
      </c>
      <c r="E68" s="42">
        <v>30774.368999999999</v>
      </c>
      <c r="F68" s="42">
        <v>0.43698799999999999</v>
      </c>
      <c r="G68" s="42">
        <f>($F$68 -  AVERAGE($F$60,$F$61,$F$62) ) / ($F$77 -  AVERAGE($F$60,$F$61,$F$62) ) * 100</f>
        <v>46.84457220227938</v>
      </c>
      <c r="H68" s="42">
        <v>60</v>
      </c>
      <c r="I68" s="47">
        <f>LN($G$68)</f>
        <v>3.846835147165474</v>
      </c>
      <c r="J68" s="44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>
        <f>IF(ISTEXT($I$68),"",6)</f>
        <v>6</v>
      </c>
      <c r="V68" s="42">
        <f t="shared" si="6"/>
        <v>60</v>
      </c>
      <c r="W68" s="42">
        <f t="shared" si="7"/>
        <v>3.846835147165474</v>
      </c>
      <c r="X68" s="42"/>
      <c r="Y68" s="42"/>
      <c r="Z68" s="32" t="s">
        <v>59</v>
      </c>
      <c r="AA68" s="33">
        <f>IFERROR(INTERCEPT($W$63:$W$77,$V$63:$V$77),"")</f>
        <v>4.4319883445761921</v>
      </c>
    </row>
    <row r="69" spans="1:30" ht="17.25" x14ac:dyDescent="0.25">
      <c r="A69" s="43" t="s">
        <v>228</v>
      </c>
      <c r="B69" s="43" t="s">
        <v>71</v>
      </c>
      <c r="C69" s="43" t="s">
        <v>12</v>
      </c>
      <c r="D69" s="43">
        <v>14289.59</v>
      </c>
      <c r="E69" s="43">
        <v>23004.254000000001</v>
      </c>
      <c r="F69" s="43">
        <v>0.62117199999999995</v>
      </c>
      <c r="G69" s="43">
        <f>($F$69 -  AVERAGE($F$60,$F$61,$F$62) ) / ($F$75 -  AVERAGE($F$60,$F$61,$F$62) ) * 100</f>
        <v>51.085098006823472</v>
      </c>
      <c r="H69" s="43">
        <v>30</v>
      </c>
      <c r="I69" s="46">
        <f>LN($G$69)</f>
        <v>3.9334928305464594</v>
      </c>
      <c r="J69" s="45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>
        <f>IF(ISTEXT($I$69),"",7)</f>
        <v>7</v>
      </c>
      <c r="V69" s="43">
        <f t="shared" si="6"/>
        <v>30</v>
      </c>
      <c r="W69" s="43">
        <f t="shared" si="7"/>
        <v>3.9334928305464594</v>
      </c>
      <c r="X69" s="43"/>
      <c r="Y69" s="43"/>
      <c r="Z69" s="32" t="s">
        <v>60</v>
      </c>
      <c r="AA69" s="34">
        <f>IFERROR(CORREL($W$63:$W$77,$V$63:$V$77)^2,"")</f>
        <v>0.84053318354404771</v>
      </c>
    </row>
    <row r="70" spans="1:30" ht="18" x14ac:dyDescent="0.35">
      <c r="A70" s="42" t="s">
        <v>229</v>
      </c>
      <c r="B70" s="42" t="s">
        <v>71</v>
      </c>
      <c r="C70" s="42" t="s">
        <v>12</v>
      </c>
      <c r="D70" s="42">
        <v>15200.784</v>
      </c>
      <c r="E70" s="42">
        <v>23392.307000000001</v>
      </c>
      <c r="F70" s="42">
        <v>0.64981999999999995</v>
      </c>
      <c r="G70" s="42">
        <f>($F$70 -  AVERAGE($F$60,$F$61,$F$62) ) / ($F$76 -  AVERAGE($F$60,$F$61,$F$62) ) * 100</f>
        <v>59.086869275344178</v>
      </c>
      <c r="H70" s="42">
        <v>30</v>
      </c>
      <c r="I70" s="47">
        <f>LN($G$70)</f>
        <v>4.0790087216446835</v>
      </c>
      <c r="J70" s="44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>
        <f>IF(ISTEXT($I$70),"",8)</f>
        <v>8</v>
      </c>
      <c r="V70" s="42">
        <f t="shared" si="6"/>
        <v>30</v>
      </c>
      <c r="W70" s="42">
        <f t="shared" si="7"/>
        <v>4.0790087216446835</v>
      </c>
      <c r="X70" s="42"/>
      <c r="Y70" s="42"/>
      <c r="Z70" s="32" t="s">
        <v>61</v>
      </c>
      <c r="AA70" s="35">
        <f>IF(AA67&gt;0,"",IFERROR(LN(2) /ABS(AA67),0))</f>
        <v>84.090012413777032</v>
      </c>
    </row>
    <row r="71" spans="1:30" ht="18.75" x14ac:dyDescent="0.35">
      <c r="A71" s="43" t="s">
        <v>230</v>
      </c>
      <c r="B71" s="43" t="s">
        <v>71</v>
      </c>
      <c r="C71" s="43" t="s">
        <v>12</v>
      </c>
      <c r="D71" s="43">
        <v>18467.418000000001</v>
      </c>
      <c r="E71" s="43">
        <v>27479.285</v>
      </c>
      <c r="F71" s="43">
        <v>0.67204900000000001</v>
      </c>
      <c r="G71" s="43">
        <f>($F$71 -  AVERAGE($F$60,$F$61,$F$62) ) / ($F$77 -  AVERAGE($F$60,$F$61,$F$62) ) * 100</f>
        <v>72.043867160632729</v>
      </c>
      <c r="H71" s="43">
        <v>30</v>
      </c>
      <c r="I71" s="46">
        <f>LN($G$71)</f>
        <v>4.2772751996087051</v>
      </c>
      <c r="J71" s="45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>
        <f>IF(ISTEXT($I$71),"",9)</f>
        <v>9</v>
      </c>
      <c r="V71" s="43">
        <f t="shared" si="6"/>
        <v>30</v>
      </c>
      <c r="W71" s="43">
        <f t="shared" si="7"/>
        <v>4.2772751996087051</v>
      </c>
      <c r="X71" s="43"/>
      <c r="Y71" s="43"/>
      <c r="Z71" s="32" t="s">
        <v>62</v>
      </c>
      <c r="AA71" s="35">
        <f>IF(AA67&gt;0,0,IFERROR(ABS(AA67 * 1000 / 0.5),0))</f>
        <v>16.485838464363987</v>
      </c>
    </row>
    <row r="72" spans="1:30" ht="15.75" thickBot="1" x14ac:dyDescent="0.3">
      <c r="A72" s="42" t="s">
        <v>231</v>
      </c>
      <c r="B72" s="42" t="s">
        <v>71</v>
      </c>
      <c r="C72" s="42" t="s">
        <v>12</v>
      </c>
      <c r="D72" s="42">
        <v>17393.655999999999</v>
      </c>
      <c r="E72" s="42">
        <v>24718.241999999998</v>
      </c>
      <c r="F72" s="42">
        <v>0.703677</v>
      </c>
      <c r="G72" s="42">
        <f>($F$72 -  AVERAGE($F$60,$F$61,$F$62) ) / ($F$75 -  AVERAGE($F$60,$F$61,$F$62) ) * 100</f>
        <v>57.870495943065677</v>
      </c>
      <c r="H72" s="42">
        <v>15</v>
      </c>
      <c r="I72" s="47">
        <f>LN($G$72)</f>
        <v>4.0582076855000482</v>
      </c>
      <c r="J72" s="44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>
        <f>IF(ISTEXT($I$72),"",10)</f>
        <v>10</v>
      </c>
      <c r="V72" s="42">
        <f t="shared" si="6"/>
        <v>15</v>
      </c>
      <c r="W72" s="42">
        <f t="shared" si="7"/>
        <v>4.0582076855000482</v>
      </c>
      <c r="X72" s="42"/>
      <c r="Y72" s="42"/>
      <c r="Z72" s="36" t="s">
        <v>46</v>
      </c>
      <c r="AA72" s="37" t="s">
        <v>63</v>
      </c>
    </row>
    <row r="73" spans="1:30" x14ac:dyDescent="0.25">
      <c r="A73" s="43" t="s">
        <v>232</v>
      </c>
      <c r="B73" s="43" t="s">
        <v>71</v>
      </c>
      <c r="C73" s="43" t="s">
        <v>12</v>
      </c>
      <c r="D73" s="43">
        <v>21168.41</v>
      </c>
      <c r="E73" s="43">
        <v>25241.044999999998</v>
      </c>
      <c r="F73" s="43">
        <v>0.83865000000000001</v>
      </c>
      <c r="G73" s="43">
        <f>($F$73 -  AVERAGE($F$60,$F$61,$F$62) ) / ($F$76 -  AVERAGE($F$60,$F$61,$F$62) ) * 100</f>
        <v>76.257293811028561</v>
      </c>
      <c r="H73" s="43">
        <v>15</v>
      </c>
      <c r="I73" s="46">
        <f>LN($G$73)</f>
        <v>4.3341130674508053</v>
      </c>
      <c r="J73" s="45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>
        <f>IF(ISTEXT($I$73),"",11)</f>
        <v>11</v>
      </c>
      <c r="V73" s="43">
        <f t="shared" si="6"/>
        <v>15</v>
      </c>
      <c r="W73" s="43">
        <f t="shared" si="7"/>
        <v>4.3341130674508053</v>
      </c>
      <c r="X73" s="43"/>
      <c r="Y73" s="43"/>
    </row>
    <row r="74" spans="1:30" x14ac:dyDescent="0.25">
      <c r="A74" s="42" t="s">
        <v>233</v>
      </c>
      <c r="B74" s="42" t="s">
        <v>71</v>
      </c>
      <c r="C74" s="42" t="s">
        <v>12</v>
      </c>
      <c r="D74" s="42">
        <v>18260.026999999998</v>
      </c>
      <c r="E74" s="42">
        <v>25112.955000000002</v>
      </c>
      <c r="F74" s="42">
        <v>0.72711599999999998</v>
      </c>
      <c r="G74" s="42">
        <f>($F$74 -  AVERAGE($F$60,$F$61,$F$62) ) / ($F$77 -  AVERAGE($F$60,$F$61,$F$62) ) * 100</f>
        <v>77.947226609761429</v>
      </c>
      <c r="H74" s="42">
        <v>15</v>
      </c>
      <c r="I74" s="47">
        <f>LN($G$74)</f>
        <v>4.3560320157786148</v>
      </c>
      <c r="J74" s="44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>
        <f>IF(ISTEXT($I$74),"",12)</f>
        <v>12</v>
      </c>
      <c r="V74" s="42">
        <f t="shared" si="6"/>
        <v>15</v>
      </c>
      <c r="W74" s="42">
        <f t="shared" si="7"/>
        <v>4.3560320157786148</v>
      </c>
      <c r="X74" s="42"/>
      <c r="Y74" s="42"/>
    </row>
    <row r="75" spans="1:30" x14ac:dyDescent="0.25">
      <c r="A75" s="43" t="s">
        <v>234</v>
      </c>
      <c r="B75" s="43" t="s">
        <v>71</v>
      </c>
      <c r="C75" s="43" t="s">
        <v>12</v>
      </c>
      <c r="D75" s="43">
        <v>29982.75</v>
      </c>
      <c r="E75" s="43">
        <v>24658.118999999999</v>
      </c>
      <c r="F75" s="43">
        <v>1.215938</v>
      </c>
      <c r="G75" s="43">
        <f>($F$75 -  AVERAGE($F$60,$F$61,$F$62) ) / ($F$75 -  AVERAGE($F$60,$F$61,$F$62) ) * 100</f>
        <v>100</v>
      </c>
      <c r="H75" s="43">
        <v>0</v>
      </c>
      <c r="I75" s="46">
        <f>LN($G$75)</f>
        <v>4.6051701859880918</v>
      </c>
      <c r="J75" s="45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>
        <f>IF(ISTEXT($I$75),"",13)</f>
        <v>13</v>
      </c>
      <c r="V75" s="43">
        <f t="shared" si="6"/>
        <v>0</v>
      </c>
      <c r="W75" s="43">
        <f t="shared" si="7"/>
        <v>4.6051701859880918</v>
      </c>
      <c r="X75" s="43"/>
      <c r="Y75" s="43"/>
    </row>
    <row r="76" spans="1:30" x14ac:dyDescent="0.25">
      <c r="A76" s="42" t="s">
        <v>235</v>
      </c>
      <c r="B76" s="42" t="s">
        <v>71</v>
      </c>
      <c r="C76" s="42" t="s">
        <v>12</v>
      </c>
      <c r="D76" s="42">
        <v>26001.190999999999</v>
      </c>
      <c r="E76" s="42">
        <v>23642.636999999999</v>
      </c>
      <c r="F76" s="42">
        <v>1.099758</v>
      </c>
      <c r="G76" s="42">
        <f>($F$76 -  AVERAGE($F$60,$F$61,$F$62) ) / ($F$76 -  AVERAGE($F$60,$F$61,$F$62) ) * 100</f>
        <v>100</v>
      </c>
      <c r="H76" s="42">
        <v>0</v>
      </c>
      <c r="I76" s="47">
        <f>LN($G$76)</f>
        <v>4.6051701859880918</v>
      </c>
      <c r="J76" s="44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>
        <f>IF(ISTEXT($I$76),"",14)</f>
        <v>14</v>
      </c>
      <c r="V76" s="42">
        <f t="shared" si="6"/>
        <v>0</v>
      </c>
      <c r="W76" s="42">
        <f t="shared" si="7"/>
        <v>4.6051701859880918</v>
      </c>
      <c r="X76" s="42"/>
      <c r="Y76" s="42"/>
    </row>
    <row r="77" spans="1:30" x14ac:dyDescent="0.25">
      <c r="A77" s="43" t="s">
        <v>236</v>
      </c>
      <c r="B77" s="43" t="s">
        <v>71</v>
      </c>
      <c r="C77" s="43" t="s">
        <v>12</v>
      </c>
      <c r="D77" s="43">
        <v>23653.623</v>
      </c>
      <c r="E77" s="43">
        <v>25356.958999999999</v>
      </c>
      <c r="F77" s="43">
        <v>0.93282600000000004</v>
      </c>
      <c r="G77" s="43">
        <f>($F$77 -  AVERAGE($F$60,$F$61,$F$62) ) / ($F$77 -  AVERAGE($F$60,$F$61,$F$62) ) * 100</f>
        <v>100</v>
      </c>
      <c r="H77" s="43">
        <v>0</v>
      </c>
      <c r="I77" s="46">
        <f>LN($G$77)</f>
        <v>4.6051701859880918</v>
      </c>
      <c r="J77" s="45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>
        <f>IF(ISTEXT($I$77),"",15)</f>
        <v>15</v>
      </c>
      <c r="V77" s="43">
        <f t="shared" si="6"/>
        <v>0</v>
      </c>
      <c r="W77" s="43">
        <f t="shared" si="7"/>
        <v>4.6051701859880918</v>
      </c>
      <c r="X77" s="43"/>
      <c r="Y77" s="43"/>
    </row>
    <row r="78" spans="1:30" ht="15.75" thickBo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4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30" ht="16.5" thickTop="1" thickBot="1" x14ac:dyDescent="0.3">
      <c r="A79" s="43" t="s">
        <v>6</v>
      </c>
      <c r="B79" s="43" t="s">
        <v>72</v>
      </c>
      <c r="C79" s="43" t="s">
        <v>13</v>
      </c>
      <c r="D79" s="43">
        <v>1</v>
      </c>
      <c r="E79" s="43">
        <v>53817.542999999998</v>
      </c>
      <c r="F79" s="43">
        <v>1.8581301639876055E-5</v>
      </c>
      <c r="G79" s="43"/>
      <c r="H79" s="43"/>
      <c r="I79" s="43"/>
      <c r="J79" s="45"/>
      <c r="K79" s="43"/>
      <c r="L79" s="43"/>
      <c r="M79" s="43"/>
      <c r="N79" s="43"/>
      <c r="O79" s="43"/>
      <c r="P79" s="43"/>
      <c r="Q79" s="43"/>
      <c r="R79" s="43" t="s">
        <v>258</v>
      </c>
      <c r="S79" s="43"/>
      <c r="T79" s="43">
        <v>6</v>
      </c>
      <c r="U79" s="43"/>
      <c r="V79" s="43"/>
      <c r="W79" s="43"/>
      <c r="X79" s="43"/>
      <c r="Y79" s="43"/>
      <c r="Z79" s="10" t="s">
        <v>52</v>
      </c>
      <c r="AA79" s="10" t="s">
        <v>54</v>
      </c>
      <c r="AB79" s="10" t="s">
        <v>55</v>
      </c>
      <c r="AC79" s="10" t="s">
        <v>56</v>
      </c>
      <c r="AD79" s="10" t="s">
        <v>57</v>
      </c>
    </row>
    <row r="80" spans="1:30" ht="15.75" thickTop="1" x14ac:dyDescent="0.25">
      <c r="A80" s="42" t="s">
        <v>8</v>
      </c>
      <c r="B80" s="42" t="s">
        <v>72</v>
      </c>
      <c r="C80" s="42" t="s">
        <v>13</v>
      </c>
      <c r="D80" s="42">
        <v>1</v>
      </c>
      <c r="E80" s="42">
        <v>52947.175999999999</v>
      </c>
      <c r="F80" s="42">
        <v>1.8886748558601123E-5</v>
      </c>
      <c r="G80" s="42"/>
      <c r="H80" s="42"/>
      <c r="I80" s="42"/>
      <c r="J80" s="44"/>
      <c r="K80" s="42"/>
      <c r="L80" s="42"/>
      <c r="M80" s="42"/>
      <c r="N80" s="42"/>
      <c r="O80" s="42"/>
      <c r="P80" s="42"/>
      <c r="Q80" s="42"/>
      <c r="R80" s="42" t="s">
        <v>52</v>
      </c>
      <c r="S80" s="42"/>
      <c r="T80" s="42">
        <v>100</v>
      </c>
      <c r="U80" s="42"/>
      <c r="V80" s="42"/>
      <c r="W80" s="42"/>
      <c r="X80" s="42"/>
      <c r="Y80" s="42"/>
      <c r="Z80" s="11">
        <f>$H$82</f>
        <v>120</v>
      </c>
      <c r="AA80" s="12">
        <f>IF(ISTEXT($I$82),TEXT($G$82/100,"0.00%"),$G$82 / 100)</f>
        <v>0.1834063991979252</v>
      </c>
      <c r="AB80" s="12">
        <f>IF(ISTEXT($I$83),TEXT($G$83/100,"0.00%"),$G$83 / 100)</f>
        <v>0.22645154397035194</v>
      </c>
      <c r="AC80" s="12">
        <f>IF(ISTEXT($I$84),TEXT($G$84/100,"0.00%"),$G$84 / 100)</f>
        <v>0.21122147701092919</v>
      </c>
      <c r="AD80" s="12">
        <f>IFERROR(AVERAGE($AA$80:$AC$80),"")</f>
        <v>0.20702647339306879</v>
      </c>
    </row>
    <row r="81" spans="1:30" x14ac:dyDescent="0.25">
      <c r="A81" s="43" t="s">
        <v>9</v>
      </c>
      <c r="B81" s="43" t="s">
        <v>72</v>
      </c>
      <c r="C81" s="43" t="s">
        <v>13</v>
      </c>
      <c r="D81" s="43">
        <v>0.151</v>
      </c>
      <c r="E81" s="43">
        <v>55355.074000000001</v>
      </c>
      <c r="F81" s="43">
        <v>3.0000000000000001E-6</v>
      </c>
      <c r="G81" s="43"/>
      <c r="H81" s="43"/>
      <c r="I81" s="43"/>
      <c r="J81" s="45"/>
      <c r="K81" s="43"/>
      <c r="L81" s="43"/>
      <c r="M81" s="43"/>
      <c r="N81" s="43"/>
      <c r="O81" s="43"/>
      <c r="P81" s="43"/>
      <c r="Q81" s="43"/>
      <c r="R81" s="43" t="s">
        <v>53</v>
      </c>
      <c r="S81" s="43"/>
      <c r="T81" s="43">
        <v>114</v>
      </c>
      <c r="U81" s="43"/>
      <c r="V81" s="43"/>
      <c r="W81" s="43"/>
      <c r="X81" s="43"/>
      <c r="Y81" s="43"/>
      <c r="Z81" s="11">
        <f>$H$85</f>
        <v>60</v>
      </c>
      <c r="AA81" s="12">
        <f>IF(ISTEXT($I$85),TEXT($G$85/100,"0.00%"),$G$85 / 100)</f>
        <v>0.47990119466354414</v>
      </c>
      <c r="AB81" s="12">
        <f>IF(ISTEXT($I$86),TEXT($G$86/100,"0.00%"),$G$86 / 100)</f>
        <v>0.42980599052983576</v>
      </c>
      <c r="AC81" s="12">
        <f>IF(ISTEXT($I$87),TEXT($G$87/100,"0.00%"),$G$87 / 100)</f>
        <v>0.4181445287347188</v>
      </c>
      <c r="AD81" s="12">
        <f>IFERROR(AVERAGE($AA$81:$AC$81),"")</f>
        <v>0.44261723797603292</v>
      </c>
    </row>
    <row r="82" spans="1:30" x14ac:dyDescent="0.25">
      <c r="A82" s="42" t="s">
        <v>259</v>
      </c>
      <c r="B82" s="42" t="s">
        <v>72</v>
      </c>
      <c r="C82" s="42" t="s">
        <v>13</v>
      </c>
      <c r="D82" s="42">
        <v>527.91</v>
      </c>
      <c r="E82" s="42">
        <v>34257.741999999998</v>
      </c>
      <c r="F82" s="42">
        <v>1.541E-2</v>
      </c>
      <c r="G82" s="42">
        <f>($F$82 -  AVERAGE($F$79,$F$80,$F$81) ) / ($F$94 -  AVERAGE($F$79,$F$80,$F$81) ) * 100</f>
        <v>18.340639919792519</v>
      </c>
      <c r="H82" s="42">
        <v>120</v>
      </c>
      <c r="I82" s="47">
        <f>LN($G$82)</f>
        <v>2.9091193582475516</v>
      </c>
      <c r="J82" s="44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>
        <f>IF(ISTEXT($I$82),"",1)</f>
        <v>1</v>
      </c>
      <c r="V82" s="42">
        <f t="shared" ref="V82:V96" si="8">IFERROR(INDEX($H$82:$H$96,SMALL($U$82:$U$96,ROW(W1)),1),"")</f>
        <v>120</v>
      </c>
      <c r="W82" s="42">
        <f t="shared" ref="W82:W96" si="9">IFERROR(INDEX($I$82:$I$96,SMALL($U$82:$U$96,ROW(I1)),1),"")</f>
        <v>2.9091193582475516</v>
      </c>
      <c r="X82" s="42"/>
      <c r="Y82" s="42"/>
      <c r="Z82" s="11">
        <f>$H$88</f>
        <v>30</v>
      </c>
      <c r="AA82" s="12">
        <f>IF(ISTEXT($I$88),TEXT($G$88/100,"0.00%"),$G$88 / 100)</f>
        <v>0.70047950433155803</v>
      </c>
      <c r="AB82" s="12">
        <f>IF(ISTEXT($I$89),TEXT($G$89/100,"0.00%"),$G$89 / 100)</f>
        <v>0.61919354421547179</v>
      </c>
      <c r="AC82" s="12">
        <f>IF(ISTEXT($I$90),TEXT($G$90/100,"0.00%"),$G$90 / 100)</f>
        <v>0.60989932438503225</v>
      </c>
      <c r="AD82" s="12">
        <f>IFERROR(AVERAGE($AA$82:$AC$82),"")</f>
        <v>0.64319079097735399</v>
      </c>
    </row>
    <row r="83" spans="1:30" x14ac:dyDescent="0.25">
      <c r="A83" s="43" t="s">
        <v>260</v>
      </c>
      <c r="B83" s="43" t="s">
        <v>72</v>
      </c>
      <c r="C83" s="43" t="s">
        <v>13</v>
      </c>
      <c r="D83" s="43">
        <v>659.82</v>
      </c>
      <c r="E83" s="43">
        <v>31972.199000000001</v>
      </c>
      <c r="F83" s="43">
        <v>2.0636999999999999E-2</v>
      </c>
      <c r="G83" s="43">
        <f>($F$83 -  AVERAGE($F$79,$F$80,$F$81) ) / ($F$95 -  AVERAGE($F$79,$F$80,$F$81) ) * 100</f>
        <v>22.645154397035196</v>
      </c>
      <c r="H83" s="43">
        <v>120</v>
      </c>
      <c r="I83" s="46">
        <f>LN($G$83)</f>
        <v>3.11994589513619</v>
      </c>
      <c r="J83" s="45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>
        <f>IF(ISTEXT($I$83),"",2)</f>
        <v>2</v>
      </c>
      <c r="V83" s="43">
        <f t="shared" si="8"/>
        <v>120</v>
      </c>
      <c r="W83" s="43">
        <f t="shared" si="9"/>
        <v>3.11994589513619</v>
      </c>
      <c r="X83" s="43"/>
      <c r="Y83" s="43"/>
      <c r="Z83" s="11">
        <f>$H$91</f>
        <v>15</v>
      </c>
      <c r="AA83" s="12">
        <f>IF(ISTEXT($I$91),TEXT($G$91/100,"0.00%"),$G$91 / 100)</f>
        <v>0.86036512686026578</v>
      </c>
      <c r="AB83" s="12">
        <f>IF(ISTEXT($I$92),TEXT($G$92/100,"0.00%"),$G$92 / 100)</f>
        <v>0.835460778526249</v>
      </c>
      <c r="AC83" s="12">
        <f>IF(ISTEXT($I$93),TEXT($G$93/100,"0.00%"),$G$93 / 100)</f>
        <v>0.85481116635189269</v>
      </c>
      <c r="AD83" s="12">
        <f>IFERROR(AVERAGE($AA$83:$AC$83),"")</f>
        <v>0.85021235724613575</v>
      </c>
    </row>
    <row r="84" spans="1:30" ht="15.75" thickBot="1" x14ac:dyDescent="0.3">
      <c r="A84" s="42" t="s">
        <v>261</v>
      </c>
      <c r="B84" s="42" t="s">
        <v>72</v>
      </c>
      <c r="C84" s="42" t="s">
        <v>13</v>
      </c>
      <c r="D84" s="42">
        <v>678.64099999999996</v>
      </c>
      <c r="E84" s="42">
        <v>31260.859</v>
      </c>
      <c r="F84" s="42">
        <v>2.1708999999999999E-2</v>
      </c>
      <c r="G84" s="42">
        <f>($F$84 -  AVERAGE($F$79,$F$80,$F$81) ) / ($F$96 -  AVERAGE($F$79,$F$80,$F$81) ) * 100</f>
        <v>21.122147701092921</v>
      </c>
      <c r="H84" s="42">
        <v>120</v>
      </c>
      <c r="I84" s="47">
        <f>LN($G$84)</f>
        <v>3.0503221440606003</v>
      </c>
      <c r="J84" s="44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>
        <f>IF(ISTEXT($I$84),"",3)</f>
        <v>3</v>
      </c>
      <c r="V84" s="42">
        <f t="shared" si="8"/>
        <v>120</v>
      </c>
      <c r="W84" s="42">
        <f t="shared" si="9"/>
        <v>3.0503221440606003</v>
      </c>
      <c r="X84" s="42"/>
      <c r="Y84" s="42"/>
      <c r="Z84" s="13">
        <f>$H$94</f>
        <v>0</v>
      </c>
      <c r="AA84" s="14">
        <f>IF(ISTEXT($I$94),TEXT($G$94/100,"0.00%"),$G$94 / 100)</f>
        <v>1</v>
      </c>
      <c r="AB84" s="14">
        <f>IF(ISTEXT($I$95),TEXT($G$95/100,"0.00%"),$G$95 / 100)</f>
        <v>1</v>
      </c>
      <c r="AC84" s="14">
        <f>IF(ISTEXT($I$96),TEXT($G$96/100,"0.00%"),$G$96 / 100)</f>
        <v>1</v>
      </c>
      <c r="AD84" s="14">
        <f>IFERROR(AVERAGE($AA$84:$AC$84),"")</f>
        <v>1</v>
      </c>
    </row>
    <row r="85" spans="1:30" ht="16.5" thickTop="1" thickBot="1" x14ac:dyDescent="0.3">
      <c r="A85" s="43" t="s">
        <v>262</v>
      </c>
      <c r="B85" s="43" t="s">
        <v>72</v>
      </c>
      <c r="C85" s="43" t="s">
        <v>13</v>
      </c>
      <c r="D85" s="43">
        <v>1297.8420000000001</v>
      </c>
      <c r="E85" s="43">
        <v>32204.646000000001</v>
      </c>
      <c r="F85" s="43">
        <v>4.0300000000000002E-2</v>
      </c>
      <c r="G85" s="43">
        <f>($F$85 -  AVERAGE($F$79,$F$80,$F$81) ) / ($F$94 -  AVERAGE($F$79,$F$80,$F$81) ) * 100</f>
        <v>47.990119466354415</v>
      </c>
      <c r="H85" s="43">
        <v>60</v>
      </c>
      <c r="I85" s="46">
        <f>LN($G$85)</f>
        <v>3.8709951452680644</v>
      </c>
      <c r="J85" s="45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>
        <f>IF(ISTEXT($I$85),"",4)</f>
        <v>4</v>
      </c>
      <c r="V85" s="43">
        <f t="shared" si="8"/>
        <v>60</v>
      </c>
      <c r="W85" s="43">
        <f t="shared" si="9"/>
        <v>3.8709951452680644</v>
      </c>
      <c r="X85" s="43"/>
      <c r="Y85" s="43"/>
    </row>
    <row r="86" spans="1:30" x14ac:dyDescent="0.25">
      <c r="A86" s="42" t="s">
        <v>263</v>
      </c>
      <c r="B86" s="42" t="s">
        <v>72</v>
      </c>
      <c r="C86" s="42" t="s">
        <v>13</v>
      </c>
      <c r="D86" s="42">
        <v>1096.3910000000001</v>
      </c>
      <c r="E86" s="42">
        <v>28000.125</v>
      </c>
      <c r="F86" s="42">
        <v>3.9156999999999997E-2</v>
      </c>
      <c r="G86" s="42">
        <f>($F$86 -  AVERAGE($F$79,$F$80,$F$81) ) / ($F$95 -  AVERAGE($F$79,$F$80,$F$81) ) * 100</f>
        <v>42.980599052983578</v>
      </c>
      <c r="H86" s="42">
        <v>60</v>
      </c>
      <c r="I86" s="47">
        <f>LN($G$86)</f>
        <v>3.7607488290647328</v>
      </c>
      <c r="J86" s="44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>
        <f>IF(ISTEXT($I$86),"",5)</f>
        <v>5</v>
      </c>
      <c r="V86" s="42">
        <f t="shared" si="8"/>
        <v>60</v>
      </c>
      <c r="W86" s="42">
        <f t="shared" si="9"/>
        <v>3.7607488290647328</v>
      </c>
      <c r="X86" s="42"/>
      <c r="Y86" s="42"/>
      <c r="Z86" s="30" t="s">
        <v>58</v>
      </c>
      <c r="AA86" s="40">
        <f>IFERROR(SLOPE($W$82:$W$96,$V$82:$V$96),"")</f>
        <v>-1.3237367470834127E-2</v>
      </c>
    </row>
    <row r="87" spans="1:30" x14ac:dyDescent="0.25">
      <c r="A87" s="43" t="s">
        <v>264</v>
      </c>
      <c r="B87" s="43" t="s">
        <v>72</v>
      </c>
      <c r="C87" s="43" t="s">
        <v>13</v>
      </c>
      <c r="D87" s="43">
        <v>1335.69</v>
      </c>
      <c r="E87" s="43">
        <v>31089.544999999998</v>
      </c>
      <c r="F87" s="43">
        <v>4.2963000000000001E-2</v>
      </c>
      <c r="G87" s="43">
        <f>($F$87 -  AVERAGE($F$79,$F$80,$F$81) ) / ($F$96 -  AVERAGE($F$79,$F$80,$F$81) ) * 100</f>
        <v>41.814452873471879</v>
      </c>
      <c r="H87" s="43">
        <v>60</v>
      </c>
      <c r="I87" s="46">
        <f>LN($G$87)</f>
        <v>3.7332420422918755</v>
      </c>
      <c r="J87" s="45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>
        <f>IF(ISTEXT($I$87),"",6)</f>
        <v>6</v>
      </c>
      <c r="V87" s="43">
        <f t="shared" si="8"/>
        <v>60</v>
      </c>
      <c r="W87" s="43">
        <f t="shared" si="9"/>
        <v>3.7332420422918755</v>
      </c>
      <c r="X87" s="43"/>
      <c r="Y87" s="43"/>
      <c r="Z87" s="32" t="s">
        <v>59</v>
      </c>
      <c r="AA87" s="33">
        <f>IFERROR(INTERCEPT($W$82:$W$96,$V$82:$V$96),"")</f>
        <v>4.6006196144218157</v>
      </c>
    </row>
    <row r="88" spans="1:30" ht="17.25" x14ac:dyDescent="0.25">
      <c r="A88" s="42" t="s">
        <v>265</v>
      </c>
      <c r="B88" s="42" t="s">
        <v>72</v>
      </c>
      <c r="C88" s="42" t="s">
        <v>13</v>
      </c>
      <c r="D88" s="42">
        <v>1884.4169999999999</v>
      </c>
      <c r="E88" s="42">
        <v>32038.407999999999</v>
      </c>
      <c r="F88" s="42">
        <v>5.8817000000000001E-2</v>
      </c>
      <c r="G88" s="42">
        <f>($F$88 -  AVERAGE($F$79,$F$80,$F$81) ) / ($F$94 -  AVERAGE($F$79,$F$80,$F$81) ) * 100</f>
        <v>70.047950433155805</v>
      </c>
      <c r="H88" s="42">
        <v>30</v>
      </c>
      <c r="I88" s="47">
        <f>LN($G$88)</f>
        <v>4.2491800137276483</v>
      </c>
      <c r="J88" s="44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>
        <f>IF(ISTEXT($I$88),"",7)</f>
        <v>7</v>
      </c>
      <c r="V88" s="42">
        <f t="shared" si="8"/>
        <v>30</v>
      </c>
      <c r="W88" s="42">
        <f t="shared" si="9"/>
        <v>4.2491800137276483</v>
      </c>
      <c r="X88" s="42"/>
      <c r="Y88" s="42"/>
      <c r="Z88" s="32" t="s">
        <v>60</v>
      </c>
      <c r="AA88" s="34">
        <f>IFERROR(CORREL($W$82:$W$96,$V$82:$V$96)^2,"")</f>
        <v>0.98798175623364348</v>
      </c>
    </row>
    <row r="89" spans="1:30" ht="18" x14ac:dyDescent="0.35">
      <c r="A89" s="43" t="s">
        <v>266</v>
      </c>
      <c r="B89" s="43" t="s">
        <v>72</v>
      </c>
      <c r="C89" s="43" t="s">
        <v>13</v>
      </c>
      <c r="D89" s="43">
        <v>1541.7950000000001</v>
      </c>
      <c r="E89" s="43">
        <v>27334.296999999999</v>
      </c>
      <c r="F89" s="43">
        <v>5.6404999999999997E-2</v>
      </c>
      <c r="G89" s="43">
        <f>($F$89 -  AVERAGE($F$79,$F$80,$F$81) ) / ($F$95 -  AVERAGE($F$79,$F$80,$F$81) ) * 100</f>
        <v>61.919354421547176</v>
      </c>
      <c r="H89" s="43">
        <v>30</v>
      </c>
      <c r="I89" s="46">
        <f>LN($G$89)</f>
        <v>4.1258328032185156</v>
      </c>
      <c r="J89" s="45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>
        <f>IF(ISTEXT($I$89),"",8)</f>
        <v>8</v>
      </c>
      <c r="V89" s="43">
        <f t="shared" si="8"/>
        <v>30</v>
      </c>
      <c r="W89" s="43">
        <f t="shared" si="9"/>
        <v>4.1258328032185156</v>
      </c>
      <c r="X89" s="43"/>
      <c r="Y89" s="43"/>
      <c r="Z89" s="32" t="s">
        <v>61</v>
      </c>
      <c r="AA89" s="35">
        <f>IF(AA86&gt;0,"",IFERROR(LN(2) /ABS(AA86),0))</f>
        <v>52.362917482434142</v>
      </c>
    </row>
    <row r="90" spans="1:30" ht="18.75" x14ac:dyDescent="0.35">
      <c r="A90" s="42" t="s">
        <v>267</v>
      </c>
      <c r="B90" s="42" t="s">
        <v>72</v>
      </c>
      <c r="C90" s="42" t="s">
        <v>13</v>
      </c>
      <c r="D90" s="42">
        <v>1431.442</v>
      </c>
      <c r="E90" s="42">
        <v>22844.953000000001</v>
      </c>
      <c r="F90" s="42">
        <v>6.2659000000000006E-2</v>
      </c>
      <c r="G90" s="42">
        <f>($F$90 -  AVERAGE($F$79,$F$80,$F$81) ) / ($F$96 -  AVERAGE($F$79,$F$80,$F$81) ) * 100</f>
        <v>60.989932438503224</v>
      </c>
      <c r="H90" s="42">
        <v>30</v>
      </c>
      <c r="I90" s="47">
        <f>LN($G$90)</f>
        <v>4.1107088085606325</v>
      </c>
      <c r="J90" s="44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>
        <f>IF(ISTEXT($I$90),"",9)</f>
        <v>9</v>
      </c>
      <c r="V90" s="42">
        <f t="shared" si="8"/>
        <v>30</v>
      </c>
      <c r="W90" s="42">
        <f t="shared" si="9"/>
        <v>4.1107088085606325</v>
      </c>
      <c r="X90" s="42"/>
      <c r="Y90" s="42"/>
      <c r="Z90" s="32" t="s">
        <v>62</v>
      </c>
      <c r="AA90" s="35">
        <f>IF(AA86&gt;0,0,IFERROR(ABS(AA86 * 1000 / 0.5),0))</f>
        <v>26.474734941668252</v>
      </c>
    </row>
    <row r="91" spans="1:30" ht="15.75" thickBot="1" x14ac:dyDescent="0.3">
      <c r="A91" s="43" t="s">
        <v>268</v>
      </c>
      <c r="B91" s="43" t="s">
        <v>72</v>
      </c>
      <c r="C91" s="43" t="s">
        <v>13</v>
      </c>
      <c r="D91" s="43">
        <v>2015.559</v>
      </c>
      <c r="E91" s="43">
        <v>27901.43</v>
      </c>
      <c r="F91" s="43">
        <v>7.2238999999999998E-2</v>
      </c>
      <c r="G91" s="43">
        <f>($F$91 -  AVERAGE($F$79,$F$80,$F$81) ) / ($F$94 -  AVERAGE($F$79,$F$80,$F$81) ) * 100</f>
        <v>86.036512686026583</v>
      </c>
      <c r="H91" s="43">
        <v>15</v>
      </c>
      <c r="I91" s="46">
        <f>LN($G$91)</f>
        <v>4.4547717722674047</v>
      </c>
      <c r="J91" s="45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>
        <f>IF(ISTEXT($I$91),"",10)</f>
        <v>10</v>
      </c>
      <c r="V91" s="43">
        <f t="shared" si="8"/>
        <v>15</v>
      </c>
      <c r="W91" s="43">
        <f t="shared" si="9"/>
        <v>4.4547717722674047</v>
      </c>
      <c r="X91" s="43"/>
      <c r="Y91" s="43"/>
      <c r="Z91" s="36" t="s">
        <v>46</v>
      </c>
      <c r="AA91" s="37" t="s">
        <v>63</v>
      </c>
    </row>
    <row r="92" spans="1:30" x14ac:dyDescent="0.25">
      <c r="A92" s="42" t="s">
        <v>269</v>
      </c>
      <c r="B92" s="42" t="s">
        <v>72</v>
      </c>
      <c r="C92" s="42" t="s">
        <v>13</v>
      </c>
      <c r="D92" s="42">
        <v>2524.7719999999999</v>
      </c>
      <c r="E92" s="42">
        <v>33176.766000000003</v>
      </c>
      <c r="F92" s="42">
        <v>7.6101000000000002E-2</v>
      </c>
      <c r="G92" s="42">
        <f>($F$92 -  AVERAGE($F$79,$F$80,$F$81) ) / ($F$95 -  AVERAGE($F$79,$F$80,$F$81) ) * 100</f>
        <v>83.546077852624904</v>
      </c>
      <c r="H92" s="42">
        <v>15</v>
      </c>
      <c r="I92" s="47">
        <f>LN($G$92)</f>
        <v>4.4253983102246695</v>
      </c>
      <c r="J92" s="44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>
        <f>IF(ISTEXT($I$92),"",11)</f>
        <v>11</v>
      </c>
      <c r="V92" s="42">
        <f t="shared" si="8"/>
        <v>15</v>
      </c>
      <c r="W92" s="42">
        <f t="shared" si="9"/>
        <v>4.4253983102246695</v>
      </c>
      <c r="X92" s="42"/>
      <c r="Y92" s="42"/>
    </row>
    <row r="93" spans="1:30" x14ac:dyDescent="0.25">
      <c r="A93" s="43" t="s">
        <v>270</v>
      </c>
      <c r="B93" s="43" t="s">
        <v>72</v>
      </c>
      <c r="C93" s="43" t="s">
        <v>13</v>
      </c>
      <c r="D93" s="43">
        <v>2259.1439999999998</v>
      </c>
      <c r="E93" s="43">
        <v>25726.050999999999</v>
      </c>
      <c r="F93" s="43">
        <v>8.7815000000000004E-2</v>
      </c>
      <c r="G93" s="43">
        <f>($F$93 -  AVERAGE($F$79,$F$80,$F$81) ) / ($F$96 -  AVERAGE($F$79,$F$80,$F$81) ) * 100</f>
        <v>85.481116635189267</v>
      </c>
      <c r="H93" s="43">
        <v>15</v>
      </c>
      <c r="I93" s="46">
        <f>LN($G$93)</f>
        <v>4.4482954934820178</v>
      </c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>
        <f>IF(ISTEXT($I$93),"",12)</f>
        <v>12</v>
      </c>
      <c r="V93" s="43">
        <f t="shared" si="8"/>
        <v>15</v>
      </c>
      <c r="W93" s="43">
        <f t="shared" si="9"/>
        <v>4.4482954934820178</v>
      </c>
      <c r="X93" s="43"/>
      <c r="Y93" s="43"/>
    </row>
    <row r="94" spans="1:30" x14ac:dyDescent="0.25">
      <c r="A94" s="42" t="s">
        <v>271</v>
      </c>
      <c r="B94" s="42" t="s">
        <v>72</v>
      </c>
      <c r="C94" s="42" t="s">
        <v>13</v>
      </c>
      <c r="D94" s="42">
        <v>2223.4969999999998</v>
      </c>
      <c r="E94" s="42">
        <v>26482.504000000001</v>
      </c>
      <c r="F94" s="42">
        <v>8.3960999999999994E-2</v>
      </c>
      <c r="G94" s="42">
        <f>($F$94 -  AVERAGE($F$79,$F$80,$F$81) ) / ($F$94 -  AVERAGE($F$79,$F$80,$F$81) ) * 100</f>
        <v>100</v>
      </c>
      <c r="H94" s="42">
        <v>0</v>
      </c>
      <c r="I94" s="47">
        <f>LN($G$94)</f>
        <v>4.6051701859880918</v>
      </c>
      <c r="J94" s="44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>
        <f>IF(ISTEXT($I$94),"",13)</f>
        <v>13</v>
      </c>
      <c r="V94" s="42">
        <f t="shared" si="8"/>
        <v>0</v>
      </c>
      <c r="W94" s="42">
        <f t="shared" si="9"/>
        <v>4.6051701859880918</v>
      </c>
      <c r="X94" s="42"/>
      <c r="Y94" s="42"/>
    </row>
    <row r="95" spans="1:30" x14ac:dyDescent="0.25">
      <c r="A95" s="43" t="s">
        <v>272</v>
      </c>
      <c r="B95" s="43" t="s">
        <v>72</v>
      </c>
      <c r="C95" s="43" t="s">
        <v>13</v>
      </c>
      <c r="D95" s="43">
        <v>2440.0320000000002</v>
      </c>
      <c r="E95" s="43">
        <v>26788.221000000001</v>
      </c>
      <c r="F95" s="43">
        <v>9.1086E-2</v>
      </c>
      <c r="G95" s="43">
        <f>($F$95 -  AVERAGE($F$79,$F$80,$F$81) ) / ($F$95 -  AVERAGE($F$79,$F$80,$F$81) ) * 100</f>
        <v>100</v>
      </c>
      <c r="H95" s="43">
        <v>0</v>
      </c>
      <c r="I95" s="46">
        <f>LN($G$95)</f>
        <v>4.6051701859880918</v>
      </c>
      <c r="J95" s="45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>
        <f>IF(ISTEXT($I$95),"",14)</f>
        <v>14</v>
      </c>
      <c r="V95" s="43">
        <f t="shared" si="8"/>
        <v>0</v>
      </c>
      <c r="W95" s="43">
        <f t="shared" si="9"/>
        <v>4.6051701859880918</v>
      </c>
      <c r="X95" s="43"/>
      <c r="Y95" s="43"/>
    </row>
    <row r="96" spans="1:30" x14ac:dyDescent="0.25">
      <c r="A96" s="42" t="s">
        <v>273</v>
      </c>
      <c r="B96" s="42" t="s">
        <v>72</v>
      </c>
      <c r="C96" s="42" t="s">
        <v>13</v>
      </c>
      <c r="D96" s="42">
        <v>3111.0039999999999</v>
      </c>
      <c r="E96" s="42">
        <v>30283.831999999999</v>
      </c>
      <c r="F96" s="42">
        <v>0.102728</v>
      </c>
      <c r="G96" s="42">
        <f>($F$96 -  AVERAGE($F$79,$F$80,$F$81) ) / ($F$96 -  AVERAGE($F$79,$F$80,$F$81) ) * 100</f>
        <v>100</v>
      </c>
      <c r="H96" s="42">
        <v>0</v>
      </c>
      <c r="I96" s="47">
        <f>LN($G$96)</f>
        <v>4.6051701859880918</v>
      </c>
      <c r="J96" s="44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>
        <f>IF(ISTEXT($I$96),"",15)</f>
        <v>15</v>
      </c>
      <c r="V96" s="42">
        <f t="shared" si="8"/>
        <v>0</v>
      </c>
      <c r="W96" s="42">
        <f t="shared" si="9"/>
        <v>4.6051701859880918</v>
      </c>
      <c r="X96" s="42"/>
      <c r="Y96" s="42"/>
    </row>
    <row r="97" spans="1:30" ht="15.75" thickBot="1" x14ac:dyDescent="0.3">
      <c r="A97" s="43"/>
      <c r="B97" s="43"/>
      <c r="C97" s="43"/>
      <c r="D97" s="43"/>
      <c r="E97" s="43"/>
      <c r="F97" s="43"/>
      <c r="G97" s="43"/>
      <c r="H97" s="43"/>
      <c r="I97" s="43"/>
      <c r="J97" s="45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</row>
    <row r="98" spans="1:30" ht="16.5" thickTop="1" thickBot="1" x14ac:dyDescent="0.3">
      <c r="A98" s="42" t="s">
        <v>6</v>
      </c>
      <c r="B98" s="42" t="s">
        <v>73</v>
      </c>
      <c r="C98" s="42" t="s">
        <v>14</v>
      </c>
      <c r="D98" s="42">
        <v>0.65400000000000003</v>
      </c>
      <c r="E98" s="42">
        <v>53817.542999999998</v>
      </c>
      <c r="F98" s="42">
        <v>1.2E-5</v>
      </c>
      <c r="G98" s="42"/>
      <c r="H98" s="42"/>
      <c r="I98" s="42"/>
      <c r="J98" s="44"/>
      <c r="K98" s="42"/>
      <c r="L98" s="42"/>
      <c r="M98" s="42"/>
      <c r="N98" s="42"/>
      <c r="O98" s="42"/>
      <c r="P98" s="42"/>
      <c r="Q98" s="42"/>
      <c r="R98" s="42" t="s">
        <v>295</v>
      </c>
      <c r="S98" s="42"/>
      <c r="T98" s="42">
        <v>7</v>
      </c>
      <c r="U98" s="42"/>
      <c r="V98" s="42"/>
      <c r="W98" s="42"/>
      <c r="X98" s="42"/>
      <c r="Y98" s="42"/>
      <c r="Z98" s="10" t="s">
        <v>52</v>
      </c>
      <c r="AA98" s="10" t="s">
        <v>54</v>
      </c>
      <c r="AB98" s="10" t="s">
        <v>55</v>
      </c>
      <c r="AC98" s="10" t="s">
        <v>56</v>
      </c>
      <c r="AD98" s="10" t="s">
        <v>57</v>
      </c>
    </row>
    <row r="99" spans="1:30" ht="15.75" thickTop="1" x14ac:dyDescent="0.25">
      <c r="A99" s="43" t="s">
        <v>8</v>
      </c>
      <c r="B99" s="43" t="s">
        <v>73</v>
      </c>
      <c r="C99" s="43" t="s">
        <v>14</v>
      </c>
      <c r="D99" s="43">
        <v>1</v>
      </c>
      <c r="E99" s="43">
        <v>52947.175999999999</v>
      </c>
      <c r="F99" s="43">
        <v>1.8886748558601123E-5</v>
      </c>
      <c r="G99" s="43"/>
      <c r="H99" s="43"/>
      <c r="I99" s="43"/>
      <c r="J99" s="45"/>
      <c r="K99" s="43"/>
      <c r="L99" s="43"/>
      <c r="M99" s="43"/>
      <c r="N99" s="43"/>
      <c r="O99" s="43"/>
      <c r="P99" s="43"/>
      <c r="Q99" s="43"/>
      <c r="R99" s="43" t="s">
        <v>52</v>
      </c>
      <c r="S99" s="43"/>
      <c r="T99" s="43">
        <v>119</v>
      </c>
      <c r="U99" s="43"/>
      <c r="V99" s="43"/>
      <c r="W99" s="43"/>
      <c r="X99" s="43"/>
      <c r="Y99" s="43"/>
      <c r="Z99" s="11">
        <f>$H$101</f>
        <v>120</v>
      </c>
      <c r="AA99" s="12">
        <f>IF(ISTEXT($I$101),TEXT($G$101/100,"0.00%"),$G$101 / 100)</f>
        <v>0.64919135162516739</v>
      </c>
      <c r="AB99" s="12">
        <f>IF(ISTEXT($I$102),TEXT($G$102/100,"0.00%"),$G$102 / 100)</f>
        <v>0.89915162467886656</v>
      </c>
      <c r="AC99" s="12">
        <f>IF(ISTEXT($I$103),TEXT($G$103/100,"0.00%"),$G$103 / 100)</f>
        <v>0.55048883859361963</v>
      </c>
      <c r="AD99" s="12">
        <f>IFERROR(AVERAGE($AA$99:$AC$99),"")</f>
        <v>0.69961060496588445</v>
      </c>
    </row>
    <row r="100" spans="1:30" x14ac:dyDescent="0.25">
      <c r="A100" s="42" t="s">
        <v>9</v>
      </c>
      <c r="B100" s="42" t="s">
        <v>73</v>
      </c>
      <c r="C100" s="42" t="s">
        <v>14</v>
      </c>
      <c r="D100" s="42">
        <v>0.55500000000000005</v>
      </c>
      <c r="E100" s="42">
        <v>55355.074000000001</v>
      </c>
      <c r="F100" s="42">
        <v>1.0000000000000001E-5</v>
      </c>
      <c r="G100" s="42"/>
      <c r="H100" s="42"/>
      <c r="I100" s="42"/>
      <c r="J100" s="44"/>
      <c r="K100" s="42"/>
      <c r="L100" s="42"/>
      <c r="M100" s="42"/>
      <c r="N100" s="42"/>
      <c r="O100" s="42"/>
      <c r="P100" s="42"/>
      <c r="Q100" s="42"/>
      <c r="R100" s="42" t="s">
        <v>53</v>
      </c>
      <c r="S100" s="42"/>
      <c r="T100" s="42">
        <v>133</v>
      </c>
      <c r="U100" s="42"/>
      <c r="V100" s="42"/>
      <c r="W100" s="42"/>
      <c r="X100" s="42"/>
      <c r="Y100" s="42"/>
      <c r="Z100" s="11">
        <f>$H$104</f>
        <v>60</v>
      </c>
      <c r="AA100" s="12">
        <f>IF(ISTEXT($I$104),TEXT($G$104/100,"0.00%"),$G$104 / 100)</f>
        <v>0.76079591468082397</v>
      </c>
      <c r="AB100" s="12">
        <f>IF(ISTEXT($I$105),TEXT($G$105/100,"0.00%"),$G$105 / 100)</f>
        <v>0.65533429058128601</v>
      </c>
      <c r="AC100" s="12">
        <f>IF(ISTEXT($I$106),TEXT($G$106/100,"0.00%"),$G$106 / 100)</f>
        <v>0.59756336848045011</v>
      </c>
      <c r="AD100" s="12">
        <f>IFERROR(AVERAGE($AA$100:$AC$100),"")</f>
        <v>0.67123119124752006</v>
      </c>
    </row>
    <row r="101" spans="1:30" x14ac:dyDescent="0.25">
      <c r="A101" s="43" t="s">
        <v>296</v>
      </c>
      <c r="B101" s="43" t="s">
        <v>73</v>
      </c>
      <c r="C101" s="43" t="s">
        <v>14</v>
      </c>
      <c r="D101" s="43">
        <v>869.38599999999997</v>
      </c>
      <c r="E101" s="43">
        <v>28358.315999999999</v>
      </c>
      <c r="F101" s="43">
        <v>3.0657E-2</v>
      </c>
      <c r="G101" s="43">
        <f>($F$101 -  AVERAGE($F$98,$F$99,$F$100) ) / ($F$113 -  AVERAGE($F$98,$F$99,$F$100) ) * 100</f>
        <v>64.919135162516739</v>
      </c>
      <c r="H101" s="43">
        <v>120</v>
      </c>
      <c r="I101" s="46">
        <f>LN($G$101)</f>
        <v>4.1731424209698069</v>
      </c>
      <c r="J101" s="45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>
        <f>IF(ISTEXT($I$101),"",1)</f>
        <v>1</v>
      </c>
      <c r="V101" s="43">
        <f t="shared" ref="V101:V115" si="10">IFERROR(INDEX($H$101:$H$115,SMALL($U$101:$U$115,ROW(W1)),1),"")</f>
        <v>120</v>
      </c>
      <c r="W101" s="43">
        <f t="shared" ref="W101:W115" si="11">IFERROR(INDEX($I$101:$I$115,SMALL($U$101:$U$115,ROW(I1)),1),"")</f>
        <v>4.1731424209698069</v>
      </c>
      <c r="X101" s="43"/>
      <c r="Y101" s="43"/>
      <c r="Z101" s="11">
        <f>$H$107</f>
        <v>30</v>
      </c>
      <c r="AA101" s="12">
        <f>IF(ISTEXT($I$107),TEXT($G$107/100,"0.00%"),$G$107 / 100)</f>
        <v>0.88379821025810978</v>
      </c>
      <c r="AB101" s="12">
        <f>IF(ISTEXT($I$108),TEXT($G$108/100,"0.00%"),$G$108 / 100)</f>
        <v>0.81934884444077971</v>
      </c>
      <c r="AC101" s="12">
        <f>IF(ISTEXT($I$109),TEXT($G$109/100,"0.00%"),$G$109 / 100)</f>
        <v>0.74916847974311518</v>
      </c>
      <c r="AD101" s="12">
        <f>IFERROR(AVERAGE($AA$101:$AC$101),"")</f>
        <v>0.81743851148066815</v>
      </c>
    </row>
    <row r="102" spans="1:30" x14ac:dyDescent="0.25">
      <c r="A102" s="42" t="s">
        <v>297</v>
      </c>
      <c r="B102" s="42" t="s">
        <v>73</v>
      </c>
      <c r="C102" s="42" t="s">
        <v>14</v>
      </c>
      <c r="D102" s="42">
        <v>904.13499999999999</v>
      </c>
      <c r="E102" s="42">
        <v>29543.018</v>
      </c>
      <c r="F102" s="42">
        <v>3.0603999999999999E-2</v>
      </c>
      <c r="G102" s="42">
        <f>($F$102 -  AVERAGE($F$98,$F$99,$F$100) ) / ($F$114 -  AVERAGE($F$98,$F$99,$F$100) ) * 100</f>
        <v>89.91516246788666</v>
      </c>
      <c r="H102" s="42">
        <v>120</v>
      </c>
      <c r="I102" s="47">
        <f>LN($G$102)</f>
        <v>4.4988665865207897</v>
      </c>
      <c r="J102" s="44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>
        <f>IF(ISTEXT($I$102),"",2)</f>
        <v>2</v>
      </c>
      <c r="V102" s="42">
        <f t="shared" si="10"/>
        <v>120</v>
      </c>
      <c r="W102" s="42">
        <f t="shared" si="11"/>
        <v>4.4988665865207897</v>
      </c>
      <c r="X102" s="42"/>
      <c r="Y102" s="42"/>
      <c r="Z102" s="11">
        <f>$H$110</f>
        <v>15</v>
      </c>
      <c r="AA102" s="12">
        <f>IF(ISTEXT($I$110),TEXT($G$110/100,"0.00%"),$G$110 / 100)</f>
        <v>0.86365091726913301</v>
      </c>
      <c r="AB102" s="15">
        <f>IF(ISTEXT($I$111),TEXT($G$111/100,"0.00%"),$G$111 / 100)</f>
        <v>1.086533843469955</v>
      </c>
      <c r="AC102" s="12">
        <f>IF(ISTEXT($I$112),TEXT($G$112/100,"0.00%"),$G$112 / 100)</f>
        <v>0.66683167227982632</v>
      </c>
      <c r="AD102" s="12">
        <f>IFERROR(AVERAGE($AA$102:$AC$102),"")</f>
        <v>0.87233881100630473</v>
      </c>
    </row>
    <row r="103" spans="1:30" ht="15.75" thickBot="1" x14ac:dyDescent="0.3">
      <c r="A103" s="43" t="s">
        <v>298</v>
      </c>
      <c r="B103" s="43" t="s">
        <v>73</v>
      </c>
      <c r="C103" s="43" t="s">
        <v>14</v>
      </c>
      <c r="D103" s="43">
        <v>834.39800000000002</v>
      </c>
      <c r="E103" s="43">
        <v>26435.395</v>
      </c>
      <c r="F103" s="43">
        <v>3.1564000000000002E-2</v>
      </c>
      <c r="G103" s="43">
        <f>($F$103 -  AVERAGE($F$98,$F$99,$F$100) ) / ($F$115 -  AVERAGE($F$98,$F$99,$F$100) ) * 100</f>
        <v>55.048883859361965</v>
      </c>
      <c r="H103" s="43">
        <v>120</v>
      </c>
      <c r="I103" s="46">
        <f>LN($G$103)</f>
        <v>4.0082215879288512</v>
      </c>
      <c r="J103" s="45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>
        <f>IF(ISTEXT($I$103),"",3)</f>
        <v>3</v>
      </c>
      <c r="V103" s="43">
        <f t="shared" si="10"/>
        <v>120</v>
      </c>
      <c r="W103" s="43">
        <f t="shared" si="11"/>
        <v>4.0082215879288512</v>
      </c>
      <c r="X103" s="43"/>
      <c r="Y103" s="43"/>
      <c r="Z103" s="13">
        <f>$H$113</f>
        <v>0</v>
      </c>
      <c r="AA103" s="14">
        <f>IF(ISTEXT($I$113),TEXT($G$113/100,"0.00%"),$G$113 / 100)</f>
        <v>1</v>
      </c>
      <c r="AB103" s="14">
        <f>IF(ISTEXT($I$114),TEXT($G$114/100,"0.00%"),$G$114 / 100)</f>
        <v>1</v>
      </c>
      <c r="AC103" s="14">
        <f>IF(ISTEXT($I$115),TEXT($G$115/100,"0.00%"),$G$115 / 100)</f>
        <v>1</v>
      </c>
      <c r="AD103" s="14">
        <f>IFERROR(AVERAGE($AA$103:$AC$103),"")</f>
        <v>1</v>
      </c>
    </row>
    <row r="104" spans="1:30" ht="16.5" thickTop="1" thickBot="1" x14ac:dyDescent="0.3">
      <c r="A104" s="42" t="s">
        <v>299</v>
      </c>
      <c r="B104" s="42" t="s">
        <v>73</v>
      </c>
      <c r="C104" s="42" t="s">
        <v>14</v>
      </c>
      <c r="D104" s="42">
        <v>893.71299999999997</v>
      </c>
      <c r="E104" s="42">
        <v>24876.873</v>
      </c>
      <c r="F104" s="42">
        <v>3.5924999999999999E-2</v>
      </c>
      <c r="G104" s="42">
        <f>($F$104 -  AVERAGE($F$98,$F$99,$F$100) ) / ($F$113 -  AVERAGE($F$98,$F$99,$F$100) ) * 100</f>
        <v>76.079591468082398</v>
      </c>
      <c r="H104" s="42">
        <v>60</v>
      </c>
      <c r="I104" s="47">
        <f>LN($G$104)</f>
        <v>4.3317800484551361</v>
      </c>
      <c r="J104" s="44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>
        <f>IF(ISTEXT($I$104),"",4)</f>
        <v>4</v>
      </c>
      <c r="V104" s="42">
        <f t="shared" si="10"/>
        <v>60</v>
      </c>
      <c r="W104" s="42">
        <f t="shared" si="11"/>
        <v>4.3317800484551361</v>
      </c>
      <c r="X104" s="42"/>
      <c r="Y104" s="42"/>
    </row>
    <row r="105" spans="1:30" x14ac:dyDescent="0.25">
      <c r="A105" s="43" t="s">
        <v>300</v>
      </c>
      <c r="B105" s="43" t="s">
        <v>73</v>
      </c>
      <c r="C105" s="43" t="s">
        <v>14</v>
      </c>
      <c r="D105" s="43">
        <v>583.94500000000005</v>
      </c>
      <c r="E105" s="43">
        <v>26175.208999999999</v>
      </c>
      <c r="F105" s="43">
        <v>2.2308999999999999E-2</v>
      </c>
      <c r="G105" s="43">
        <f>($F$105 -  AVERAGE($F$98,$F$99,$F$100) ) / ($F$114 -  AVERAGE($F$98,$F$99,$F$100) ) * 100</f>
        <v>65.533429058128604</v>
      </c>
      <c r="H105" s="43">
        <v>60</v>
      </c>
      <c r="I105" s="46">
        <f>LN($G$105)</f>
        <v>4.1825603797477848</v>
      </c>
      <c r="J105" s="45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>
        <f>IF(ISTEXT($I$105),"",5)</f>
        <v>5</v>
      </c>
      <c r="V105" s="43">
        <f t="shared" si="10"/>
        <v>60</v>
      </c>
      <c r="W105" s="43">
        <f t="shared" si="11"/>
        <v>4.1825603797477848</v>
      </c>
      <c r="X105" s="43"/>
      <c r="Y105" s="43"/>
      <c r="Z105" s="30" t="s">
        <v>58</v>
      </c>
      <c r="AA105" s="31">
        <f>IFERROR(SLOPE($W$101:$W$115,$V$101:$V$115),"")</f>
        <v>-2.9656157193750777E-3</v>
      </c>
    </row>
    <row r="106" spans="1:30" x14ac:dyDescent="0.25">
      <c r="A106" s="42" t="s">
        <v>301</v>
      </c>
      <c r="B106" s="42" t="s">
        <v>73</v>
      </c>
      <c r="C106" s="42" t="s">
        <v>14</v>
      </c>
      <c r="D106" s="42">
        <v>1054.396</v>
      </c>
      <c r="E106" s="42">
        <v>30774.368999999999</v>
      </c>
      <c r="F106" s="42">
        <v>3.4262000000000001E-2</v>
      </c>
      <c r="G106" s="42">
        <f>($F$106 -  AVERAGE($F$98,$F$99,$F$100) ) / ($F$115 -  AVERAGE($F$98,$F$99,$F$100) ) * 100</f>
        <v>59.756336848045009</v>
      </c>
      <c r="H106" s="42">
        <v>60</v>
      </c>
      <c r="I106" s="47">
        <f>LN($G$106)</f>
        <v>4.0902752412223027</v>
      </c>
      <c r="J106" s="44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>
        <f>IF(ISTEXT($I$106),"",6)</f>
        <v>6</v>
      </c>
      <c r="V106" s="42">
        <f t="shared" si="10"/>
        <v>60</v>
      </c>
      <c r="W106" s="42">
        <f t="shared" si="11"/>
        <v>4.0902752412223027</v>
      </c>
      <c r="X106" s="42"/>
      <c r="Y106" s="42"/>
      <c r="Z106" s="32" t="s">
        <v>59</v>
      </c>
      <c r="AA106" s="33">
        <f>IFERROR(INTERCEPT($W$101:$W$115,$V$101:$V$115),"")</f>
        <v>4.5101862484464057</v>
      </c>
    </row>
    <row r="107" spans="1:30" ht="17.25" x14ac:dyDescent="0.25">
      <c r="A107" s="43" t="s">
        <v>302</v>
      </c>
      <c r="B107" s="43" t="s">
        <v>73</v>
      </c>
      <c r="C107" s="43" t="s">
        <v>14</v>
      </c>
      <c r="D107" s="43">
        <v>959.99900000000002</v>
      </c>
      <c r="E107" s="43">
        <v>23004.254000000001</v>
      </c>
      <c r="F107" s="43">
        <v>4.1730999999999997E-2</v>
      </c>
      <c r="G107" s="43">
        <f>($F$107 -  AVERAGE($F$98,$F$99,$F$100) ) / ($F$113 -  AVERAGE($F$98,$F$99,$F$100) ) * 100</f>
        <v>88.379821025810983</v>
      </c>
      <c r="H107" s="43">
        <v>30</v>
      </c>
      <c r="I107" s="46">
        <f>LN($G$107)</f>
        <v>4.4816436746474881</v>
      </c>
      <c r="J107" s="45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>
        <f>IF(ISTEXT($I$107),"",7)</f>
        <v>7</v>
      </c>
      <c r="V107" s="43">
        <f t="shared" si="10"/>
        <v>30</v>
      </c>
      <c r="W107" s="43">
        <f t="shared" si="11"/>
        <v>4.4816436746474881</v>
      </c>
      <c r="X107" s="43"/>
      <c r="Y107" s="43"/>
      <c r="Z107" s="32" t="s">
        <v>60</v>
      </c>
      <c r="AA107" s="34">
        <f>IFERROR(CORREL($W$101:$W$115,$V$101:$V$115)^2,"")</f>
        <v>0.38242331888560466</v>
      </c>
    </row>
    <row r="108" spans="1:30" ht="18" x14ac:dyDescent="0.35">
      <c r="A108" s="42" t="s">
        <v>303</v>
      </c>
      <c r="B108" s="42" t="s">
        <v>73</v>
      </c>
      <c r="C108" s="42" t="s">
        <v>14</v>
      </c>
      <c r="D108" s="42">
        <v>652.38599999999997</v>
      </c>
      <c r="E108" s="42">
        <v>23392.307000000001</v>
      </c>
      <c r="F108" s="42">
        <v>2.7889000000000001E-2</v>
      </c>
      <c r="G108" s="42">
        <f>($F$108 -  AVERAGE($F$98,$F$99,$F$100) ) / ($F$114 -  AVERAGE($F$98,$F$99,$F$100) ) * 100</f>
        <v>81.934884444077966</v>
      </c>
      <c r="H108" s="42">
        <v>30</v>
      </c>
      <c r="I108" s="47">
        <f>LN($G$108)</f>
        <v>4.405924839660682</v>
      </c>
      <c r="J108" s="44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>
        <f>IF(ISTEXT($I$108),"",8)</f>
        <v>8</v>
      </c>
      <c r="V108" s="42">
        <f t="shared" si="10"/>
        <v>30</v>
      </c>
      <c r="W108" s="42">
        <f t="shared" si="11"/>
        <v>4.405924839660682</v>
      </c>
      <c r="X108" s="42"/>
      <c r="Y108" s="42"/>
      <c r="Z108" s="32" t="s">
        <v>61</v>
      </c>
      <c r="AA108" s="41">
        <f>IF(AA105&gt;0,"",IFERROR(LN(2) /ABS(AA105),0))</f>
        <v>233.72791559993723</v>
      </c>
    </row>
    <row r="109" spans="1:30" ht="18.75" x14ac:dyDescent="0.35">
      <c r="A109" s="43" t="s">
        <v>304</v>
      </c>
      <c r="B109" s="43" t="s">
        <v>73</v>
      </c>
      <c r="C109" s="43" t="s">
        <v>14</v>
      </c>
      <c r="D109" s="43">
        <v>1180.2619999999999</v>
      </c>
      <c r="E109" s="43">
        <v>27479.285</v>
      </c>
      <c r="F109" s="43">
        <v>4.2951000000000003E-2</v>
      </c>
      <c r="G109" s="43">
        <f>($F$109 -  AVERAGE($F$98,$F$99,$F$100) ) / ($F$115 -  AVERAGE($F$98,$F$99,$F$100) ) * 100</f>
        <v>74.916847974311523</v>
      </c>
      <c r="H109" s="43">
        <v>30</v>
      </c>
      <c r="I109" s="46">
        <f>LN($G$109)</f>
        <v>4.3163788048049829</v>
      </c>
      <c r="J109" s="45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>
        <f>IF(ISTEXT($I$109),"",9)</f>
        <v>9</v>
      </c>
      <c r="V109" s="43">
        <f t="shared" si="10"/>
        <v>30</v>
      </c>
      <c r="W109" s="43">
        <f t="shared" si="11"/>
        <v>4.3163788048049829</v>
      </c>
      <c r="X109" s="43"/>
      <c r="Y109" s="43"/>
      <c r="Z109" s="32" t="s">
        <v>62</v>
      </c>
      <c r="AA109" s="33">
        <f>IF(AA105&gt;0,0,IFERROR(ABS(AA105 * 1000 / 0.5),0))</f>
        <v>5.9312314387501557</v>
      </c>
    </row>
    <row r="110" spans="1:30" ht="15.75" thickBot="1" x14ac:dyDescent="0.3">
      <c r="A110" s="42" t="s">
        <v>305</v>
      </c>
      <c r="B110" s="42" t="s">
        <v>73</v>
      </c>
      <c r="C110" s="42" t="s">
        <v>14</v>
      </c>
      <c r="D110" s="42">
        <v>1008.019</v>
      </c>
      <c r="E110" s="42">
        <v>24718.241999999998</v>
      </c>
      <c r="F110" s="42">
        <v>4.0779999999999997E-2</v>
      </c>
      <c r="G110" s="42">
        <f>($F$110 -  AVERAGE($F$98,$F$99,$F$100) ) / ($F$113 -  AVERAGE($F$98,$F$99,$F$100) ) * 100</f>
        <v>86.365091726913306</v>
      </c>
      <c r="H110" s="42">
        <v>15</v>
      </c>
      <c r="I110" s="47">
        <f>LN($G$110)</f>
        <v>4.4585835632290154</v>
      </c>
      <c r="J110" s="44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>
        <f>IF(ISTEXT($I$110),"",10)</f>
        <v>10</v>
      </c>
      <c r="V110" s="42">
        <f t="shared" si="10"/>
        <v>15</v>
      </c>
      <c r="W110" s="42">
        <f t="shared" si="11"/>
        <v>4.4585835632290154</v>
      </c>
      <c r="X110" s="42"/>
      <c r="Y110" s="42"/>
      <c r="Z110" s="36" t="s">
        <v>46</v>
      </c>
      <c r="AA110" s="37" t="s">
        <v>63</v>
      </c>
    </row>
    <row r="111" spans="1:30" x14ac:dyDescent="0.25">
      <c r="A111" s="43" t="s">
        <v>306</v>
      </c>
      <c r="B111" s="43" t="s">
        <v>73</v>
      </c>
      <c r="C111" s="43" t="s">
        <v>14</v>
      </c>
      <c r="D111" s="43">
        <v>933.39300000000003</v>
      </c>
      <c r="E111" s="43">
        <v>25241.044999999998</v>
      </c>
      <c r="F111" s="43">
        <v>3.6978999999999998E-2</v>
      </c>
      <c r="G111" s="43">
        <f>($F$111 -  AVERAGE($F$98,$F$99,$F$100) ) / ($F$114 -  AVERAGE($F$98,$F$99,$F$100) ) * 100</f>
        <v>108.65338434699549</v>
      </c>
      <c r="H111" s="43">
        <v>15</v>
      </c>
      <c r="I111" s="46">
        <f>LN($G$111)</f>
        <v>4.688162855292286</v>
      </c>
      <c r="J111" s="45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>
        <f>IF(ISTEXT($I$111),"",11)</f>
        <v>11</v>
      </c>
      <c r="V111" s="43">
        <f t="shared" si="10"/>
        <v>15</v>
      </c>
      <c r="W111" s="43">
        <f t="shared" si="11"/>
        <v>4.688162855292286</v>
      </c>
      <c r="X111" s="43"/>
      <c r="Y111" s="43"/>
    </row>
    <row r="112" spans="1:30" x14ac:dyDescent="0.25">
      <c r="A112" s="42" t="s">
        <v>307</v>
      </c>
      <c r="B112" s="42" t="s">
        <v>73</v>
      </c>
      <c r="C112" s="42" t="s">
        <v>14</v>
      </c>
      <c r="D112" s="42">
        <v>960.11699999999996</v>
      </c>
      <c r="E112" s="42">
        <v>25112.955000000002</v>
      </c>
      <c r="F112" s="42">
        <v>3.8232000000000002E-2</v>
      </c>
      <c r="G112" s="42">
        <f>($F$112 -  AVERAGE($F$98,$F$99,$F$100) ) / ($F$115 -  AVERAGE($F$98,$F$99,$F$100) ) * 100</f>
        <v>66.683167227982636</v>
      </c>
      <c r="H112" s="42">
        <v>15</v>
      </c>
      <c r="I112" s="47">
        <f>LN($G$112)</f>
        <v>4.1999525556745105</v>
      </c>
      <c r="J112" s="44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>
        <f>IF(ISTEXT($I$112),"",12)</f>
        <v>12</v>
      </c>
      <c r="V112" s="42">
        <f t="shared" si="10"/>
        <v>15</v>
      </c>
      <c r="W112" s="42">
        <f t="shared" si="11"/>
        <v>4.1999525556745105</v>
      </c>
      <c r="X112" s="42"/>
      <c r="Y112" s="42"/>
    </row>
    <row r="113" spans="1:30" x14ac:dyDescent="0.25">
      <c r="A113" s="43" t="s">
        <v>308</v>
      </c>
      <c r="B113" s="43" t="s">
        <v>73</v>
      </c>
      <c r="C113" s="43" t="s">
        <v>14</v>
      </c>
      <c r="D113" s="43">
        <v>1164.269</v>
      </c>
      <c r="E113" s="43">
        <v>24658.118999999999</v>
      </c>
      <c r="F113" s="43">
        <v>4.7216000000000001E-2</v>
      </c>
      <c r="G113" s="43">
        <f>($F$113 -  AVERAGE($F$98,$F$99,$F$100) ) / ($F$113 -  AVERAGE($F$98,$F$99,$F$100) ) * 100</f>
        <v>100</v>
      </c>
      <c r="H113" s="43">
        <v>0</v>
      </c>
      <c r="I113" s="46">
        <f>LN($G$113)</f>
        <v>4.6051701859880918</v>
      </c>
      <c r="J113" s="45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>
        <f>IF(ISTEXT($I$113),"",13)</f>
        <v>13</v>
      </c>
      <c r="V113" s="43">
        <f t="shared" si="10"/>
        <v>0</v>
      </c>
      <c r="W113" s="43">
        <f t="shared" si="11"/>
        <v>4.6051701859880918</v>
      </c>
      <c r="X113" s="43"/>
      <c r="Y113" s="43"/>
    </row>
    <row r="114" spans="1:30" x14ac:dyDescent="0.25">
      <c r="A114" s="42" t="s">
        <v>309</v>
      </c>
      <c r="B114" s="42" t="s">
        <v>73</v>
      </c>
      <c r="C114" s="42" t="s">
        <v>14</v>
      </c>
      <c r="D114" s="42">
        <v>804.67700000000002</v>
      </c>
      <c r="E114" s="42">
        <v>23642.636999999999</v>
      </c>
      <c r="F114" s="42">
        <v>3.4035000000000003E-2</v>
      </c>
      <c r="G114" s="42">
        <f>($F$114 -  AVERAGE($F$98,$F$99,$F$100) ) / ($F$114 -  AVERAGE($F$98,$F$99,$F$100) ) * 100</f>
        <v>100</v>
      </c>
      <c r="H114" s="42">
        <v>0</v>
      </c>
      <c r="I114" s="47">
        <f>LN($G$114)</f>
        <v>4.6051701859880918</v>
      </c>
      <c r="J114" s="44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>
        <f>IF(ISTEXT($I$114),"",14)</f>
        <v>14</v>
      </c>
      <c r="V114" s="42">
        <f t="shared" si="10"/>
        <v>0</v>
      </c>
      <c r="W114" s="42">
        <f t="shared" si="11"/>
        <v>4.6051701859880918</v>
      </c>
      <c r="X114" s="42"/>
      <c r="Y114" s="42"/>
    </row>
    <row r="115" spans="1:30" x14ac:dyDescent="0.25">
      <c r="A115" s="43" t="s">
        <v>310</v>
      </c>
      <c r="B115" s="43" t="s">
        <v>73</v>
      </c>
      <c r="C115" s="43" t="s">
        <v>14</v>
      </c>
      <c r="D115" s="43">
        <v>1453.6389999999999</v>
      </c>
      <c r="E115" s="43">
        <v>25356.958999999999</v>
      </c>
      <c r="F115" s="43">
        <v>5.7327000000000003E-2</v>
      </c>
      <c r="G115" s="43">
        <f>($F$115 -  AVERAGE($F$98,$F$99,$F$100) ) / ($F$115 -  AVERAGE($F$98,$F$99,$F$100) ) * 100</f>
        <v>100</v>
      </c>
      <c r="H115" s="43">
        <v>0</v>
      </c>
      <c r="I115" s="46">
        <f>LN($G$115)</f>
        <v>4.6051701859880918</v>
      </c>
      <c r="J115" s="45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>
        <f>IF(ISTEXT($I$115),"",15)</f>
        <v>15</v>
      </c>
      <c r="V115" s="43">
        <f t="shared" si="10"/>
        <v>0</v>
      </c>
      <c r="W115" s="43">
        <f t="shared" si="11"/>
        <v>4.6051701859880918</v>
      </c>
      <c r="X115" s="43"/>
      <c r="Y115" s="43"/>
    </row>
    <row r="116" spans="1:30" ht="15.75" thickBot="1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4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30" ht="16.5" thickTop="1" thickBot="1" x14ac:dyDescent="0.3">
      <c r="A117" s="43" t="s">
        <v>6</v>
      </c>
      <c r="B117" s="43" t="s">
        <v>74</v>
      </c>
      <c r="C117" s="43" t="s">
        <v>15</v>
      </c>
      <c r="D117" s="43">
        <v>0.57099999999999995</v>
      </c>
      <c r="E117" s="43">
        <v>53817.542999999998</v>
      </c>
      <c r="F117" s="43">
        <v>1.1E-5</v>
      </c>
      <c r="G117" s="43"/>
      <c r="H117" s="43"/>
      <c r="I117" s="43"/>
      <c r="J117" s="45"/>
      <c r="K117" s="43"/>
      <c r="L117" s="43"/>
      <c r="M117" s="43"/>
      <c r="N117" s="43"/>
      <c r="O117" s="43"/>
      <c r="P117" s="43"/>
      <c r="Q117" s="43"/>
      <c r="R117" s="43" t="s">
        <v>332</v>
      </c>
      <c r="S117" s="43"/>
      <c r="T117" s="43">
        <v>8</v>
      </c>
      <c r="U117" s="43"/>
      <c r="V117" s="43"/>
      <c r="W117" s="43"/>
      <c r="X117" s="43"/>
      <c r="Y117" s="43"/>
      <c r="Z117" s="10" t="s">
        <v>52</v>
      </c>
      <c r="AA117" s="10" t="s">
        <v>54</v>
      </c>
      <c r="AB117" s="10" t="s">
        <v>55</v>
      </c>
      <c r="AC117" s="10" t="s">
        <v>56</v>
      </c>
      <c r="AD117" s="10" t="s">
        <v>57</v>
      </c>
    </row>
    <row r="118" spans="1:30" ht="15.75" thickTop="1" x14ac:dyDescent="0.25">
      <c r="A118" s="42" t="s">
        <v>8</v>
      </c>
      <c r="B118" s="42" t="s">
        <v>74</v>
      </c>
      <c r="C118" s="42" t="s">
        <v>15</v>
      </c>
      <c r="D118" s="42">
        <v>1</v>
      </c>
      <c r="E118" s="42">
        <v>52947.175999999999</v>
      </c>
      <c r="F118" s="42">
        <v>1.8886748558601123E-5</v>
      </c>
      <c r="G118" s="42"/>
      <c r="H118" s="42"/>
      <c r="I118" s="42"/>
      <c r="J118" s="44"/>
      <c r="K118" s="42"/>
      <c r="L118" s="42"/>
      <c r="M118" s="42"/>
      <c r="N118" s="42"/>
      <c r="O118" s="42"/>
      <c r="P118" s="42"/>
      <c r="Q118" s="42"/>
      <c r="R118" s="42" t="s">
        <v>52</v>
      </c>
      <c r="S118" s="42"/>
      <c r="T118" s="42">
        <v>138</v>
      </c>
      <c r="U118" s="42"/>
      <c r="V118" s="42"/>
      <c r="W118" s="42"/>
      <c r="X118" s="42"/>
      <c r="Y118" s="42"/>
      <c r="Z118" s="11">
        <f>$H$120</f>
        <v>120</v>
      </c>
      <c r="AA118" s="17">
        <f>IF(ISTEXT($I$120),TEXT($G$120/100,"0.00%"),$G$120 / 100)</f>
        <v>3.3806915189851135E-2</v>
      </c>
      <c r="AB118" s="17">
        <f>IF(ISTEXT($I$121),TEXT($G$121/100,"0.00%"),$G$121 / 100)</f>
        <v>1.2311320478455887E-2</v>
      </c>
      <c r="AC118" s="17">
        <f>IF(ISTEXT($I$122),TEXT($G$122/100,"0.00%"),$G$122 / 100)</f>
        <v>4.8131296864403407E-2</v>
      </c>
      <c r="AD118" s="17">
        <f>IFERROR(AVERAGE($AA$118:$AC$118),"")</f>
        <v>3.1416510844236807E-2</v>
      </c>
    </row>
    <row r="119" spans="1:30" x14ac:dyDescent="0.25">
      <c r="A119" s="43" t="s">
        <v>9</v>
      </c>
      <c r="B119" s="43" t="s">
        <v>74</v>
      </c>
      <c r="C119" s="43" t="s">
        <v>15</v>
      </c>
      <c r="D119" s="43">
        <v>1</v>
      </c>
      <c r="E119" s="43">
        <v>55355.074000000001</v>
      </c>
      <c r="F119" s="43">
        <v>1.8065191277677634E-5</v>
      </c>
      <c r="G119" s="43"/>
      <c r="H119" s="43"/>
      <c r="I119" s="43"/>
      <c r="J119" s="45"/>
      <c r="K119" s="43"/>
      <c r="L119" s="43"/>
      <c r="M119" s="43"/>
      <c r="N119" s="43"/>
      <c r="O119" s="43"/>
      <c r="P119" s="43"/>
      <c r="Q119" s="43"/>
      <c r="R119" s="43" t="s">
        <v>53</v>
      </c>
      <c r="S119" s="43"/>
      <c r="T119" s="43">
        <v>152</v>
      </c>
      <c r="U119" s="43"/>
      <c r="V119" s="43"/>
      <c r="W119" s="43"/>
      <c r="X119" s="43"/>
      <c r="Y119" s="43"/>
      <c r="Z119" s="11">
        <f>$H$123</f>
        <v>60</v>
      </c>
      <c r="AA119" s="12">
        <f>IF(ISTEXT($I$123),TEXT($G$123/100,"0.00%"),$G$123 / 100)</f>
        <v>0.19301628670044974</v>
      </c>
      <c r="AB119" s="12">
        <f>IF(ISTEXT($I$124),TEXT($G$124/100,"0.00%"),$G$124 / 100)</f>
        <v>0.10683209913705891</v>
      </c>
      <c r="AC119" s="17">
        <f>IF(ISTEXT($I$125),TEXT($G$125/100,"0.00%"),$G$125 / 100)</f>
        <v>9.718127045257044E-2</v>
      </c>
      <c r="AD119" s="12">
        <f>IFERROR(AVERAGE($AA$119:$AC$119),"")</f>
        <v>0.13234321876335967</v>
      </c>
    </row>
    <row r="120" spans="1:30" x14ac:dyDescent="0.25">
      <c r="A120" s="42" t="s">
        <v>333</v>
      </c>
      <c r="B120" s="42" t="s">
        <v>74</v>
      </c>
      <c r="C120" s="42" t="s">
        <v>15</v>
      </c>
      <c r="D120" s="42">
        <v>47.570999999999998</v>
      </c>
      <c r="E120" s="42">
        <v>27224.365000000002</v>
      </c>
      <c r="F120" s="42">
        <v>1.7470000000000001E-3</v>
      </c>
      <c r="G120" s="42">
        <f>($F$120 -  AVERAGE($F$117,$F$118,$F$119) ) / ($F$132 -  AVERAGE($F$117,$F$118,$F$119) ) * 100</f>
        <v>3.3806915189851137</v>
      </c>
      <c r="H120" s="42">
        <v>120</v>
      </c>
      <c r="I120" s="47">
        <f>LN($G$120)</f>
        <v>1.2180802799846719</v>
      </c>
      <c r="J120" s="44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>
        <f>IF(ISTEXT($I$120),"",1)</f>
        <v>1</v>
      </c>
      <c r="V120" s="42">
        <f t="shared" ref="V120:V134" si="12">IFERROR(INDEX($H$120:$H$134,SMALL($U$120:$U$134,ROW(W1)),1),"")</f>
        <v>120</v>
      </c>
      <c r="W120" s="42">
        <f t="shared" ref="W120:W134" si="13">IFERROR(INDEX($I$120:$I$134,SMALL($U$120:$U$134,ROW(I1)),1),"")</f>
        <v>1.2180802799846719</v>
      </c>
      <c r="X120" s="42"/>
      <c r="Y120" s="42"/>
      <c r="Z120" s="11">
        <f>$H$126</f>
        <v>30</v>
      </c>
      <c r="AA120" s="12">
        <f>IF(ISTEXT($I$126),TEXT($G$126/100,"0.00%"),$G$126 / 100)</f>
        <v>0.29357676927013476</v>
      </c>
      <c r="AB120" s="12">
        <f>IF(ISTEXT($I$127),TEXT($G$127/100,"0.00%"),$G$127 / 100)</f>
        <v>0.42817082928491473</v>
      </c>
      <c r="AC120" s="12">
        <f>IF(ISTEXT($I$128),TEXT($G$128/100,"0.00%"),$G$128 / 100)</f>
        <v>0.38774091791711529</v>
      </c>
      <c r="AD120" s="12">
        <f>IFERROR(AVERAGE($AA$120:$AC$120),"")</f>
        <v>0.36982950549072163</v>
      </c>
    </row>
    <row r="121" spans="1:30" x14ac:dyDescent="0.25">
      <c r="A121" s="43" t="s">
        <v>334</v>
      </c>
      <c r="B121" s="43" t="s">
        <v>74</v>
      </c>
      <c r="C121" s="43" t="s">
        <v>15</v>
      </c>
      <c r="D121" s="43">
        <v>15.144</v>
      </c>
      <c r="E121" s="43">
        <v>27257.085999999999</v>
      </c>
      <c r="F121" s="43">
        <v>5.5599999999999996E-4</v>
      </c>
      <c r="G121" s="43">
        <f>($F$121 -  AVERAGE($F$117,$F$118,$F$119) ) / ($F$133 -  AVERAGE($F$117,$F$118,$F$119) ) * 100</f>
        <v>1.2311320478455887</v>
      </c>
      <c r="H121" s="43">
        <v>120</v>
      </c>
      <c r="I121" s="46">
        <f>LN($G$121)</f>
        <v>0.20793411021108227</v>
      </c>
      <c r="J121" s="45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>
        <f>IF(ISTEXT($I$121),"",2)</f>
        <v>2</v>
      </c>
      <c r="V121" s="43">
        <f t="shared" si="12"/>
        <v>120</v>
      </c>
      <c r="W121" s="43">
        <f t="shared" si="13"/>
        <v>0.20793411021108227</v>
      </c>
      <c r="X121" s="43"/>
      <c r="Y121" s="43"/>
      <c r="Z121" s="11">
        <f>$H$129</f>
        <v>15</v>
      </c>
      <c r="AA121" s="12">
        <f>IF(ISTEXT($I$129),TEXT($G$129/100,"0.00%"),$G$129 / 100)</f>
        <v>0.6806438122005265</v>
      </c>
      <c r="AB121" s="12">
        <f>IF(ISTEXT($I$130),TEXT($G$130/100,"0.00%"),$G$130 / 100)</f>
        <v>0.68065940228154487</v>
      </c>
      <c r="AC121" s="12">
        <f>IF(ISTEXT($I$131),TEXT($G$131/100,"0.00%"),$G$131 / 100)</f>
        <v>0.65342293171864219</v>
      </c>
      <c r="AD121" s="12">
        <f>IFERROR(AVERAGE($AA$121:$AC$121),"")</f>
        <v>0.67157538206690448</v>
      </c>
    </row>
    <row r="122" spans="1:30" ht="15.75" thickBot="1" x14ac:dyDescent="0.3">
      <c r="A122" s="42" t="s">
        <v>335</v>
      </c>
      <c r="B122" s="42" t="s">
        <v>74</v>
      </c>
      <c r="C122" s="42" t="s">
        <v>15</v>
      </c>
      <c r="D122" s="42">
        <v>64.47</v>
      </c>
      <c r="E122" s="42">
        <v>28424.377</v>
      </c>
      <c r="F122" s="42">
        <v>2.2680000000000001E-3</v>
      </c>
      <c r="G122" s="42">
        <f>($F$122 -  AVERAGE($F$117,$F$118,$F$119) ) / ($F$134 -  AVERAGE($F$117,$F$118,$F$119) ) * 100</f>
        <v>4.813129686440341</v>
      </c>
      <c r="H122" s="42">
        <v>120</v>
      </c>
      <c r="I122" s="47">
        <f>LN($G$122)</f>
        <v>1.5713475349902368</v>
      </c>
      <c r="J122" s="44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>
        <f>IF(ISTEXT($I$122),"",3)</f>
        <v>3</v>
      </c>
      <c r="V122" s="42">
        <f t="shared" si="12"/>
        <v>120</v>
      </c>
      <c r="W122" s="42">
        <f t="shared" si="13"/>
        <v>1.5713475349902368</v>
      </c>
      <c r="X122" s="42"/>
      <c r="Y122" s="42"/>
      <c r="Z122" s="13">
        <f>$H$132</f>
        <v>0</v>
      </c>
      <c r="AA122" s="14">
        <f>IF(ISTEXT($I$132),TEXT($G$132/100,"0.00%"),$G$132 / 100)</f>
        <v>1</v>
      </c>
      <c r="AB122" s="14">
        <f>IF(ISTEXT($I$133),TEXT($G$133/100,"0.00%"),$G$133 / 100)</f>
        <v>1</v>
      </c>
      <c r="AC122" s="14">
        <f>IF(ISTEXT($I$134),TEXT($G$134/100,"0.00%"),$G$134 / 100)</f>
        <v>1</v>
      </c>
      <c r="AD122" s="14">
        <f>IFERROR(AVERAGE($AA$122:$AC$122),"")</f>
        <v>1</v>
      </c>
    </row>
    <row r="123" spans="1:30" ht="16.5" thickTop="1" thickBot="1" x14ac:dyDescent="0.3">
      <c r="A123" s="43" t="s">
        <v>336</v>
      </c>
      <c r="B123" s="43" t="s">
        <v>74</v>
      </c>
      <c r="C123" s="43" t="s">
        <v>15</v>
      </c>
      <c r="D123" s="43">
        <v>262.66800000000001</v>
      </c>
      <c r="E123" s="43">
        <v>26535.752</v>
      </c>
      <c r="F123" s="43">
        <v>9.8989999999999998E-3</v>
      </c>
      <c r="G123" s="43">
        <f>($F$123 -  AVERAGE($F$117,$F$118,$F$119) ) / ($F$132 -  AVERAGE($F$117,$F$118,$F$119) ) * 100</f>
        <v>19.301628670044973</v>
      </c>
      <c r="H123" s="43">
        <v>60</v>
      </c>
      <c r="I123" s="46">
        <f>LN($G$123)</f>
        <v>2.9601894793994155</v>
      </c>
      <c r="J123" s="45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>
        <f>IF(ISTEXT($I$123),"",4)</f>
        <v>4</v>
      </c>
      <c r="V123" s="43">
        <f t="shared" si="12"/>
        <v>60</v>
      </c>
      <c r="W123" s="43">
        <f t="shared" si="13"/>
        <v>2.9601894793994155</v>
      </c>
      <c r="X123" s="43"/>
      <c r="Y123" s="43"/>
    </row>
    <row r="124" spans="1:30" x14ac:dyDescent="0.25">
      <c r="A124" s="42" t="s">
        <v>337</v>
      </c>
      <c r="B124" s="42" t="s">
        <v>74</v>
      </c>
      <c r="C124" s="42" t="s">
        <v>15</v>
      </c>
      <c r="D124" s="42">
        <v>133.286</v>
      </c>
      <c r="E124" s="42">
        <v>28348.550999999999</v>
      </c>
      <c r="F124" s="42">
        <v>4.7019999999999996E-3</v>
      </c>
      <c r="G124" s="42">
        <f>($F$124 -  AVERAGE($F$117,$F$118,$F$119) ) / ($F$133 -  AVERAGE($F$117,$F$118,$F$119) ) * 100</f>
        <v>10.683209913705891</v>
      </c>
      <c r="H124" s="42">
        <v>60</v>
      </c>
      <c r="I124" s="47">
        <f>LN($G$124)</f>
        <v>2.3686733420926083</v>
      </c>
      <c r="J124" s="44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>
        <f>IF(ISTEXT($I$124),"",5)</f>
        <v>5</v>
      </c>
      <c r="V124" s="42">
        <f t="shared" si="12"/>
        <v>60</v>
      </c>
      <c r="W124" s="42">
        <f t="shared" si="13"/>
        <v>2.3686733420926083</v>
      </c>
      <c r="X124" s="42"/>
      <c r="Y124" s="42"/>
      <c r="Z124" s="30" t="s">
        <v>58</v>
      </c>
      <c r="AA124" s="40">
        <f>IFERROR(SLOPE($W$120:$W$134,$V$120:$V$134),"")</f>
        <v>-3.0495694894071782E-2</v>
      </c>
    </row>
    <row r="125" spans="1:30" x14ac:dyDescent="0.25">
      <c r="A125" s="43" t="s">
        <v>338</v>
      </c>
      <c r="B125" s="43" t="s">
        <v>74</v>
      </c>
      <c r="C125" s="43" t="s">
        <v>15</v>
      </c>
      <c r="D125" s="43">
        <v>144.554</v>
      </c>
      <c r="E125" s="43">
        <v>31680.690999999999</v>
      </c>
      <c r="F125" s="43">
        <v>4.5630000000000002E-3</v>
      </c>
      <c r="G125" s="43">
        <f>($F$125 -  AVERAGE($F$117,$F$118,$F$119) ) / ($F$134 -  AVERAGE($F$117,$F$118,$F$119) ) * 100</f>
        <v>9.7181270452570434</v>
      </c>
      <c r="H125" s="43">
        <v>60</v>
      </c>
      <c r="I125" s="46">
        <f>LN($G$125)</f>
        <v>2.2739929090879105</v>
      </c>
      <c r="J125" s="45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>
        <f>IF(ISTEXT($I$125),"",6)</f>
        <v>6</v>
      </c>
      <c r="V125" s="43">
        <f t="shared" si="12"/>
        <v>60</v>
      </c>
      <c r="W125" s="43">
        <f t="shared" si="13"/>
        <v>2.2739929090879105</v>
      </c>
      <c r="X125" s="43"/>
      <c r="Y125" s="43"/>
      <c r="Z125" s="32" t="s">
        <v>59</v>
      </c>
      <c r="AA125" s="33">
        <f>IFERROR(INTERCEPT($W$120:$W$134,$V$120:$V$134),"")</f>
        <v>4.561009084878159</v>
      </c>
    </row>
    <row r="126" spans="1:30" ht="17.25" x14ac:dyDescent="0.25">
      <c r="A126" s="42" t="s">
        <v>339</v>
      </c>
      <c r="B126" s="42" t="s">
        <v>74</v>
      </c>
      <c r="C126" s="42" t="s">
        <v>15</v>
      </c>
      <c r="D126" s="42">
        <v>411.67099999999999</v>
      </c>
      <c r="E126" s="42">
        <v>27358.011999999999</v>
      </c>
      <c r="F126" s="42">
        <v>1.5048000000000001E-2</v>
      </c>
      <c r="G126" s="42">
        <f>($F$126 -  AVERAGE($F$117,$F$118,$F$119) ) / ($F$132 -  AVERAGE($F$117,$F$118,$F$119) ) * 100</f>
        <v>29.357676927013475</v>
      </c>
      <c r="H126" s="42">
        <v>30</v>
      </c>
      <c r="I126" s="47">
        <f>LN($G$126)</f>
        <v>3.3795540768765435</v>
      </c>
      <c r="J126" s="44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>
        <f>IF(ISTEXT($I$126),"",7)</f>
        <v>7</v>
      </c>
      <c r="V126" s="42">
        <f t="shared" si="12"/>
        <v>30</v>
      </c>
      <c r="W126" s="42">
        <f t="shared" si="13"/>
        <v>3.3795540768765435</v>
      </c>
      <c r="X126" s="42"/>
      <c r="Y126" s="42"/>
      <c r="Z126" s="32" t="s">
        <v>60</v>
      </c>
      <c r="AA126" s="34">
        <f>IFERROR(CORREL($W$120:$W$134,$V$120:$V$134)^2,"")</f>
        <v>0.94202369546557829</v>
      </c>
    </row>
    <row r="127" spans="1:30" ht="18" x14ac:dyDescent="0.35">
      <c r="A127" s="43" t="s">
        <v>340</v>
      </c>
      <c r="B127" s="43" t="s">
        <v>74</v>
      </c>
      <c r="C127" s="43" t="s">
        <v>15</v>
      </c>
      <c r="D127" s="43">
        <v>498.572</v>
      </c>
      <c r="E127" s="43">
        <v>26524.074000000001</v>
      </c>
      <c r="F127" s="43">
        <v>1.8797000000000001E-2</v>
      </c>
      <c r="G127" s="43">
        <f>($F$127 -  AVERAGE($F$117,$F$118,$F$119) ) / ($F$133 -  AVERAGE($F$117,$F$118,$F$119) ) * 100</f>
        <v>42.817082928491473</v>
      </c>
      <c r="H127" s="43">
        <v>30</v>
      </c>
      <c r="I127" s="46">
        <f>LN($G$127)</f>
        <v>3.7569371567982861</v>
      </c>
      <c r="J127" s="45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>
        <f>IF(ISTEXT($I$127),"",8)</f>
        <v>8</v>
      </c>
      <c r="V127" s="43">
        <f t="shared" si="12"/>
        <v>30</v>
      </c>
      <c r="W127" s="43">
        <f t="shared" si="13"/>
        <v>3.7569371567982861</v>
      </c>
      <c r="X127" s="43"/>
      <c r="Y127" s="43"/>
      <c r="Z127" s="32" t="s">
        <v>61</v>
      </c>
      <c r="AA127" s="35">
        <f>IF(AA124&gt;0,"",IFERROR(LN(2) /ABS(AA124),0))</f>
        <v>22.729345337682066</v>
      </c>
    </row>
    <row r="128" spans="1:30" ht="18.75" x14ac:dyDescent="0.35">
      <c r="A128" s="42" t="s">
        <v>341</v>
      </c>
      <c r="B128" s="42" t="s">
        <v>74</v>
      </c>
      <c r="C128" s="42" t="s">
        <v>15</v>
      </c>
      <c r="D128" s="42">
        <v>492.00900000000001</v>
      </c>
      <c r="E128" s="42">
        <v>27095.984</v>
      </c>
      <c r="F128" s="42">
        <v>1.8158000000000001E-2</v>
      </c>
      <c r="G128" s="42">
        <f>($F$128 -  AVERAGE($F$117,$F$118,$F$119) ) / ($F$134 -  AVERAGE($F$117,$F$118,$F$119) ) * 100</f>
        <v>38.774091791711527</v>
      </c>
      <c r="H128" s="42">
        <v>30</v>
      </c>
      <c r="I128" s="47">
        <f>LN($G$128)</f>
        <v>3.6577522862663447</v>
      </c>
      <c r="J128" s="44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>
        <f>IF(ISTEXT($I$128),"",9)</f>
        <v>9</v>
      </c>
      <c r="V128" s="42">
        <f t="shared" si="12"/>
        <v>30</v>
      </c>
      <c r="W128" s="42">
        <f t="shared" si="13"/>
        <v>3.6577522862663447</v>
      </c>
      <c r="X128" s="42"/>
      <c r="Y128" s="42"/>
      <c r="Z128" s="32" t="s">
        <v>62</v>
      </c>
      <c r="AA128" s="35">
        <f>IF(AA124&gt;0,0,IFERROR(ABS(AA124 * 1000 / 0.5),0))</f>
        <v>60.991389788143564</v>
      </c>
    </row>
    <row r="129" spans="1:30" ht="15.75" thickBot="1" x14ac:dyDescent="0.3">
      <c r="A129" s="43" t="s">
        <v>342</v>
      </c>
      <c r="B129" s="43" t="s">
        <v>74</v>
      </c>
      <c r="C129" s="43" t="s">
        <v>15</v>
      </c>
      <c r="D129" s="43">
        <v>934.00400000000002</v>
      </c>
      <c r="E129" s="43">
        <v>26787.581999999999</v>
      </c>
      <c r="F129" s="43">
        <v>3.4867000000000002E-2</v>
      </c>
      <c r="G129" s="43">
        <f>($F$129 -  AVERAGE($F$117,$F$118,$F$119) ) / ($F$132 -  AVERAGE($F$117,$F$118,$F$119) ) * 100</f>
        <v>68.064381220052653</v>
      </c>
      <c r="H129" s="43">
        <v>15</v>
      </c>
      <c r="I129" s="46">
        <f>LN($G$129)</f>
        <v>4.2204540399079455</v>
      </c>
      <c r="J129" s="45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>
        <f>IF(ISTEXT($I$129),"",10)</f>
        <v>10</v>
      </c>
      <c r="V129" s="43">
        <f t="shared" si="12"/>
        <v>15</v>
      </c>
      <c r="W129" s="43">
        <f t="shared" si="13"/>
        <v>4.2204540399079455</v>
      </c>
      <c r="X129" s="43"/>
      <c r="Y129" s="43"/>
      <c r="Z129" s="36" t="s">
        <v>46</v>
      </c>
      <c r="AA129" s="37" t="s">
        <v>63</v>
      </c>
    </row>
    <row r="130" spans="1:30" x14ac:dyDescent="0.25">
      <c r="A130" s="42" t="s">
        <v>343</v>
      </c>
      <c r="B130" s="42" t="s">
        <v>74</v>
      </c>
      <c r="C130" s="42" t="s">
        <v>15</v>
      </c>
      <c r="D130" s="42">
        <v>942.67100000000005</v>
      </c>
      <c r="E130" s="42">
        <v>31557.055</v>
      </c>
      <c r="F130" s="42">
        <v>2.9871999999999999E-2</v>
      </c>
      <c r="G130" s="42">
        <f>($F$130 -  AVERAGE($F$117,$F$118,$F$119) ) / ($F$133 -  AVERAGE($F$117,$F$118,$F$119) ) * 100</f>
        <v>68.065940228154489</v>
      </c>
      <c r="H130" s="42">
        <v>15</v>
      </c>
      <c r="I130" s="47">
        <f>LN($G$130)</f>
        <v>4.2204769445494001</v>
      </c>
      <c r="J130" s="44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>
        <f>IF(ISTEXT($I$130),"",11)</f>
        <v>11</v>
      </c>
      <c r="V130" s="42">
        <f t="shared" si="12"/>
        <v>15</v>
      </c>
      <c r="W130" s="42">
        <f t="shared" si="13"/>
        <v>4.2204769445494001</v>
      </c>
      <c r="X130" s="42"/>
      <c r="Y130" s="42"/>
    </row>
    <row r="131" spans="1:30" x14ac:dyDescent="0.25">
      <c r="A131" s="43" t="s">
        <v>344</v>
      </c>
      <c r="B131" s="43" t="s">
        <v>74</v>
      </c>
      <c r="C131" s="43" t="s">
        <v>15</v>
      </c>
      <c r="D131" s="43">
        <v>1032.8530000000001</v>
      </c>
      <c r="E131" s="43">
        <v>33765.237999999998</v>
      </c>
      <c r="F131" s="43">
        <v>3.0589000000000002E-2</v>
      </c>
      <c r="G131" s="43">
        <f>($F$131 -  AVERAGE($F$117,$F$118,$F$119) ) / ($F$134 -  AVERAGE($F$117,$F$118,$F$119) ) * 100</f>
        <v>65.342293171864213</v>
      </c>
      <c r="H131" s="43">
        <v>15</v>
      </c>
      <c r="I131" s="46">
        <f>LN($G$131)</f>
        <v>4.1796395015452008</v>
      </c>
      <c r="J131" s="45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>
        <f>IF(ISTEXT($I$131),"",12)</f>
        <v>12</v>
      </c>
      <c r="V131" s="43">
        <f t="shared" si="12"/>
        <v>15</v>
      </c>
      <c r="W131" s="43">
        <f t="shared" si="13"/>
        <v>4.1796395015452008</v>
      </c>
      <c r="X131" s="43"/>
      <c r="Y131" s="43"/>
    </row>
    <row r="132" spans="1:30" x14ac:dyDescent="0.25">
      <c r="A132" s="42" t="s">
        <v>345</v>
      </c>
      <c r="B132" s="42" t="s">
        <v>74</v>
      </c>
      <c r="C132" s="42" t="s">
        <v>15</v>
      </c>
      <c r="D132" s="42">
        <v>1585.123</v>
      </c>
      <c r="E132" s="42">
        <v>30947.833999999999</v>
      </c>
      <c r="F132" s="42">
        <v>5.1219000000000001E-2</v>
      </c>
      <c r="G132" s="42">
        <f>($F$132 -  AVERAGE($F$117,$F$118,$F$119) ) / ($F$132 -  AVERAGE($F$117,$F$118,$F$119) ) * 100</f>
        <v>100</v>
      </c>
      <c r="H132" s="42">
        <v>0</v>
      </c>
      <c r="I132" s="47">
        <f>LN($G$132)</f>
        <v>4.6051701859880918</v>
      </c>
      <c r="J132" s="44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>
        <f>IF(ISTEXT($I$132),"",13)</f>
        <v>13</v>
      </c>
      <c r="V132" s="42">
        <f t="shared" si="12"/>
        <v>0</v>
      </c>
      <c r="W132" s="42">
        <f t="shared" si="13"/>
        <v>4.6051701859880918</v>
      </c>
      <c r="X132" s="42"/>
      <c r="Y132" s="42"/>
    </row>
    <row r="133" spans="1:30" x14ac:dyDescent="0.25">
      <c r="A133" s="43" t="s">
        <v>346</v>
      </c>
      <c r="B133" s="43" t="s">
        <v>74</v>
      </c>
      <c r="C133" s="43" t="s">
        <v>15</v>
      </c>
      <c r="D133" s="43">
        <v>1357.971</v>
      </c>
      <c r="E133" s="43">
        <v>30947.833999999999</v>
      </c>
      <c r="F133" s="43">
        <v>4.3879355175551221E-2</v>
      </c>
      <c r="G133" s="43">
        <f>($F$133 -  AVERAGE($F$117,$F$118,$F$119) ) / ($F$133 -  AVERAGE($F$117,$F$118,$F$119) ) * 100</f>
        <v>100</v>
      </c>
      <c r="H133" s="43">
        <v>0</v>
      </c>
      <c r="I133" s="46">
        <f>LN($G$133)</f>
        <v>4.6051701859880918</v>
      </c>
      <c r="J133" s="45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>
        <f>IF(ISTEXT($I$133),"",14)</f>
        <v>14</v>
      </c>
      <c r="V133" s="43">
        <f t="shared" si="12"/>
        <v>0</v>
      </c>
      <c r="W133" s="43">
        <f t="shared" si="13"/>
        <v>4.6051701859880918</v>
      </c>
      <c r="X133" s="43"/>
      <c r="Y133" s="43"/>
    </row>
    <row r="134" spans="1:30" x14ac:dyDescent="0.25">
      <c r="A134" s="42" t="s">
        <v>347</v>
      </c>
      <c r="B134" s="42" t="s">
        <v>74</v>
      </c>
      <c r="C134" s="42" t="s">
        <v>15</v>
      </c>
      <c r="D134" s="42">
        <v>1441.9780000000001</v>
      </c>
      <c r="E134" s="42">
        <v>30807.967000000001</v>
      </c>
      <c r="F134" s="42">
        <v>4.6804999999999999E-2</v>
      </c>
      <c r="G134" s="42">
        <f>($F$134 -  AVERAGE($F$117,$F$118,$F$119) ) / ($F$134 -  AVERAGE($F$117,$F$118,$F$119) ) * 100</f>
        <v>100</v>
      </c>
      <c r="H134" s="42">
        <v>0</v>
      </c>
      <c r="I134" s="47">
        <f>LN($G$134)</f>
        <v>4.6051701859880918</v>
      </c>
      <c r="J134" s="44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>
        <f>IF(ISTEXT($I$134),"",15)</f>
        <v>15</v>
      </c>
      <c r="V134" s="42">
        <f t="shared" si="12"/>
        <v>0</v>
      </c>
      <c r="W134" s="42">
        <f t="shared" si="13"/>
        <v>4.6051701859880918</v>
      </c>
      <c r="X134" s="42"/>
      <c r="Y134" s="42"/>
    </row>
    <row r="135" spans="1:30" ht="15.75" thickBot="1" x14ac:dyDescent="0.3">
      <c r="A135" s="43"/>
      <c r="B135" s="43"/>
      <c r="C135" s="43"/>
      <c r="D135" s="43"/>
      <c r="E135" s="43"/>
      <c r="F135" s="43"/>
      <c r="G135" s="43"/>
      <c r="H135" s="43"/>
      <c r="I135" s="43"/>
      <c r="J135" s="45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</row>
    <row r="136" spans="1:30" ht="16.5" thickTop="1" thickBot="1" x14ac:dyDescent="0.3">
      <c r="A136" s="42" t="s">
        <v>6</v>
      </c>
      <c r="B136" s="42" t="s">
        <v>75</v>
      </c>
      <c r="C136" s="42" t="s">
        <v>16</v>
      </c>
      <c r="D136" s="42">
        <v>0.70299999999999996</v>
      </c>
      <c r="E136" s="42">
        <v>53817.542999999998</v>
      </c>
      <c r="F136" s="42">
        <v>1.2999999999999999E-5</v>
      </c>
      <c r="G136" s="42"/>
      <c r="H136" s="42"/>
      <c r="I136" s="42"/>
      <c r="J136" s="44"/>
      <c r="K136" s="42"/>
      <c r="L136" s="42"/>
      <c r="M136" s="42"/>
      <c r="N136" s="42"/>
      <c r="O136" s="42"/>
      <c r="P136" s="42"/>
      <c r="Q136" s="42"/>
      <c r="R136" s="42" t="s">
        <v>369</v>
      </c>
      <c r="S136" s="42"/>
      <c r="T136" s="42">
        <v>9</v>
      </c>
      <c r="U136" s="42"/>
      <c r="V136" s="42"/>
      <c r="W136" s="42"/>
      <c r="X136" s="42"/>
      <c r="Y136" s="42"/>
      <c r="Z136" s="10" t="s">
        <v>52</v>
      </c>
      <c r="AA136" s="10" t="s">
        <v>54</v>
      </c>
      <c r="AB136" s="10" t="s">
        <v>55</v>
      </c>
      <c r="AC136" s="10" t="s">
        <v>56</v>
      </c>
      <c r="AD136" s="10" t="s">
        <v>57</v>
      </c>
    </row>
    <row r="137" spans="1:30" ht="15.75" thickTop="1" x14ac:dyDescent="0.25">
      <c r="A137" s="43" t="s">
        <v>8</v>
      </c>
      <c r="B137" s="43" t="s">
        <v>75</v>
      </c>
      <c r="C137" s="43" t="s">
        <v>16</v>
      </c>
      <c r="D137" s="43">
        <v>0.70299999999999996</v>
      </c>
      <c r="E137" s="43">
        <v>52947.175999999999</v>
      </c>
      <c r="F137" s="43">
        <v>1.327738423669659E-5</v>
      </c>
      <c r="G137" s="43"/>
      <c r="H137" s="43"/>
      <c r="I137" s="43"/>
      <c r="J137" s="45"/>
      <c r="K137" s="43"/>
      <c r="L137" s="43"/>
      <c r="M137" s="43"/>
      <c r="N137" s="43"/>
      <c r="O137" s="43"/>
      <c r="P137" s="43"/>
      <c r="Q137" s="43"/>
      <c r="R137" s="43" t="s">
        <v>52</v>
      </c>
      <c r="S137" s="43"/>
      <c r="T137" s="43">
        <v>157</v>
      </c>
      <c r="U137" s="43"/>
      <c r="V137" s="43"/>
      <c r="W137" s="43"/>
      <c r="X137" s="43"/>
      <c r="Y137" s="43"/>
      <c r="Z137" s="11">
        <f>$H$139</f>
        <v>120</v>
      </c>
      <c r="AA137" s="16" t="str">
        <f>IF(ISTEXT($I$139),TEXT($G$139/100,"0.00%"),$G$139 / 100)</f>
        <v>1.59%</v>
      </c>
      <c r="AB137" s="17" t="str">
        <f>IF(ISTEXT($I$140),TEXT($G$140/100,"0.00%"),$G$140 / 100)</f>
        <v>2.26%</v>
      </c>
      <c r="AC137" s="17" t="str">
        <f>IF(ISTEXT($I$141),TEXT($G$141/100,"0.00%"),$G$141 / 100)</f>
        <v>2.13%</v>
      </c>
      <c r="AD137" s="17" t="str">
        <f>IFERROR(AVERAGE($AA$137:$AC$137),"")</f>
        <v/>
      </c>
    </row>
    <row r="138" spans="1:30" x14ac:dyDescent="0.25">
      <c r="A138" s="42" t="s">
        <v>9</v>
      </c>
      <c r="B138" s="42" t="s">
        <v>75</v>
      </c>
      <c r="C138" s="42" t="s">
        <v>16</v>
      </c>
      <c r="D138" s="42">
        <v>0.63400000000000001</v>
      </c>
      <c r="E138" s="42">
        <v>55355.074000000001</v>
      </c>
      <c r="F138" s="42">
        <v>1.1E-5</v>
      </c>
      <c r="G138" s="42"/>
      <c r="H138" s="42"/>
      <c r="I138" s="42"/>
      <c r="J138" s="44"/>
      <c r="K138" s="42"/>
      <c r="L138" s="42"/>
      <c r="M138" s="42"/>
      <c r="N138" s="42"/>
      <c r="O138" s="42"/>
      <c r="P138" s="42"/>
      <c r="Q138" s="42"/>
      <c r="R138" s="42" t="s">
        <v>53</v>
      </c>
      <c r="S138" s="42"/>
      <c r="T138" s="42">
        <v>171</v>
      </c>
      <c r="U138" s="42"/>
      <c r="V138" s="42"/>
      <c r="W138" s="42"/>
      <c r="X138" s="42"/>
      <c r="Y138" s="42"/>
      <c r="Z138" s="11">
        <f>$H$142</f>
        <v>60</v>
      </c>
      <c r="AA138" s="16">
        <f>IF(ISTEXT($I$142),TEXT($G$142/100,"0.00%"),$G$142 / 100)</f>
        <v>1.7635732778208579E-2</v>
      </c>
      <c r="AB138" s="17">
        <f>IF(ISTEXT($I$143),TEXT($G$143/100,"0.00%"),$G$143 / 100)</f>
        <v>3.5186534019131299E-2</v>
      </c>
      <c r="AC138" s="17">
        <f>IF(ISTEXT($I$144),TEXT($G$144/100,"0.00%"),$G$144 / 100)</f>
        <v>1.7022854654232127E-2</v>
      </c>
      <c r="AD138" s="17">
        <f>IFERROR(AVERAGE($AA$138:$AC$138),"")</f>
        <v>2.3281707150524005E-2</v>
      </c>
    </row>
    <row r="139" spans="1:30" x14ac:dyDescent="0.25">
      <c r="A139" s="43" t="s">
        <v>370</v>
      </c>
      <c r="B139" s="43" t="s">
        <v>75</v>
      </c>
      <c r="C139" s="43" t="s">
        <v>16</v>
      </c>
      <c r="D139" s="43">
        <v>569.10699999999997</v>
      </c>
      <c r="E139" s="43">
        <v>26207.592000000001</v>
      </c>
      <c r="F139" s="43">
        <v>2.1715000000000002E-2</v>
      </c>
      <c r="G139" s="43">
        <f t="shared" ref="G139:G149" si="14">(F139 -  AVERAGE($F$136,$F$137,$F$138) ) / (AVERAGE($F$151:$F$153) -  AVERAGE($F$136,$F$137,$F$138) ) * 100</f>
        <v>1.5948480772633125</v>
      </c>
      <c r="H139" s="43">
        <v>120</v>
      </c>
      <c r="I139" s="46" t="str">
        <f>TEXT(LN($G$139),"0.000")</f>
        <v>0.467</v>
      </c>
      <c r="J139" s="45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 t="str">
        <f>IF(ISTEXT($I$139),"",1)</f>
        <v/>
      </c>
      <c r="V139" s="43">
        <f t="shared" ref="V139:V153" si="15">IFERROR(INDEX($H$139:$H$153,SMALL($U$139:$U$153,ROW(W1)),1),"")</f>
        <v>60</v>
      </c>
      <c r="W139" s="43">
        <f t="shared" ref="W139:W153" si="16">IFERROR(INDEX($I$139:$I$153,SMALL($U$139:$U$153,ROW(I1)),1),"")</f>
        <v>0.56734202232337827</v>
      </c>
      <c r="X139" s="43"/>
      <c r="Y139" s="43"/>
      <c r="Z139" s="11">
        <f>$H$145</f>
        <v>30</v>
      </c>
      <c r="AA139" s="12">
        <f>IF(ISTEXT($I$145),TEXT($G$145/100,"0.00%"),$G$145 / 100)</f>
        <v>0.23948806040155418</v>
      </c>
      <c r="AB139" s="12">
        <f>IF(ISTEXT($I$146),TEXT($G$146/100,"0.00%"),$G$146 / 100)</f>
        <v>0.23416763160348528</v>
      </c>
      <c r="AC139" s="12">
        <f>IF(ISTEXT($I$147),TEXT($G$147/100,"0.00%"),$G$147 / 100)</f>
        <v>0.17900639584803651</v>
      </c>
      <c r="AD139" s="12">
        <f>IFERROR(AVERAGE($AA$139:$AC$139),"")</f>
        <v>0.21755402928435866</v>
      </c>
    </row>
    <row r="140" spans="1:30" x14ac:dyDescent="0.25">
      <c r="A140" s="42" t="s">
        <v>371</v>
      </c>
      <c r="B140" s="42" t="s">
        <v>75</v>
      </c>
      <c r="C140" s="42" t="s">
        <v>16</v>
      </c>
      <c r="D140" s="42">
        <v>783.97500000000002</v>
      </c>
      <c r="E140" s="42">
        <v>25521.342000000001</v>
      </c>
      <c r="F140" s="42">
        <v>3.0717999999999999E-2</v>
      </c>
      <c r="G140" s="42">
        <f t="shared" si="14"/>
        <v>2.2564478074983216</v>
      </c>
      <c r="H140" s="42">
        <v>120</v>
      </c>
      <c r="I140" s="47" t="str">
        <f>TEXT(LN($G$140),"0.000")</f>
        <v>0.814</v>
      </c>
      <c r="J140" s="44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 t="str">
        <f>IF(ISTEXT($I$140),"",2)</f>
        <v/>
      </c>
      <c r="V140" s="42">
        <f t="shared" si="15"/>
        <v>60</v>
      </c>
      <c r="W140" s="42">
        <f t="shared" si="16"/>
        <v>1.2580783601420074</v>
      </c>
      <c r="X140" s="42"/>
      <c r="Y140" s="42"/>
      <c r="Z140" s="11">
        <f>$H$148</f>
        <v>15</v>
      </c>
      <c r="AA140" s="12">
        <f>IF(ISTEXT($I$148),TEXT($G$148/100,"0.00%"),$G$148 / 100)</f>
        <v>0.70360434966691443</v>
      </c>
      <c r="AB140" s="15">
        <f>IF(ISTEXT($I$149),TEXT($G$149/100,"0.00%"),$G$149 / 100)</f>
        <v>0.9928916425740717</v>
      </c>
      <c r="AC140" s="15">
        <f>IF(ISTEXT($I$150),TEXT($G$150/100,"0.00%"),$G$150 / 100)</f>
        <v>0.78941022648704162</v>
      </c>
      <c r="AD140" s="15">
        <f>IFERROR(AVERAGE($AA$140:$AC$140),"")</f>
        <v>0.82863540624267584</v>
      </c>
    </row>
    <row r="141" spans="1:30" ht="15.75" thickBot="1" x14ac:dyDescent="0.3">
      <c r="A141" s="43" t="s">
        <v>372</v>
      </c>
      <c r="B141" s="43" t="s">
        <v>75</v>
      </c>
      <c r="C141" s="43" t="s">
        <v>16</v>
      </c>
      <c r="D141" s="43">
        <v>803.10299999999995</v>
      </c>
      <c r="E141" s="43">
        <v>27646.796999999999</v>
      </c>
      <c r="F141" s="43">
        <v>2.9048999999999998E-2</v>
      </c>
      <c r="G141" s="43">
        <f t="shared" si="14"/>
        <v>2.1337986961174229</v>
      </c>
      <c r="H141" s="43">
        <v>120</v>
      </c>
      <c r="I141" s="46" t="str">
        <f>TEXT(LN($G$141),"0.000")</f>
        <v>0.758</v>
      </c>
      <c r="J141" s="45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 t="str">
        <f>IF(ISTEXT($I$141),"",3)</f>
        <v/>
      </c>
      <c r="V141" s="43">
        <f t="shared" si="15"/>
        <v>60</v>
      </c>
      <c r="W141" s="43">
        <f t="shared" si="16"/>
        <v>0.53197173960256727</v>
      </c>
      <c r="X141" s="43"/>
      <c r="Y141" s="43"/>
      <c r="Z141" s="13">
        <f>$H$151</f>
        <v>0</v>
      </c>
      <c r="AA141" s="14">
        <f>IF(ISTEXT($I$151),TEXT($G$151/100,"0.00%"),$G$151 / 100)</f>
        <v>1</v>
      </c>
      <c r="AB141" s="14">
        <f>IF(ISTEXT($I$152),TEXT($G$152/100,"0.00%"),$G$152 / 100)</f>
        <v>1</v>
      </c>
      <c r="AC141" s="14">
        <f>IF(ISTEXT($I$153),TEXT($G$153/100,"0.00%"),$G$153 / 100)</f>
        <v>1</v>
      </c>
      <c r="AD141" s="14">
        <f>IFERROR(AVERAGE($AA$141:$AC$141),"")</f>
        <v>1</v>
      </c>
    </row>
    <row r="142" spans="1:30" ht="16.5" thickTop="1" thickBot="1" x14ac:dyDescent="0.3">
      <c r="A142" s="42" t="s">
        <v>373</v>
      </c>
      <c r="B142" s="42" t="s">
        <v>75</v>
      </c>
      <c r="C142" s="42" t="s">
        <v>16</v>
      </c>
      <c r="D142" s="42">
        <v>764.55899999999997</v>
      </c>
      <c r="E142" s="42">
        <v>31841.877</v>
      </c>
      <c r="F142" s="42">
        <v>2.4011000000000001E-2</v>
      </c>
      <c r="G142" s="42">
        <f t="shared" si="14"/>
        <v>1.7635732778208579</v>
      </c>
      <c r="H142" s="42">
        <v>60</v>
      </c>
      <c r="I142" s="47">
        <f>LN($G$142)</f>
        <v>0.56734202232337827</v>
      </c>
      <c r="J142" s="44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>
        <f>IF(ISTEXT($I$142),"",4)</f>
        <v>4</v>
      </c>
      <c r="V142" s="42">
        <f t="shared" si="15"/>
        <v>30</v>
      </c>
      <c r="W142" s="42">
        <f t="shared" si="16"/>
        <v>3.1759184704286851</v>
      </c>
      <c r="X142" s="42"/>
      <c r="Y142" s="42"/>
    </row>
    <row r="143" spans="1:30" x14ac:dyDescent="0.25">
      <c r="A143" s="43" t="s">
        <v>374</v>
      </c>
      <c r="B143" s="43" t="s">
        <v>75</v>
      </c>
      <c r="C143" s="43" t="s">
        <v>16</v>
      </c>
      <c r="D143" s="43">
        <v>1321.4949999999999</v>
      </c>
      <c r="E143" s="43">
        <v>27592.344000000001</v>
      </c>
      <c r="F143" s="43">
        <v>4.7893999999999999E-2</v>
      </c>
      <c r="G143" s="43">
        <f t="shared" si="14"/>
        <v>3.5186534019131299</v>
      </c>
      <c r="H143" s="43">
        <v>60</v>
      </c>
      <c r="I143" s="46">
        <f>LN($G$143)</f>
        <v>1.2580783601420074</v>
      </c>
      <c r="J143" s="45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>
        <f>IF(ISTEXT($I$143),"",5)</f>
        <v>5</v>
      </c>
      <c r="V143" s="43">
        <f t="shared" si="15"/>
        <v>30</v>
      </c>
      <c r="W143" s="43">
        <f t="shared" si="16"/>
        <v>3.1534521402638829</v>
      </c>
      <c r="X143" s="43"/>
      <c r="Y143" s="43"/>
      <c r="Z143" s="30" t="s">
        <v>58</v>
      </c>
      <c r="AA143" s="40">
        <f>IFERROR(SLOPE($W$139:$W$153,$V$139:$V$153),"")</f>
        <v>-6.7262821247644641E-2</v>
      </c>
    </row>
    <row r="144" spans="1:30" x14ac:dyDescent="0.25">
      <c r="A144" s="42" t="s">
        <v>375</v>
      </c>
      <c r="B144" s="42" t="s">
        <v>75</v>
      </c>
      <c r="C144" s="42" t="s">
        <v>16</v>
      </c>
      <c r="D144" s="42">
        <v>697.29300000000001</v>
      </c>
      <c r="E144" s="42">
        <v>30085.414000000001</v>
      </c>
      <c r="F144" s="42">
        <v>2.3177E-2</v>
      </c>
      <c r="G144" s="42">
        <f t="shared" si="14"/>
        <v>1.7022854654232127</v>
      </c>
      <c r="H144" s="42">
        <v>60</v>
      </c>
      <c r="I144" s="47">
        <f>LN($G$144)</f>
        <v>0.53197173960256727</v>
      </c>
      <c r="J144" s="44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>
        <f>IF(ISTEXT($I$144),"",6)</f>
        <v>6</v>
      </c>
      <c r="V144" s="42">
        <f t="shared" si="15"/>
        <v>30</v>
      </c>
      <c r="W144" s="42">
        <f t="shared" si="16"/>
        <v>2.8848364432029898</v>
      </c>
      <c r="X144" s="42"/>
      <c r="Y144" s="42"/>
      <c r="Z144" s="32" t="s">
        <v>59</v>
      </c>
      <c r="AA144" s="33">
        <f>IFERROR(INTERCEPT($W$139:$W$153,$V$139:$V$153),"")</f>
        <v>4.9829389164612516</v>
      </c>
    </row>
    <row r="145" spans="1:30" ht="17.25" x14ac:dyDescent="0.25">
      <c r="A145" s="43" t="s">
        <v>376</v>
      </c>
      <c r="B145" s="43" t="s">
        <v>75</v>
      </c>
      <c r="C145" s="43" t="s">
        <v>16</v>
      </c>
      <c r="D145" s="43">
        <v>8330.9699999999993</v>
      </c>
      <c r="E145" s="43">
        <v>25562.49</v>
      </c>
      <c r="F145" s="43">
        <v>0.32590599999999997</v>
      </c>
      <c r="G145" s="43">
        <f t="shared" si="14"/>
        <v>23.948806040155418</v>
      </c>
      <c r="H145" s="43">
        <v>30</v>
      </c>
      <c r="I145" s="46">
        <f>LN($G$145)</f>
        <v>3.1759184704286851</v>
      </c>
      <c r="J145" s="45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>
        <f>IF(ISTEXT($I$145),"",7)</f>
        <v>7</v>
      </c>
      <c r="V145" s="43">
        <f t="shared" si="15"/>
        <v>15</v>
      </c>
      <c r="W145" s="43">
        <f t="shared" si="16"/>
        <v>4.2536311018668984</v>
      </c>
      <c r="X145" s="43"/>
      <c r="Y145" s="43"/>
      <c r="Z145" s="32" t="s">
        <v>60</v>
      </c>
      <c r="AA145" s="34">
        <f>IFERROR(CORREL($W$139:$W$153,$V$139:$V$153)^2,"")</f>
        <v>0.94513264023436816</v>
      </c>
    </row>
    <row r="146" spans="1:30" ht="18" x14ac:dyDescent="0.35">
      <c r="A146" s="42" t="s">
        <v>377</v>
      </c>
      <c r="B146" s="42" t="s">
        <v>75</v>
      </c>
      <c r="C146" s="42" t="s">
        <v>16</v>
      </c>
      <c r="D146" s="42">
        <v>9785.1350000000002</v>
      </c>
      <c r="E146" s="42">
        <v>30706.563999999998</v>
      </c>
      <c r="F146" s="42">
        <v>0.318666</v>
      </c>
      <c r="G146" s="42">
        <f t="shared" si="14"/>
        <v>23.416763160348527</v>
      </c>
      <c r="H146" s="42">
        <v>30</v>
      </c>
      <c r="I146" s="47">
        <f>LN($G$146)</f>
        <v>3.1534521402638829</v>
      </c>
      <c r="J146" s="44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>
        <f>IF(ISTEXT($I$146),"",8)</f>
        <v>8</v>
      </c>
      <c r="V146" s="42">
        <f t="shared" si="15"/>
        <v>15</v>
      </c>
      <c r="W146" s="42">
        <f t="shared" si="16"/>
        <v>4.5980364438221155</v>
      </c>
      <c r="X146" s="42"/>
      <c r="Y146" s="42"/>
      <c r="Z146" s="32" t="s">
        <v>61</v>
      </c>
      <c r="AA146" s="35">
        <f>IF(AA143&gt;0,"",IFERROR(LN(2) /ABS(AA143),0))</f>
        <v>10.30505660783917</v>
      </c>
    </row>
    <row r="147" spans="1:30" ht="18.75" x14ac:dyDescent="0.35">
      <c r="A147" s="43" t="s">
        <v>378</v>
      </c>
      <c r="B147" s="43" t="s">
        <v>75</v>
      </c>
      <c r="C147" s="43" t="s">
        <v>16</v>
      </c>
      <c r="D147" s="43">
        <v>6272.3969999999999</v>
      </c>
      <c r="E147" s="43">
        <v>25748.476999999999</v>
      </c>
      <c r="F147" s="43">
        <v>0.24360299999999999</v>
      </c>
      <c r="G147" s="43">
        <f t="shared" si="14"/>
        <v>17.900639584803653</v>
      </c>
      <c r="H147" s="43">
        <v>30</v>
      </c>
      <c r="I147" s="46">
        <f>LN($G$147)</f>
        <v>2.8848364432029898</v>
      </c>
      <c r="J147" s="45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>
        <f>IF(ISTEXT($I$147),"",9)</f>
        <v>9</v>
      </c>
      <c r="V147" s="43">
        <f t="shared" si="15"/>
        <v>15</v>
      </c>
      <c r="W147" s="43">
        <f t="shared" si="16"/>
        <v>4.3687010249101528</v>
      </c>
      <c r="X147" s="43"/>
      <c r="Y147" s="43"/>
      <c r="Z147" s="32" t="s">
        <v>62</v>
      </c>
      <c r="AA147" s="35">
        <f>IF(AA143&gt;0,0,IFERROR(ABS(AA143 * 1000 / 0.5),0))</f>
        <v>134.52564249528928</v>
      </c>
    </row>
    <row r="148" spans="1:30" ht="15.75" thickBot="1" x14ac:dyDescent="0.3">
      <c r="A148" s="42" t="s">
        <v>379</v>
      </c>
      <c r="B148" s="42" t="s">
        <v>75</v>
      </c>
      <c r="C148" s="42" t="s">
        <v>16</v>
      </c>
      <c r="D148" s="42">
        <v>23140.708999999999</v>
      </c>
      <c r="E148" s="42">
        <v>24168.561000000002</v>
      </c>
      <c r="F148" s="42">
        <v>0.95747199999999999</v>
      </c>
      <c r="G148" s="42">
        <f t="shared" si="14"/>
        <v>70.360434966691443</v>
      </c>
      <c r="H148" s="42">
        <v>15</v>
      </c>
      <c r="I148" s="47">
        <f>LN($G$148)</f>
        <v>4.2536311018668984</v>
      </c>
      <c r="J148" s="44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>
        <f>IF(ISTEXT($I$148),"",10)</f>
        <v>10</v>
      </c>
      <c r="V148" s="42">
        <f t="shared" si="15"/>
        <v>0</v>
      </c>
      <c r="W148" s="42">
        <f t="shared" si="16"/>
        <v>4.6051701859880918</v>
      </c>
      <c r="X148" s="42"/>
      <c r="Y148" s="42"/>
      <c r="Z148" s="36" t="s">
        <v>46</v>
      </c>
      <c r="AA148" s="37" t="s">
        <v>82</v>
      </c>
    </row>
    <row r="149" spans="1:30" x14ac:dyDescent="0.25">
      <c r="A149" s="43" t="s">
        <v>380</v>
      </c>
      <c r="B149" s="43" t="s">
        <v>75</v>
      </c>
      <c r="C149" s="43" t="s">
        <v>16</v>
      </c>
      <c r="D149" s="43">
        <v>35766.777000000002</v>
      </c>
      <c r="E149" s="43">
        <v>26471.705000000002</v>
      </c>
      <c r="F149" s="43">
        <v>1.351132</v>
      </c>
      <c r="G149" s="43">
        <f t="shared" si="14"/>
        <v>99.289164257407165</v>
      </c>
      <c r="H149" s="43">
        <v>15</v>
      </c>
      <c r="I149" s="46">
        <f>LN($G$149)</f>
        <v>4.5980364438221155</v>
      </c>
      <c r="J149" s="45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>
        <f>IF(ISTEXT($I$149),"",11)</f>
        <v>11</v>
      </c>
      <c r="V149" s="43">
        <f t="shared" si="15"/>
        <v>0</v>
      </c>
      <c r="W149" s="43">
        <f t="shared" si="16"/>
        <v>4.6051701859880918</v>
      </c>
      <c r="X149" s="43"/>
      <c r="Y149" s="43"/>
    </row>
    <row r="150" spans="1:30" x14ac:dyDescent="0.25">
      <c r="A150" s="42" t="s">
        <v>381</v>
      </c>
      <c r="B150" s="42" t="s">
        <v>75</v>
      </c>
      <c r="C150" s="42" t="s">
        <v>16</v>
      </c>
      <c r="D150" s="42">
        <v>28714.366999999998</v>
      </c>
      <c r="E150" s="42">
        <v>26730.025000000001</v>
      </c>
      <c r="F150" s="42">
        <v>1.074236</v>
      </c>
      <c r="G150" s="42">
        <f>(F150 -  AVERAGE($F$136,$F$137,$F$138) ) / (AVERAGE($F$151:$F$153) -  AVERAGE($F$136,$F$137,$F$138) ) * 100</f>
        <v>78.941022648704163</v>
      </c>
      <c r="H150" s="42">
        <v>15</v>
      </c>
      <c r="I150" s="47">
        <f>LN($G$150)</f>
        <v>4.3687010249101528</v>
      </c>
      <c r="J150" s="44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>
        <f>IF(ISTEXT($I$150),"",12)</f>
        <v>12</v>
      </c>
      <c r="V150" s="42">
        <f t="shared" si="15"/>
        <v>0</v>
      </c>
      <c r="W150" s="42">
        <f t="shared" si="16"/>
        <v>4.6051701859880918</v>
      </c>
      <c r="X150" s="42"/>
      <c r="Y150" s="42"/>
    </row>
    <row r="151" spans="1:30" x14ac:dyDescent="0.25">
      <c r="A151" s="43" t="s">
        <v>382</v>
      </c>
      <c r="B151" s="43" t="s">
        <v>75</v>
      </c>
      <c r="C151" s="43" t="s">
        <v>16</v>
      </c>
      <c r="D151" s="43">
        <v>75039.593999999997</v>
      </c>
      <c r="E151" s="43">
        <v>26247.666000000001</v>
      </c>
      <c r="F151" s="43">
        <v>2.858905</v>
      </c>
      <c r="G151" s="43">
        <f>($F$151 -  AVERAGE($F$136,$F$137,$F$138) ) / ($F$151 -  AVERAGE($F$136,$F$137,$F$138) ) * 100</f>
        <v>100</v>
      </c>
      <c r="H151" s="43">
        <v>0</v>
      </c>
      <c r="I151" s="46">
        <f>LN($G$151)</f>
        <v>4.6051701859880918</v>
      </c>
      <c r="J151" s="45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>
        <f>IF(ISTEXT($I$151),"",13)</f>
        <v>13</v>
      </c>
      <c r="V151" s="43" t="str">
        <f t="shared" si="15"/>
        <v/>
      </c>
      <c r="W151" s="43" t="str">
        <f t="shared" si="16"/>
        <v/>
      </c>
      <c r="X151" s="43"/>
      <c r="Y151" s="43"/>
    </row>
    <row r="152" spans="1:30" x14ac:dyDescent="0.25">
      <c r="A152" s="42" t="s">
        <v>383</v>
      </c>
      <c r="B152" s="42" t="s">
        <v>75</v>
      </c>
      <c r="C152" s="42" t="s">
        <v>16</v>
      </c>
      <c r="D152" s="42">
        <v>20803.965</v>
      </c>
      <c r="E152" s="42">
        <v>28670.546999999999</v>
      </c>
      <c r="F152" s="42">
        <v>0.72562099999999996</v>
      </c>
      <c r="G152" s="42">
        <f>($F$152 -  AVERAGE($F$136,$F$137,$F$138) ) / ($F$152 -  AVERAGE($F$136,$F$137,$F$138) ) * 100</f>
        <v>100</v>
      </c>
      <c r="H152" s="42">
        <v>0</v>
      </c>
      <c r="I152" s="47">
        <f>LN($G$152)</f>
        <v>4.6051701859880918</v>
      </c>
      <c r="J152" s="44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>
        <f>IF(ISTEXT($I$152),"",14)</f>
        <v>14</v>
      </c>
      <c r="V152" s="42" t="str">
        <f t="shared" si="15"/>
        <v/>
      </c>
      <c r="W152" s="42" t="str">
        <f t="shared" si="16"/>
        <v/>
      </c>
      <c r="X152" s="42"/>
      <c r="Y152" s="42"/>
    </row>
    <row r="153" spans="1:30" x14ac:dyDescent="0.25">
      <c r="A153" s="43" t="s">
        <v>384</v>
      </c>
      <c r="B153" s="43" t="s">
        <v>75</v>
      </c>
      <c r="C153" s="43" t="s">
        <v>16</v>
      </c>
      <c r="D153" s="43">
        <v>13594.877</v>
      </c>
      <c r="E153" s="43">
        <v>27305.018</v>
      </c>
      <c r="F153" s="43">
        <v>0.49788900000000003</v>
      </c>
      <c r="G153" s="43">
        <f>($F$153 -  AVERAGE($F$136,$F$137,$F$138) ) / ($F$153 -  AVERAGE($F$136,$F$137,$F$138) ) * 100</f>
        <v>100</v>
      </c>
      <c r="H153" s="43">
        <v>0</v>
      </c>
      <c r="I153" s="46">
        <f>LN($G$153)</f>
        <v>4.6051701859880918</v>
      </c>
      <c r="J153" s="45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>
        <f>IF(ISTEXT($I$153),"",15)</f>
        <v>15</v>
      </c>
      <c r="V153" s="43" t="str">
        <f t="shared" si="15"/>
        <v/>
      </c>
      <c r="W153" s="43" t="str">
        <f t="shared" si="16"/>
        <v/>
      </c>
      <c r="X153" s="43"/>
      <c r="Y153" s="43"/>
    </row>
    <row r="154" spans="1:30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4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30" ht="16.5" thickTop="1" thickBot="1" x14ac:dyDescent="0.3">
      <c r="A155" s="43" t="s">
        <v>6</v>
      </c>
      <c r="B155" s="43" t="s">
        <v>76</v>
      </c>
      <c r="C155" s="43" t="s">
        <v>17</v>
      </c>
      <c r="D155" s="43">
        <v>8.5000000000000006E-2</v>
      </c>
      <c r="E155" s="43">
        <v>53817.542999999998</v>
      </c>
      <c r="F155" s="43">
        <v>1.5794106393894647E-6</v>
      </c>
      <c r="G155" s="43"/>
      <c r="H155" s="43"/>
      <c r="I155" s="43"/>
      <c r="J155" s="45"/>
      <c r="K155" s="43"/>
      <c r="L155" s="43"/>
      <c r="M155" s="43"/>
      <c r="N155" s="43"/>
      <c r="O155" s="43"/>
      <c r="P155" s="43"/>
      <c r="Q155" s="43"/>
      <c r="R155" s="43" t="s">
        <v>406</v>
      </c>
      <c r="S155" s="43"/>
      <c r="T155" s="43">
        <v>10</v>
      </c>
      <c r="U155" s="43"/>
      <c r="V155" s="43"/>
      <c r="W155" s="43"/>
      <c r="X155" s="43"/>
      <c r="Y155" s="43"/>
      <c r="Z155" s="10" t="s">
        <v>52</v>
      </c>
      <c r="AA155" s="10" t="s">
        <v>54</v>
      </c>
      <c r="AB155" s="10" t="s">
        <v>55</v>
      </c>
      <c r="AC155" s="10" t="s">
        <v>56</v>
      </c>
      <c r="AD155" s="10" t="s">
        <v>57</v>
      </c>
    </row>
    <row r="156" spans="1:30" ht="15.75" thickTop="1" x14ac:dyDescent="0.25">
      <c r="A156" s="42" t="s">
        <v>8</v>
      </c>
      <c r="B156" s="42" t="s">
        <v>76</v>
      </c>
      <c r="C156" s="42" t="s">
        <v>17</v>
      </c>
      <c r="D156" s="42">
        <v>8.5000000000000006E-2</v>
      </c>
      <c r="E156" s="42">
        <v>52947.175999999999</v>
      </c>
      <c r="F156" s="42">
        <v>1.6053736274810957E-6</v>
      </c>
      <c r="G156" s="42"/>
      <c r="H156" s="42"/>
      <c r="I156" s="42"/>
      <c r="J156" s="44"/>
      <c r="K156" s="42"/>
      <c r="L156" s="42"/>
      <c r="M156" s="42"/>
      <c r="N156" s="42"/>
      <c r="O156" s="42"/>
      <c r="P156" s="42"/>
      <c r="Q156" s="42"/>
      <c r="R156" s="42" t="s">
        <v>52</v>
      </c>
      <c r="S156" s="42"/>
      <c r="T156" s="42">
        <v>176</v>
      </c>
      <c r="U156" s="42"/>
      <c r="V156" s="42"/>
      <c r="W156" s="42"/>
      <c r="X156" s="42"/>
      <c r="Y156" s="42"/>
      <c r="Z156" s="11">
        <f>$H$158</f>
        <v>120</v>
      </c>
      <c r="AA156" s="12">
        <f>IF(ISTEXT($I$158),TEXT($G$158/100,"0.00%"),$G$158 / 100)</f>
        <v>0.24519664645968745</v>
      </c>
      <c r="AB156" s="12">
        <f>IF(ISTEXT($I$159),TEXT($G$159/100,"0.00%"),$G$159 / 100)</f>
        <v>0.25049027165175547</v>
      </c>
      <c r="AC156" s="12">
        <f>IF(ISTEXT($I$160),TEXT($G$160/100,"0.00%"),$G$160 / 100)</f>
        <v>0.3109980203317374</v>
      </c>
      <c r="AD156" s="12">
        <f>IFERROR(AVERAGE($AA$156:$AC$156),"")</f>
        <v>0.26889497948106011</v>
      </c>
    </row>
    <row r="157" spans="1:30" x14ac:dyDescent="0.25">
      <c r="A157" s="43" t="s">
        <v>9</v>
      </c>
      <c r="B157" s="43" t="s">
        <v>76</v>
      </c>
      <c r="C157" s="43" t="s">
        <v>17</v>
      </c>
      <c r="D157" s="43">
        <v>8.5000000000000006E-2</v>
      </c>
      <c r="E157" s="43">
        <v>55355.074000000001</v>
      </c>
      <c r="F157" s="43">
        <v>1.9999999999999999E-6</v>
      </c>
      <c r="G157" s="43"/>
      <c r="H157" s="43"/>
      <c r="I157" s="43"/>
      <c r="J157" s="45"/>
      <c r="K157" s="43"/>
      <c r="L157" s="43"/>
      <c r="M157" s="43"/>
      <c r="N157" s="43"/>
      <c r="O157" s="43"/>
      <c r="P157" s="43"/>
      <c r="Q157" s="43"/>
      <c r="R157" s="43" t="s">
        <v>53</v>
      </c>
      <c r="S157" s="43"/>
      <c r="T157" s="43">
        <v>190</v>
      </c>
      <c r="U157" s="43"/>
      <c r="V157" s="43"/>
      <c r="W157" s="43"/>
      <c r="X157" s="43"/>
      <c r="Y157" s="43"/>
      <c r="Z157" s="11">
        <f>$H$161</f>
        <v>60</v>
      </c>
      <c r="AA157" s="12">
        <f>IF(ISTEXT($I$161),TEXT($G$161/100,"0.00%"),$G$161 / 100)</f>
        <v>0.53584460177932269</v>
      </c>
      <c r="AB157" s="12">
        <f>IF(ISTEXT($I$162),TEXT($G$162/100,"0.00%"),$G$162 / 100)</f>
        <v>0.53981712385946246</v>
      </c>
      <c r="AC157" s="12">
        <f>IF(ISTEXT($I$163),TEXT($G$163/100,"0.00%"),$G$163 / 100)</f>
        <v>0.59510848565416441</v>
      </c>
      <c r="AD157" s="12">
        <f>IFERROR(AVERAGE($AA$157:$AC$157),"")</f>
        <v>0.55692340376431659</v>
      </c>
    </row>
    <row r="158" spans="1:30" x14ac:dyDescent="0.25">
      <c r="A158" s="42" t="s">
        <v>425</v>
      </c>
      <c r="B158" s="42" t="s">
        <v>76</v>
      </c>
      <c r="C158" s="42" t="s">
        <v>17</v>
      </c>
      <c r="D158" s="42">
        <v>93958.835999999996</v>
      </c>
      <c r="E158" s="42">
        <v>27224.365000000002</v>
      </c>
      <c r="F158" s="42">
        <v>3.4512770000000002</v>
      </c>
      <c r="G158" s="42">
        <f>($F$158 -  AVERAGE($F$155,$F$156,$F$157) ) / ($F$170 -  AVERAGE($F$155,$F$156,$F$157) ) * 100</f>
        <v>24.519664645968746</v>
      </c>
      <c r="H158" s="42">
        <v>120</v>
      </c>
      <c r="I158" s="47">
        <f>LN($G$158)</f>
        <v>3.1994754342195377</v>
      </c>
      <c r="J158" s="44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>
        <f>IF(ISTEXT($I$158),"",1)</f>
        <v>1</v>
      </c>
      <c r="V158" s="42">
        <f t="shared" ref="V158:V172" si="17">IFERROR(INDEX($H$158:$H$172,SMALL($U$158:$U$172,ROW(W1)),1),"")</f>
        <v>120</v>
      </c>
      <c r="W158" s="42">
        <f t="shared" ref="W158:W172" si="18">IFERROR(INDEX($I$158:$I$172,SMALL($U$158:$U$172,ROW(I1)),1),"")</f>
        <v>3.1994754342195377</v>
      </c>
      <c r="X158" s="42"/>
      <c r="Y158" s="42"/>
      <c r="Z158" s="11">
        <f>$H$164</f>
        <v>30</v>
      </c>
      <c r="AA158" s="12">
        <f>IF(ISTEXT($I$164),TEXT($G$164/100,"0.00%"),$G$164 / 100)</f>
        <v>0.71754576213443411</v>
      </c>
      <c r="AB158" s="12">
        <f>IF(ISTEXT($I$165),TEXT($G$165/100,"0.00%"),$G$165 / 100)</f>
        <v>0.80105832313391157</v>
      </c>
      <c r="AC158" s="12">
        <f>IF(ISTEXT($I$166),TEXT($G$166/100,"0.00%"),$G$166 / 100)</f>
        <v>0.7821797312355957</v>
      </c>
      <c r="AD158" s="12">
        <f>IFERROR(AVERAGE($AA$158:$AC$158),"")</f>
        <v>0.76692793883464716</v>
      </c>
    </row>
    <row r="159" spans="1:30" x14ac:dyDescent="0.25">
      <c r="A159" s="43" t="s">
        <v>426</v>
      </c>
      <c r="B159" s="43" t="s">
        <v>76</v>
      </c>
      <c r="C159" s="43" t="s">
        <v>17</v>
      </c>
      <c r="D159" s="43">
        <v>76756.820000000007</v>
      </c>
      <c r="E159" s="43">
        <v>27257.085999999999</v>
      </c>
      <c r="F159" s="43">
        <v>2.8160319999999999</v>
      </c>
      <c r="G159" s="43">
        <f>($F$159 -  AVERAGE($F$155,$F$156,$F$157) ) / ($F$171 -  AVERAGE($F$155,$F$156,$F$157) ) * 100</f>
        <v>25.049027165175549</v>
      </c>
      <c r="H159" s="43">
        <v>120</v>
      </c>
      <c r="I159" s="46">
        <f>LN($G$159)</f>
        <v>3.2208349910552125</v>
      </c>
      <c r="J159" s="45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>
        <f>IF(ISTEXT($I$159),"",2)</f>
        <v>2</v>
      </c>
      <c r="V159" s="43">
        <f t="shared" si="17"/>
        <v>120</v>
      </c>
      <c r="W159" s="43">
        <f t="shared" si="18"/>
        <v>3.2208349910552125</v>
      </c>
      <c r="X159" s="43"/>
      <c r="Y159" s="43"/>
      <c r="Z159" s="11">
        <f>$H$167</f>
        <v>15</v>
      </c>
      <c r="AA159" s="12">
        <f>IF(ISTEXT($I$167),TEXT($G$167/100,"0.00%"),$G$167 / 100)</f>
        <v>0.88513265076962511</v>
      </c>
      <c r="AB159" s="12">
        <f>IF(ISTEXT($I$168),TEXT($G$168/100,"0.00%"),$G$168 / 100)</f>
        <v>0.90799090129068605</v>
      </c>
      <c r="AC159" s="12">
        <f>IF(ISTEXT($I$169),TEXT($G$169/100,"0.00%"),$G$169 / 100)</f>
        <v>0.85170347546250535</v>
      </c>
      <c r="AD159" s="12">
        <f>IFERROR(AVERAGE($AA$159:$AC$159),"")</f>
        <v>0.88160900917427221</v>
      </c>
    </row>
    <row r="160" spans="1:30" ht="15.75" thickBot="1" x14ac:dyDescent="0.3">
      <c r="A160" s="42" t="s">
        <v>427</v>
      </c>
      <c r="B160" s="42" t="s">
        <v>76</v>
      </c>
      <c r="C160" s="42" t="s">
        <v>17</v>
      </c>
      <c r="D160" s="42">
        <v>109185.93799999999</v>
      </c>
      <c r="E160" s="42">
        <v>28424.377</v>
      </c>
      <c r="F160" s="42">
        <v>3.841278</v>
      </c>
      <c r="G160" s="42">
        <f>($F$160 -  AVERAGE($F$155,$F$156,$F$157) ) / ($F$172 -  AVERAGE($F$155,$F$156,$F$157) ) * 100</f>
        <v>31.099802033173741</v>
      </c>
      <c r="H160" s="42">
        <v>120</v>
      </c>
      <c r="I160" s="47">
        <f>LN($G$160)</f>
        <v>3.4372014536721229</v>
      </c>
      <c r="J160" s="44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>
        <f>IF(ISTEXT($I$160),"",3)</f>
        <v>3</v>
      </c>
      <c r="V160" s="42">
        <f t="shared" si="17"/>
        <v>120</v>
      </c>
      <c r="W160" s="42">
        <f t="shared" si="18"/>
        <v>3.4372014536721229</v>
      </c>
      <c r="X160" s="42"/>
      <c r="Y160" s="42"/>
      <c r="Z160" s="13">
        <f>$H$170</f>
        <v>0</v>
      </c>
      <c r="AA160" s="14">
        <f>IF(ISTEXT($I$170),TEXT($G$170/100,"0.00%"),$G$170 / 100)</f>
        <v>1</v>
      </c>
      <c r="AB160" s="14">
        <f>IF(ISTEXT($I$171),TEXT($G$171/100,"0.00%"),$G$171 / 100)</f>
        <v>1</v>
      </c>
      <c r="AC160" s="14">
        <f>IF(ISTEXT($I$172),TEXT($G$172/100,"0.00%"),$G$172 / 100)</f>
        <v>1</v>
      </c>
      <c r="AD160" s="14">
        <f>IFERROR(AVERAGE($AA$160:$AC$160),"")</f>
        <v>1</v>
      </c>
    </row>
    <row r="161" spans="1:30" ht="16.5" thickTop="1" thickBot="1" x14ac:dyDescent="0.3">
      <c r="A161" s="43" t="s">
        <v>428</v>
      </c>
      <c r="B161" s="43" t="s">
        <v>76</v>
      </c>
      <c r="C161" s="43" t="s">
        <v>17</v>
      </c>
      <c r="D161" s="43">
        <v>200140.71900000001</v>
      </c>
      <c r="E161" s="43">
        <v>26535.752</v>
      </c>
      <c r="F161" s="43">
        <v>7.5423039999999997</v>
      </c>
      <c r="G161" s="43">
        <f>($F$161 -  AVERAGE($F$155,$F$156,$F$157) ) / ($F$170 -  AVERAGE($F$155,$F$156,$F$157) ) * 100</f>
        <v>53.584460177932272</v>
      </c>
      <c r="H161" s="43">
        <v>60</v>
      </c>
      <c r="I161" s="46">
        <f>LN($G$161)</f>
        <v>3.9812591039877305</v>
      </c>
      <c r="J161" s="45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>
        <f>IF(ISTEXT($I$161),"",4)</f>
        <v>4</v>
      </c>
      <c r="V161" s="43">
        <f t="shared" si="17"/>
        <v>60</v>
      </c>
      <c r="W161" s="43">
        <f t="shared" si="18"/>
        <v>3.9812591039877305</v>
      </c>
      <c r="X161" s="43"/>
      <c r="Y161" s="43"/>
    </row>
    <row r="162" spans="1:30" x14ac:dyDescent="0.25">
      <c r="A162" s="42" t="s">
        <v>429</v>
      </c>
      <c r="B162" s="42" t="s">
        <v>76</v>
      </c>
      <c r="C162" s="42" t="s">
        <v>17</v>
      </c>
      <c r="D162" s="42">
        <v>172037.875</v>
      </c>
      <c r="E162" s="42">
        <v>28348.550999999999</v>
      </c>
      <c r="F162" s="42">
        <v>6.0686660000000003</v>
      </c>
      <c r="G162" s="42">
        <f>($F$162 -  AVERAGE($F$155,$F$156,$F$157) ) / ($F$171 -  AVERAGE($F$155,$F$156,$F$157) ) * 100</f>
        <v>53.981712385946246</v>
      </c>
      <c r="H162" s="42">
        <v>60</v>
      </c>
      <c r="I162" s="47">
        <f>LN($G$162)</f>
        <v>3.9886453296866748</v>
      </c>
      <c r="J162" s="44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>
        <f>IF(ISTEXT($I$162),"",5)</f>
        <v>5</v>
      </c>
      <c r="V162" s="42">
        <f t="shared" si="17"/>
        <v>60</v>
      </c>
      <c r="W162" s="42">
        <f t="shared" si="18"/>
        <v>3.9886453296866748</v>
      </c>
      <c r="X162" s="42"/>
      <c r="Y162" s="42"/>
      <c r="Z162" s="30" t="s">
        <v>58</v>
      </c>
      <c r="AA162" s="40">
        <f>IFERROR(SLOPE($W$158:$W$172,$V$158:$V$172),"")</f>
        <v>-1.1106621689365381E-2</v>
      </c>
    </row>
    <row r="163" spans="1:30" x14ac:dyDescent="0.25">
      <c r="A163" s="43" t="s">
        <v>430</v>
      </c>
      <c r="B163" s="43" t="s">
        <v>76</v>
      </c>
      <c r="C163" s="43" t="s">
        <v>17</v>
      </c>
      <c r="D163" s="43">
        <v>232867.46900000001</v>
      </c>
      <c r="E163" s="43">
        <v>31680.690999999999</v>
      </c>
      <c r="F163" s="43">
        <v>7.350454</v>
      </c>
      <c r="G163" s="43">
        <f>($F$163 -  AVERAGE($F$155,$F$156,$F$157) ) / ($F$172 -  AVERAGE($F$155,$F$156,$F$157) ) * 100</f>
        <v>59.510848565416438</v>
      </c>
      <c r="H163" s="43">
        <v>60</v>
      </c>
      <c r="I163" s="46">
        <f>LN($G$163)</f>
        <v>4.0861586247622315</v>
      </c>
      <c r="J163" s="45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>
        <f>IF(ISTEXT($I$163),"",6)</f>
        <v>6</v>
      </c>
      <c r="V163" s="43">
        <f t="shared" si="17"/>
        <v>60</v>
      </c>
      <c r="W163" s="43">
        <f t="shared" si="18"/>
        <v>4.0861586247622315</v>
      </c>
      <c r="X163" s="43"/>
      <c r="Y163" s="43"/>
      <c r="Z163" s="32" t="s">
        <v>59</v>
      </c>
      <c r="AA163" s="33">
        <f>IFERROR(INTERCEPT($W$158:$W$172,$V$158:$V$172),"")</f>
        <v>4.6452406614955519</v>
      </c>
    </row>
    <row r="164" spans="1:30" ht="17.25" x14ac:dyDescent="0.25">
      <c r="A164" s="42" t="s">
        <v>431</v>
      </c>
      <c r="B164" s="42" t="s">
        <v>76</v>
      </c>
      <c r="C164" s="42" t="s">
        <v>17</v>
      </c>
      <c r="D164" s="42">
        <v>276311.71899999998</v>
      </c>
      <c r="E164" s="42">
        <v>27358.011999999999</v>
      </c>
      <c r="F164" s="42">
        <v>10.099845999999999</v>
      </c>
      <c r="G164" s="42">
        <f>($F$164 -  AVERAGE($F$155,$F$156,$F$157) ) / ($F$170 -  AVERAGE($F$155,$F$156,$F$157) ) * 100</f>
        <v>71.754576213443414</v>
      </c>
      <c r="H164" s="42">
        <v>30</v>
      </c>
      <c r="I164" s="47">
        <f>LN($G$164)</f>
        <v>4.2732516325841798</v>
      </c>
      <c r="J164" s="44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>
        <f>IF(ISTEXT($I$164),"",7)</f>
        <v>7</v>
      </c>
      <c r="V164" s="42">
        <f t="shared" si="17"/>
        <v>30</v>
      </c>
      <c r="W164" s="42">
        <f t="shared" si="18"/>
        <v>4.2732516325841798</v>
      </c>
      <c r="X164" s="42"/>
      <c r="Y164" s="42"/>
      <c r="Z164" s="32" t="s">
        <v>60</v>
      </c>
      <c r="AA164" s="34">
        <f>IFERROR(CORREL($W$158:$W$172,$V$158:$V$172)^2,"")</f>
        <v>0.98112599300863801</v>
      </c>
    </row>
    <row r="165" spans="1:30" ht="18" x14ac:dyDescent="0.35">
      <c r="A165" s="43" t="s">
        <v>432</v>
      </c>
      <c r="B165" s="43" t="s">
        <v>76</v>
      </c>
      <c r="C165" s="43" t="s">
        <v>17</v>
      </c>
      <c r="D165" s="43">
        <v>238864.109</v>
      </c>
      <c r="E165" s="43">
        <v>26524.074000000001</v>
      </c>
      <c r="F165" s="43">
        <v>9.0055589999999999</v>
      </c>
      <c r="G165" s="43">
        <f>($F$165 -  AVERAGE($F$155,$F$156,$F$157) ) / ($F$171 -  AVERAGE($F$155,$F$156,$F$157) ) * 100</f>
        <v>80.105832313391161</v>
      </c>
      <c r="H165" s="43">
        <v>30</v>
      </c>
      <c r="I165" s="46">
        <f>LN($G$165)</f>
        <v>4.3833486643248456</v>
      </c>
      <c r="J165" s="45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>
        <f>IF(ISTEXT($I$165),"",8)</f>
        <v>8</v>
      </c>
      <c r="V165" s="43">
        <f t="shared" si="17"/>
        <v>30</v>
      </c>
      <c r="W165" s="43">
        <f t="shared" si="18"/>
        <v>4.3833486643248456</v>
      </c>
      <c r="X165" s="43"/>
      <c r="Y165" s="43"/>
      <c r="Z165" s="32" t="s">
        <v>61</v>
      </c>
      <c r="AA165" s="35">
        <f>IF(AA162&gt;0,"",IFERROR(LN(2) /ABS(AA162),0))</f>
        <v>62.4084622620788</v>
      </c>
    </row>
    <row r="166" spans="1:30" ht="18.75" x14ac:dyDescent="0.35">
      <c r="A166" s="42" t="s">
        <v>433</v>
      </c>
      <c r="B166" s="42" t="s">
        <v>76</v>
      </c>
      <c r="C166" s="42" t="s">
        <v>17</v>
      </c>
      <c r="D166" s="42">
        <v>261775.78099999999</v>
      </c>
      <c r="E166" s="42">
        <v>27095.984</v>
      </c>
      <c r="F166" s="42">
        <v>9.6610549999999993</v>
      </c>
      <c r="G166" s="42">
        <f>($F$166 -  AVERAGE($F$155,$F$156,$F$157) ) / ($F$172 -  AVERAGE($F$155,$F$156,$F$157) ) * 100</f>
        <v>78.217973123559574</v>
      </c>
      <c r="H166" s="42">
        <v>30</v>
      </c>
      <c r="I166" s="47">
        <f>LN($G$166)</f>
        <v>4.3594994564828067</v>
      </c>
      <c r="J166" s="44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>
        <f>IF(ISTEXT($I$166),"",9)</f>
        <v>9</v>
      </c>
      <c r="V166" s="42">
        <f t="shared" si="17"/>
        <v>30</v>
      </c>
      <c r="W166" s="42">
        <f t="shared" si="18"/>
        <v>4.3594994564828067</v>
      </c>
      <c r="X166" s="42"/>
      <c r="Y166" s="42"/>
      <c r="Z166" s="32" t="s">
        <v>62</v>
      </c>
      <c r="AA166" s="35">
        <f>IF(AA162&gt;0,0,IFERROR(ABS(AA162 * 1000 / 0.5),0))</f>
        <v>22.213243378730763</v>
      </c>
    </row>
    <row r="167" spans="1:30" ht="15.75" thickBot="1" x14ac:dyDescent="0.3">
      <c r="A167" s="43" t="s">
        <v>434</v>
      </c>
      <c r="B167" s="43" t="s">
        <v>76</v>
      </c>
      <c r="C167" s="43" t="s">
        <v>17</v>
      </c>
      <c r="D167" s="43">
        <v>333739.03100000002</v>
      </c>
      <c r="E167" s="43">
        <v>26787.581999999999</v>
      </c>
      <c r="F167" s="43">
        <v>12.458722</v>
      </c>
      <c r="G167" s="43">
        <f>($F$167 -  AVERAGE($F$155,$F$156,$F$157) ) / ($F$170 -  AVERAGE($F$155,$F$156,$F$157) ) * 100</f>
        <v>88.513265076962512</v>
      </c>
      <c r="H167" s="43">
        <v>15</v>
      </c>
      <c r="I167" s="46">
        <f>LN($G$167)</f>
        <v>4.4831524286571014</v>
      </c>
      <c r="J167" s="45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>
        <f>IF(ISTEXT($I$167),"",10)</f>
        <v>10</v>
      </c>
      <c r="V167" s="43">
        <f t="shared" si="17"/>
        <v>15</v>
      </c>
      <c r="W167" s="43">
        <f t="shared" si="18"/>
        <v>4.4831524286571014</v>
      </c>
      <c r="X167" s="43"/>
      <c r="Y167" s="43"/>
      <c r="Z167" s="36" t="s">
        <v>46</v>
      </c>
      <c r="AA167" s="37" t="s">
        <v>63</v>
      </c>
    </row>
    <row r="168" spans="1:30" x14ac:dyDescent="0.25">
      <c r="A168" s="42" t="s">
        <v>435</v>
      </c>
      <c r="B168" s="42" t="s">
        <v>76</v>
      </c>
      <c r="C168" s="42" t="s">
        <v>17</v>
      </c>
      <c r="D168" s="42">
        <v>322125.03100000002</v>
      </c>
      <c r="E168" s="42">
        <v>31557.055</v>
      </c>
      <c r="F168" s="42">
        <v>10.207703</v>
      </c>
      <c r="G168" s="42">
        <f>($F$168 -  AVERAGE($F$155,$F$156,$F$157) ) / ($F$171 -  AVERAGE($F$155,$F$156,$F$157) ) * 100</f>
        <v>90.799090129068603</v>
      </c>
      <c r="H168" s="42">
        <v>15</v>
      </c>
      <c r="I168" s="47">
        <f>LN($G$168)</f>
        <v>4.5086492649520693</v>
      </c>
      <c r="J168" s="44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>
        <f>IF(ISTEXT($I$168),"",11)</f>
        <v>11</v>
      </c>
      <c r="V168" s="42">
        <f t="shared" si="17"/>
        <v>15</v>
      </c>
      <c r="W168" s="42">
        <f t="shared" si="18"/>
        <v>4.5086492649520693</v>
      </c>
      <c r="X168" s="42"/>
      <c r="Y168" s="42"/>
    </row>
    <row r="169" spans="1:30" x14ac:dyDescent="0.25">
      <c r="A169" s="43" t="s">
        <v>436</v>
      </c>
      <c r="B169" s="43" t="s">
        <v>76</v>
      </c>
      <c r="C169" s="43" t="s">
        <v>17</v>
      </c>
      <c r="D169" s="43">
        <v>355202.68800000002</v>
      </c>
      <c r="E169" s="43">
        <v>33765.237999999998</v>
      </c>
      <c r="F169" s="43">
        <v>10.519774</v>
      </c>
      <c r="G169" s="43">
        <f>(F169 -  AVERAGE($F$155,$F$156,$F$157) ) / ($F$172 -  AVERAGE($F$155,$F$156,$F$157) ) * 100</f>
        <v>85.170347546250539</v>
      </c>
      <c r="H169" s="43">
        <v>15</v>
      </c>
      <c r="I169" s="46">
        <f>LN($G$169)</f>
        <v>4.4446533397628452</v>
      </c>
      <c r="J169" s="45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>
        <f>IF(ISTEXT($I$169),"",12)</f>
        <v>12</v>
      </c>
      <c r="V169" s="43">
        <f t="shared" si="17"/>
        <v>15</v>
      </c>
      <c r="W169" s="43">
        <f t="shared" si="18"/>
        <v>4.4446533397628452</v>
      </c>
      <c r="X169" s="43"/>
      <c r="Y169" s="43"/>
    </row>
    <row r="170" spans="1:30" x14ac:dyDescent="0.25">
      <c r="A170" s="42" t="s">
        <v>437</v>
      </c>
      <c r="B170" s="42" t="s">
        <v>76</v>
      </c>
      <c r="C170" s="42" t="s">
        <v>17</v>
      </c>
      <c r="D170" s="42">
        <v>435607.53100000002</v>
      </c>
      <c r="E170" s="42">
        <v>30947.833999999999</v>
      </c>
      <c r="F170" s="42">
        <v>14.075542</v>
      </c>
      <c r="G170" s="42">
        <f>($F$170 -  AVERAGE($F$155,$F$156,$F$157) ) / ($F$170 -  AVERAGE($F$155,$F$156,$F$157) ) * 100</f>
        <v>100</v>
      </c>
      <c r="H170" s="42">
        <v>0</v>
      </c>
      <c r="I170" s="47">
        <f>LN($G$170)</f>
        <v>4.6051701859880918</v>
      </c>
      <c r="J170" s="44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>
        <f>IF(ISTEXT($I$170),"",13)</f>
        <v>13</v>
      </c>
      <c r="V170" s="42">
        <f t="shared" si="17"/>
        <v>0</v>
      </c>
      <c r="W170" s="42">
        <f t="shared" si="18"/>
        <v>4.6051701859880918</v>
      </c>
      <c r="X170" s="42"/>
      <c r="Y170" s="42"/>
    </row>
    <row r="171" spans="1:30" x14ac:dyDescent="0.25">
      <c r="A171" s="43" t="s">
        <v>438</v>
      </c>
      <c r="B171" s="43" t="s">
        <v>76</v>
      </c>
      <c r="C171" s="43" t="s">
        <v>17</v>
      </c>
      <c r="D171" s="43">
        <v>347917.90600000002</v>
      </c>
      <c r="E171" s="43">
        <v>30947.833999999999</v>
      </c>
      <c r="F171" s="43">
        <v>11.242076133664153</v>
      </c>
      <c r="G171" s="43">
        <f>($F$171 -  AVERAGE($F$155,$F$156,$F$157) ) / ($F$171 -  AVERAGE($F$155,$F$156,$F$157) ) * 100</f>
        <v>100</v>
      </c>
      <c r="H171" s="43">
        <v>0</v>
      </c>
      <c r="I171" s="46">
        <f>LN($G$171)</f>
        <v>4.6051701859880918</v>
      </c>
      <c r="J171" s="45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>
        <f>IF(ISTEXT($I$171),"",14)</f>
        <v>14</v>
      </c>
      <c r="V171" s="43">
        <f t="shared" si="17"/>
        <v>0</v>
      </c>
      <c r="W171" s="43">
        <f t="shared" si="18"/>
        <v>4.6051701859880918</v>
      </c>
      <c r="X171" s="43"/>
      <c r="Y171" s="43"/>
    </row>
    <row r="172" spans="1:30" x14ac:dyDescent="0.25">
      <c r="A172" s="42" t="s">
        <v>439</v>
      </c>
      <c r="B172" s="42" t="s">
        <v>76</v>
      </c>
      <c r="C172" s="42" t="s">
        <v>17</v>
      </c>
      <c r="D172" s="42">
        <v>380523.09399999998</v>
      </c>
      <c r="E172" s="42">
        <v>30807.967000000001</v>
      </c>
      <c r="F172" s="42">
        <v>12.351451000000001</v>
      </c>
      <c r="G172" s="42">
        <f>($F$172 -  AVERAGE($F$155,$F$156,$F$157) ) / ($F$172 -  AVERAGE($F$155,$F$156,$F$157) ) * 100</f>
        <v>100</v>
      </c>
      <c r="H172" s="42">
        <v>0</v>
      </c>
      <c r="I172" s="47">
        <f>LN($G$172)</f>
        <v>4.6051701859880918</v>
      </c>
      <c r="J172" s="44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>
        <f>IF(ISTEXT($I$172),"",15)</f>
        <v>15</v>
      </c>
      <c r="V172" s="42">
        <f t="shared" si="17"/>
        <v>0</v>
      </c>
      <c r="W172" s="42">
        <f t="shared" si="18"/>
        <v>4.6051701859880918</v>
      </c>
      <c r="X172" s="42"/>
      <c r="Y172" s="42"/>
    </row>
    <row r="173" spans="1:30" ht="15.75" thickBot="1" x14ac:dyDescent="0.3">
      <c r="A173" s="43"/>
      <c r="B173" s="43"/>
      <c r="C173" s="43"/>
      <c r="D173" s="43"/>
      <c r="E173" s="43"/>
      <c r="F173" s="43"/>
      <c r="G173" s="43"/>
      <c r="H173" s="43"/>
      <c r="I173" s="43"/>
      <c r="J173" s="45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</row>
    <row r="174" spans="1:30" ht="16.5" thickTop="1" thickBot="1" x14ac:dyDescent="0.3">
      <c r="A174" s="42" t="s">
        <v>6</v>
      </c>
      <c r="B174" s="42" t="s">
        <v>77</v>
      </c>
      <c r="C174" s="42" t="s">
        <v>18</v>
      </c>
      <c r="D174" s="42">
        <v>1.042</v>
      </c>
      <c r="E174" s="42">
        <v>53817.542999999998</v>
      </c>
      <c r="F174" s="42">
        <v>1.9000000000000001E-5</v>
      </c>
      <c r="G174" s="42"/>
      <c r="H174" s="42"/>
      <c r="I174" s="42"/>
      <c r="J174" s="44"/>
      <c r="K174" s="42"/>
      <c r="L174" s="42"/>
      <c r="M174" s="42"/>
      <c r="N174" s="42"/>
      <c r="O174" s="42"/>
      <c r="P174" s="42"/>
      <c r="Q174" s="42"/>
      <c r="R174" s="42" t="s">
        <v>443</v>
      </c>
      <c r="S174" s="42"/>
      <c r="T174" s="42">
        <v>11</v>
      </c>
      <c r="U174" s="42"/>
      <c r="V174" s="42"/>
      <c r="W174" s="42"/>
      <c r="X174" s="42"/>
      <c r="Y174" s="42"/>
      <c r="Z174" s="10" t="s">
        <v>52</v>
      </c>
      <c r="AA174" s="10" t="s">
        <v>54</v>
      </c>
      <c r="AB174" s="10" t="s">
        <v>55</v>
      </c>
      <c r="AC174" s="10" t="s">
        <v>56</v>
      </c>
      <c r="AD174" s="10" t="s">
        <v>57</v>
      </c>
    </row>
    <row r="175" spans="1:30" ht="15.75" thickTop="1" x14ac:dyDescent="0.25">
      <c r="A175" s="43" t="s">
        <v>8</v>
      </c>
      <c r="B175" s="43" t="s">
        <v>77</v>
      </c>
      <c r="C175" s="43" t="s">
        <v>18</v>
      </c>
      <c r="D175" s="43">
        <v>0.73299999999999998</v>
      </c>
      <c r="E175" s="43">
        <v>52947.175999999999</v>
      </c>
      <c r="F175" s="43">
        <v>1.4E-5</v>
      </c>
      <c r="G175" s="43"/>
      <c r="H175" s="43"/>
      <c r="I175" s="43"/>
      <c r="J175" s="45"/>
      <c r="K175" s="43"/>
      <c r="L175" s="43"/>
      <c r="M175" s="43"/>
      <c r="N175" s="43"/>
      <c r="O175" s="43"/>
      <c r="P175" s="43"/>
      <c r="Q175" s="43"/>
      <c r="R175" s="43" t="s">
        <v>52</v>
      </c>
      <c r="S175" s="43"/>
      <c r="T175" s="43">
        <v>195</v>
      </c>
      <c r="U175" s="43"/>
      <c r="V175" s="43"/>
      <c r="W175" s="43"/>
      <c r="X175" s="43"/>
      <c r="Y175" s="43"/>
      <c r="Z175" s="11">
        <f>$H$177</f>
        <v>120</v>
      </c>
      <c r="AA175" s="18" t="str">
        <f>IF(ISTEXT($I$177),TEXT($G$177/100,"0.00%"),$G$177 / 100)</f>
        <v>-0.01%</v>
      </c>
      <c r="AB175" s="19">
        <f>IF(ISTEXT($I$178),TEXT($G$178/100,"0.00%"),$G$178 / 100)</f>
        <v>7.0678870551648581E-5</v>
      </c>
      <c r="AC175" s="20">
        <f>IF(ISTEXT($I$179),TEXT($G$179/100,"0.00%"),$G$179 / 100)</f>
        <v>4.087567763162304E-4</v>
      </c>
      <c r="AD175" s="20">
        <f>IFERROR(AVERAGE($AA$175:$AC$175),"")</f>
        <v>2.3971782343393949E-4</v>
      </c>
    </row>
    <row r="176" spans="1:30" x14ac:dyDescent="0.25">
      <c r="A176" s="42" t="s">
        <v>9</v>
      </c>
      <c r="B176" s="42" t="s">
        <v>77</v>
      </c>
      <c r="C176" s="42" t="s">
        <v>18</v>
      </c>
      <c r="D176" s="42">
        <v>0.67900000000000005</v>
      </c>
      <c r="E176" s="42">
        <v>55355.074000000001</v>
      </c>
      <c r="F176" s="42">
        <v>1.2E-5</v>
      </c>
      <c r="G176" s="42"/>
      <c r="H176" s="42"/>
      <c r="I176" s="42"/>
      <c r="J176" s="44"/>
      <c r="K176" s="42"/>
      <c r="L176" s="42"/>
      <c r="M176" s="42"/>
      <c r="N176" s="42"/>
      <c r="O176" s="42"/>
      <c r="P176" s="42"/>
      <c r="Q176" s="42"/>
      <c r="R176" s="42" t="s">
        <v>53</v>
      </c>
      <c r="S176" s="42"/>
      <c r="T176" s="42">
        <v>209</v>
      </c>
      <c r="U176" s="42"/>
      <c r="V176" s="42"/>
      <c r="W176" s="42"/>
      <c r="X176" s="42"/>
      <c r="Y176" s="42"/>
      <c r="Z176" s="11">
        <f>$H$180</f>
        <v>60</v>
      </c>
      <c r="AA176" s="17">
        <f>IF(ISTEXT($I$180),TEXT($G$180/100,"0.00%"),$G$180 / 100)</f>
        <v>2.3851806165527064E-2</v>
      </c>
      <c r="AB176" s="17">
        <f>IF(ISTEXT($I$181),TEXT($G$181/100,"0.00%"),$G$181 / 100)</f>
        <v>2.8925327773262188E-2</v>
      </c>
      <c r="AC176" s="17">
        <f>IF(ISTEXT($I$182),TEXT($G$182/100,"0.00%"),$G$182 / 100)</f>
        <v>2.786247009709648E-2</v>
      </c>
      <c r="AD176" s="17">
        <f>IFERROR(AVERAGE($AA$176:$AC$176),"")</f>
        <v>2.6879868011961908E-2</v>
      </c>
    </row>
    <row r="177" spans="1:30" x14ac:dyDescent="0.25">
      <c r="A177" s="43" t="s">
        <v>444</v>
      </c>
      <c r="B177" s="43" t="s">
        <v>77</v>
      </c>
      <c r="C177" s="43" t="s">
        <v>18</v>
      </c>
      <c r="D177" s="43"/>
      <c r="E177" s="43">
        <v>26207.592000000001</v>
      </c>
      <c r="F177" s="43"/>
      <c r="G177" s="43">
        <f>($F$177 -  AVERAGE($F$174,$F$175,$F$176) ) / ($F$189 -  AVERAGE($F$174,$F$175,$F$176) ) * 100</f>
        <v>-7.9754144557045471E-3</v>
      </c>
      <c r="H177" s="43">
        <v>120</v>
      </c>
      <c r="I177" s="43" t="str">
        <f>TEXT("","0.00")</f>
        <v/>
      </c>
      <c r="J177" s="45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 t="str">
        <f>IF(ISTEXT($I$177),"",1)</f>
        <v/>
      </c>
      <c r="V177" s="43">
        <f t="shared" ref="V177:V191" si="19">IFERROR(INDEX($H$177:$H$191,SMALL($U$177:$U$191,ROW(W1)),1),"")</f>
        <v>120</v>
      </c>
      <c r="W177" s="43">
        <f t="shared" ref="W177:W191" si="20">IFERROR(INDEX($I$177:$I$191,SMALL($U$177:$U$191,ROW(I1)),1),"")</f>
        <v>-4.9521937043970086</v>
      </c>
      <c r="X177" s="43"/>
      <c r="Y177" s="43"/>
      <c r="Z177" s="11">
        <f>$H$183</f>
        <v>30</v>
      </c>
      <c r="AA177" s="12">
        <f>IF(ISTEXT($I$183),TEXT($G$183/100,"0.00%"),$G$183 / 100)</f>
        <v>0.24104360956624377</v>
      </c>
      <c r="AB177" s="12">
        <f>IF(ISTEXT($I$184),TEXT($G$184/100,"0.00%"),$G$184 / 100)</f>
        <v>0.28721242534544295</v>
      </c>
      <c r="AC177" s="12">
        <f>IF(ISTEXT($I$185),TEXT($G$185/100,"0.00%"),$G$185 / 100)</f>
        <v>0.24103247941139025</v>
      </c>
      <c r="AD177" s="12">
        <f>IFERROR(AVERAGE($AA$177:$AC$177),"")</f>
        <v>0.256429504774359</v>
      </c>
    </row>
    <row r="178" spans="1:30" x14ac:dyDescent="0.25">
      <c r="A178" s="42" t="s">
        <v>445</v>
      </c>
      <c r="B178" s="42" t="s">
        <v>77</v>
      </c>
      <c r="C178" s="42" t="s">
        <v>18</v>
      </c>
      <c r="D178" s="42">
        <v>0.58499999999999996</v>
      </c>
      <c r="E178" s="42">
        <v>25521.342000000001</v>
      </c>
      <c r="F178" s="42">
        <v>2.3E-5</v>
      </c>
      <c r="G178" s="42">
        <f>($F$178 -  AVERAGE($F$174,$F$175,$F$176) ) / ($F$190 -  AVERAGE($F$174,$F$175,$F$176) ) * 100</f>
        <v>7.0678870551648581E-3</v>
      </c>
      <c r="H178" s="42">
        <v>120</v>
      </c>
      <c r="I178" s="47">
        <f>LN($G$178)</f>
        <v>-4.9521937043970086</v>
      </c>
      <c r="J178" s="44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>
        <f>IF(ISTEXT($I$178),"",2)</f>
        <v>2</v>
      </c>
      <c r="V178" s="42">
        <f t="shared" si="19"/>
        <v>120</v>
      </c>
      <c r="W178" s="42">
        <f t="shared" si="20"/>
        <v>-3.1972200717584527</v>
      </c>
      <c r="X178" s="42"/>
      <c r="Y178" s="42"/>
      <c r="Z178" s="11">
        <f>$H$186</f>
        <v>15</v>
      </c>
      <c r="AA178" s="12">
        <f>IF(ISTEXT($I$186),TEXT($G$186/100,"0.00%"),$G$186 / 100)</f>
        <v>0.40779889194908492</v>
      </c>
      <c r="AB178" s="12">
        <f>IF(ISTEXT($I$187),TEXT($G$187/100,"0.00%"),$G$187 / 100)</f>
        <v>0.47896420115206551</v>
      </c>
      <c r="AC178" s="12">
        <f>IF(ISTEXT($I$188),TEXT($G$188/100,"0.00%"),$G$188 / 100)</f>
        <v>0.44500881172394841</v>
      </c>
      <c r="AD178" s="12">
        <f>IFERROR(AVERAGE($AA$178:$AC$178),"")</f>
        <v>0.44392396827503294</v>
      </c>
    </row>
    <row r="179" spans="1:30" ht="15.75" thickBot="1" x14ac:dyDescent="0.3">
      <c r="A179" s="43" t="s">
        <v>446</v>
      </c>
      <c r="B179" s="43" t="s">
        <v>77</v>
      </c>
      <c r="C179" s="43" t="s">
        <v>18</v>
      </c>
      <c r="D179" s="43">
        <v>2.113</v>
      </c>
      <c r="E179" s="43">
        <v>27646.796999999999</v>
      </c>
      <c r="F179" s="43">
        <v>7.6000000000000004E-5</v>
      </c>
      <c r="G179" s="43">
        <f>($F$179 -  AVERAGE($F$174,$F$175,$F$176) ) / ($F$191 -  AVERAGE($F$174,$F$175,$F$176) ) * 100</f>
        <v>4.0875677631623038E-2</v>
      </c>
      <c r="H179" s="43">
        <v>120</v>
      </c>
      <c r="I179" s="46">
        <f>LN($G$179)</f>
        <v>-3.1972200717584527</v>
      </c>
      <c r="J179" s="45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>
        <f>IF(ISTEXT($I$179),"",3)</f>
        <v>3</v>
      </c>
      <c r="V179" s="43">
        <f t="shared" si="19"/>
        <v>60</v>
      </c>
      <c r="W179" s="43">
        <f t="shared" si="20"/>
        <v>0.86927485168369523</v>
      </c>
      <c r="X179" s="43"/>
      <c r="Y179" s="43"/>
      <c r="Z179" s="13">
        <f>$H$189</f>
        <v>0</v>
      </c>
      <c r="AA179" s="14">
        <f>IF(ISTEXT($I$189),TEXT($G$189/100,"0.00%"),$G$189 / 100)</f>
        <v>1</v>
      </c>
      <c r="AB179" s="14">
        <f>IF(ISTEXT($I$190),TEXT($G$190/100,"0.00%"),$G$190 / 100)</f>
        <v>1</v>
      </c>
      <c r="AC179" s="14">
        <f>IF(ISTEXT($I$191),TEXT($G$191/100,"0.00%"),$G$191 / 100)</f>
        <v>1</v>
      </c>
      <c r="AD179" s="14">
        <f>IFERROR(AVERAGE($AA$179:$AC$179),"")</f>
        <v>1</v>
      </c>
    </row>
    <row r="180" spans="1:30" ht="16.5" thickTop="1" thickBot="1" x14ac:dyDescent="0.3">
      <c r="A180" s="42" t="s">
        <v>447</v>
      </c>
      <c r="B180" s="42" t="s">
        <v>77</v>
      </c>
      <c r="C180" s="42" t="s">
        <v>18</v>
      </c>
      <c r="D180" s="42">
        <v>143.316</v>
      </c>
      <c r="E180" s="42">
        <v>31841.877</v>
      </c>
      <c r="F180" s="42">
        <v>4.5009999999999998E-3</v>
      </c>
      <c r="G180" s="42">
        <f>($F$180 -  AVERAGE($F$174,$F$175,$F$176) ) / ($F$189 -  AVERAGE($F$174,$F$175,$F$176) ) * 100</f>
        <v>2.3851806165527063</v>
      </c>
      <c r="H180" s="42">
        <v>60</v>
      </c>
      <c r="I180" s="47">
        <f>LN($G$180)</f>
        <v>0.86927485168369523</v>
      </c>
      <c r="J180" s="44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>
        <f>IF(ISTEXT($I$180),"",4)</f>
        <v>4</v>
      </c>
      <c r="V180" s="42">
        <f t="shared" si="19"/>
        <v>60</v>
      </c>
      <c r="W180" s="42">
        <f t="shared" si="20"/>
        <v>1.0621325118542362</v>
      </c>
      <c r="X180" s="42"/>
      <c r="Y180" s="42"/>
    </row>
    <row r="181" spans="1:30" x14ac:dyDescent="0.25">
      <c r="A181" s="43" t="s">
        <v>448</v>
      </c>
      <c r="B181" s="43" t="s">
        <v>77</v>
      </c>
      <c r="C181" s="43" t="s">
        <v>18</v>
      </c>
      <c r="D181" s="43">
        <v>90.751000000000005</v>
      </c>
      <c r="E181" s="43">
        <v>27592.344000000001</v>
      </c>
      <c r="F181" s="43">
        <v>3.2889999999999998E-3</v>
      </c>
      <c r="G181" s="43">
        <f>($F$181 -  AVERAGE($F$174,$F$175,$F$176) ) / ($F$190 -  AVERAGE($F$174,$F$175,$F$176) ) * 100</f>
        <v>2.8925327773262186</v>
      </c>
      <c r="H181" s="43">
        <v>60</v>
      </c>
      <c r="I181" s="46">
        <f>LN($G$181)</f>
        <v>1.0621325118542362</v>
      </c>
      <c r="J181" s="45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>
        <f>IF(ISTEXT($I$181),"",5)</f>
        <v>5</v>
      </c>
      <c r="V181" s="43">
        <f t="shared" si="19"/>
        <v>60</v>
      </c>
      <c r="W181" s="43">
        <f t="shared" si="20"/>
        <v>1.0246955324861939</v>
      </c>
      <c r="X181" s="43"/>
      <c r="Y181" s="43"/>
      <c r="Z181" s="30" t="s">
        <v>58</v>
      </c>
      <c r="AA181" s="40">
        <f>IFERROR(SLOPE($W$177:$W$191,$V$177:$V$191),"")</f>
        <v>-7.2300809643642744E-2</v>
      </c>
    </row>
    <row r="182" spans="1:30" x14ac:dyDescent="0.25">
      <c r="A182" s="42" t="s">
        <v>449</v>
      </c>
      <c r="B182" s="42" t="s">
        <v>77</v>
      </c>
      <c r="C182" s="42" t="s">
        <v>18</v>
      </c>
      <c r="D182" s="42">
        <v>125.56</v>
      </c>
      <c r="E182" s="42">
        <v>30085.414000000001</v>
      </c>
      <c r="F182" s="42">
        <v>4.1729999999999996E-3</v>
      </c>
      <c r="G182" s="42">
        <f>($F$182 -  AVERAGE($F$174,$F$175,$F$176) ) / ($F$191 -  AVERAGE($F$174,$F$175,$F$176) ) * 100</f>
        <v>2.7862470097096481</v>
      </c>
      <c r="H182" s="42">
        <v>60</v>
      </c>
      <c r="I182" s="47">
        <f>LN($G$182)</f>
        <v>1.0246955324861939</v>
      </c>
      <c r="J182" s="44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>
        <f>IF(ISTEXT($I$182),"",6)</f>
        <v>6</v>
      </c>
      <c r="V182" s="42">
        <f t="shared" si="19"/>
        <v>30</v>
      </c>
      <c r="W182" s="42">
        <f t="shared" si="20"/>
        <v>3.1823927766836984</v>
      </c>
      <c r="X182" s="42"/>
      <c r="Y182" s="42"/>
      <c r="Z182" s="32" t="s">
        <v>59</v>
      </c>
      <c r="AA182" s="33">
        <f>IFERROR(INTERCEPT($W$177:$W$191,$V$177:$V$191),"")</f>
        <v>4.9888760155764356</v>
      </c>
    </row>
    <row r="183" spans="1:30" ht="17.25" x14ac:dyDescent="0.25">
      <c r="A183" s="43" t="s">
        <v>450</v>
      </c>
      <c r="B183" s="43" t="s">
        <v>77</v>
      </c>
      <c r="C183" s="43" t="s">
        <v>18</v>
      </c>
      <c r="D183" s="43">
        <v>1159.2670000000001</v>
      </c>
      <c r="E183" s="43">
        <v>25562.49</v>
      </c>
      <c r="F183" s="43">
        <v>4.5350000000000001E-2</v>
      </c>
      <c r="G183" s="43">
        <f>($F$183 -  AVERAGE($F$174,$F$175,$F$176) ) / ($F$189 -  AVERAGE($F$174,$F$175,$F$176) ) * 100</f>
        <v>24.104360956624376</v>
      </c>
      <c r="H183" s="43">
        <v>30</v>
      </c>
      <c r="I183" s="46">
        <f>LN($G$183)</f>
        <v>3.1823927766836984</v>
      </c>
      <c r="J183" s="45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>
        <f>IF(ISTEXT($I$183),"",7)</f>
        <v>7</v>
      </c>
      <c r="V183" s="43">
        <f t="shared" si="19"/>
        <v>30</v>
      </c>
      <c r="W183" s="43">
        <f t="shared" si="20"/>
        <v>3.3576370069817898</v>
      </c>
      <c r="X183" s="43"/>
      <c r="Y183" s="43"/>
      <c r="Z183" s="32" t="s">
        <v>60</v>
      </c>
      <c r="AA183" s="34">
        <f>IFERROR(CORREL($W$177:$W$191,$V$177:$V$191)^2,"")</f>
        <v>0.97127646462194406</v>
      </c>
    </row>
    <row r="184" spans="1:30" ht="18" x14ac:dyDescent="0.35">
      <c r="A184" s="42" t="s">
        <v>451</v>
      </c>
      <c r="B184" s="42" t="s">
        <v>77</v>
      </c>
      <c r="C184" s="42" t="s">
        <v>18</v>
      </c>
      <c r="D184" s="42">
        <v>998.697</v>
      </c>
      <c r="E184" s="42">
        <v>30706.563999999998</v>
      </c>
      <c r="F184" s="42">
        <v>3.2523999999999997E-2</v>
      </c>
      <c r="G184" s="42">
        <f>($F$184 -  AVERAGE($F$174,$F$175,$F$176) ) / ($F$190 -  AVERAGE($F$174,$F$175,$F$176) ) * 100</f>
        <v>28.721242534544295</v>
      </c>
      <c r="H184" s="42">
        <v>30</v>
      </c>
      <c r="I184" s="47">
        <f>LN($G$184)</f>
        <v>3.3576370069817898</v>
      </c>
      <c r="J184" s="44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>
        <f>IF(ISTEXT($I$184),"",8)</f>
        <v>8</v>
      </c>
      <c r="V184" s="42">
        <f t="shared" si="19"/>
        <v>30</v>
      </c>
      <c r="W184" s="42">
        <f t="shared" si="20"/>
        <v>3.1823466007579055</v>
      </c>
      <c r="X184" s="42"/>
      <c r="Y184" s="42"/>
      <c r="Z184" s="32" t="s">
        <v>61</v>
      </c>
      <c r="AA184" s="33">
        <f>IF(AA181&gt;0,"",IFERROR(LN(2) /ABS(AA181),0))</f>
        <v>9.5869905741905104</v>
      </c>
    </row>
    <row r="185" spans="1:30" ht="18.75" x14ac:dyDescent="0.35">
      <c r="A185" s="43" t="s">
        <v>452</v>
      </c>
      <c r="B185" s="43" t="s">
        <v>77</v>
      </c>
      <c r="C185" s="43" t="s">
        <v>18</v>
      </c>
      <c r="D185" s="43">
        <v>926.55200000000002</v>
      </c>
      <c r="E185" s="43">
        <v>25748.476999999999</v>
      </c>
      <c r="F185" s="43">
        <v>3.5985000000000003E-2</v>
      </c>
      <c r="G185" s="43">
        <f>($F$185 -  AVERAGE($F$174,$F$175,$F$176) ) / ($F$191 -  AVERAGE($F$174,$F$175,$F$176) ) * 100</f>
        <v>24.103247941139024</v>
      </c>
      <c r="H185" s="43">
        <v>30</v>
      </c>
      <c r="I185" s="46">
        <f>LN($G$185)</f>
        <v>3.1823466007579055</v>
      </c>
      <c r="J185" s="45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>
        <f>IF(ISTEXT($I$185),"",9)</f>
        <v>9</v>
      </c>
      <c r="V185" s="43">
        <f t="shared" si="19"/>
        <v>15</v>
      </c>
      <c r="W185" s="43">
        <f t="shared" si="20"/>
        <v>3.7081890479996185</v>
      </c>
      <c r="X185" s="43"/>
      <c r="Y185" s="43"/>
      <c r="Z185" s="32" t="s">
        <v>62</v>
      </c>
      <c r="AA185" s="41">
        <f>IF(AA181&gt;0,0,IFERROR(ABS(AA181 * 1000 / 0.5),0))</f>
        <v>144.6016192872855</v>
      </c>
    </row>
    <row r="186" spans="1:30" ht="15.75" thickBot="1" x14ac:dyDescent="0.3">
      <c r="A186" s="42" t="s">
        <v>453</v>
      </c>
      <c r="B186" s="42" t="s">
        <v>77</v>
      </c>
      <c r="C186" s="42" t="s">
        <v>18</v>
      </c>
      <c r="D186" s="42">
        <v>1854.048</v>
      </c>
      <c r="E186" s="42">
        <v>24168.561000000002</v>
      </c>
      <c r="F186" s="42">
        <v>7.6713000000000003E-2</v>
      </c>
      <c r="G186" s="42">
        <f>($F$186 -  AVERAGE($F$174,$F$175,$F$176) ) / ($F$189 -  AVERAGE($F$174,$F$175,$F$176) ) * 100</f>
        <v>40.779889194908492</v>
      </c>
      <c r="H186" s="42">
        <v>15</v>
      </c>
      <c r="I186" s="47">
        <f>LN($G$186)</f>
        <v>3.7081890479996185</v>
      </c>
      <c r="J186" s="44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>
        <f>IF(ISTEXT($I$186),"",10)</f>
        <v>10</v>
      </c>
      <c r="V186" s="42">
        <f t="shared" si="19"/>
        <v>15</v>
      </c>
      <c r="W186" s="42">
        <f t="shared" si="20"/>
        <v>3.8690407649894292</v>
      </c>
      <c r="X186" s="42"/>
      <c r="Y186" s="42"/>
      <c r="Z186" s="36" t="s">
        <v>46</v>
      </c>
      <c r="AA186" s="37" t="s">
        <v>63</v>
      </c>
    </row>
    <row r="187" spans="1:30" x14ac:dyDescent="0.25">
      <c r="A187" s="43" t="s">
        <v>454</v>
      </c>
      <c r="B187" s="43" t="s">
        <v>77</v>
      </c>
      <c r="C187" s="43" t="s">
        <v>18</v>
      </c>
      <c r="D187" s="43">
        <v>1435.508</v>
      </c>
      <c r="E187" s="43">
        <v>26471.705000000002</v>
      </c>
      <c r="F187" s="43">
        <v>5.4227999999999998E-2</v>
      </c>
      <c r="G187" s="43">
        <f>($F$187 -  AVERAGE($F$174,$F$175,$F$176) ) / ($F$190 -  AVERAGE($F$174,$F$175,$F$176) ) * 100</f>
        <v>47.896420115206553</v>
      </c>
      <c r="H187" s="43">
        <v>15</v>
      </c>
      <c r="I187" s="46">
        <f>LN($G$187)</f>
        <v>3.8690407649894292</v>
      </c>
      <c r="J187" s="45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>
        <f>IF(ISTEXT($I$187),"",11)</f>
        <v>11</v>
      </c>
      <c r="V187" s="43">
        <f t="shared" si="19"/>
        <v>15</v>
      </c>
      <c r="W187" s="43">
        <f t="shared" si="20"/>
        <v>3.7955089906029951</v>
      </c>
      <c r="X187" s="43"/>
      <c r="Y187" s="43"/>
    </row>
    <row r="188" spans="1:30" x14ac:dyDescent="0.25">
      <c r="A188" s="42" t="s">
        <v>455</v>
      </c>
      <c r="B188" s="42" t="s">
        <v>77</v>
      </c>
      <c r="C188" s="42" t="s">
        <v>18</v>
      </c>
      <c r="D188" s="42">
        <v>1775.5429999999999</v>
      </c>
      <c r="E188" s="42">
        <v>26730.025000000001</v>
      </c>
      <c r="F188" s="42">
        <v>6.6424999999999998E-2</v>
      </c>
      <c r="G188" s="42">
        <f>($F$188 -  AVERAGE($F$174,$F$175,$F$176) ) / ($F$191 -  AVERAGE($F$174,$F$175,$F$176) ) * 100</f>
        <v>44.500881172394841</v>
      </c>
      <c r="H188" s="42">
        <v>15</v>
      </c>
      <c r="I188" s="47">
        <f>LN($G$188)</f>
        <v>3.7955089906029951</v>
      </c>
      <c r="J188" s="44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>
        <f>IF(ISTEXT($I$188),"",12)</f>
        <v>12</v>
      </c>
      <c r="V188" s="42">
        <f t="shared" si="19"/>
        <v>0</v>
      </c>
      <c r="W188" s="42">
        <f t="shared" si="20"/>
        <v>4.6051701859880918</v>
      </c>
      <c r="X188" s="42"/>
      <c r="Y188" s="42"/>
    </row>
    <row r="189" spans="1:30" x14ac:dyDescent="0.25">
      <c r="A189" s="43" t="s">
        <v>456</v>
      </c>
      <c r="B189" s="43" t="s">
        <v>77</v>
      </c>
      <c r="C189" s="43" t="s">
        <v>18</v>
      </c>
      <c r="D189" s="43">
        <v>4937.0150000000003</v>
      </c>
      <c r="E189" s="43">
        <v>26247.666000000001</v>
      </c>
      <c r="F189" s="43">
        <v>0.18809300000000001</v>
      </c>
      <c r="G189" s="43">
        <f>($F$189 -  AVERAGE($F$174,$F$175,$F$176) ) / ($F$189 -  AVERAGE($F$174,$F$175,$F$176) ) * 100</f>
        <v>100</v>
      </c>
      <c r="H189" s="43">
        <v>0</v>
      </c>
      <c r="I189" s="46">
        <f>LN($G$189)</f>
        <v>4.6051701859880918</v>
      </c>
      <c r="J189" s="45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>
        <f>IF(ISTEXT($I$189),"",13)</f>
        <v>13</v>
      </c>
      <c r="V189" s="43">
        <f t="shared" si="19"/>
        <v>0</v>
      </c>
      <c r="W189" s="43">
        <f t="shared" si="20"/>
        <v>4.6051701859880918</v>
      </c>
      <c r="X189" s="43"/>
      <c r="Y189" s="43"/>
    </row>
    <row r="190" spans="1:30" x14ac:dyDescent="0.25">
      <c r="A190" s="42" t="s">
        <v>457</v>
      </c>
      <c r="B190" s="42" t="s">
        <v>77</v>
      </c>
      <c r="C190" s="42" t="s">
        <v>18</v>
      </c>
      <c r="D190" s="42">
        <v>3245.5909999999999</v>
      </c>
      <c r="E190" s="42">
        <v>28670.546999999999</v>
      </c>
      <c r="F190" s="42">
        <v>0.113203</v>
      </c>
      <c r="G190" s="42">
        <f>($F$190 -  AVERAGE($F$174,$F$175,$F$176) ) / ($F$190 -  AVERAGE($F$174,$F$175,$F$176) ) * 100</f>
        <v>100</v>
      </c>
      <c r="H190" s="42">
        <v>0</v>
      </c>
      <c r="I190" s="47">
        <f>LN($G$190)</f>
        <v>4.6051701859880918</v>
      </c>
      <c r="J190" s="44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>
        <f>IF(ISTEXT($I$190),"",14)</f>
        <v>14</v>
      </c>
      <c r="V190" s="42">
        <f t="shared" si="19"/>
        <v>0</v>
      </c>
      <c r="W190" s="42">
        <f t="shared" si="20"/>
        <v>4.6051701859880918</v>
      </c>
      <c r="X190" s="42"/>
      <c r="Y190" s="42"/>
    </row>
    <row r="191" spans="1:30" x14ac:dyDescent="0.25">
      <c r="A191" s="43" t="s">
        <v>458</v>
      </c>
      <c r="B191" s="43" t="s">
        <v>77</v>
      </c>
      <c r="C191" s="43" t="s">
        <v>18</v>
      </c>
      <c r="D191" s="43">
        <v>4075.2150000000001</v>
      </c>
      <c r="E191" s="43">
        <v>27305.018</v>
      </c>
      <c r="F191" s="43">
        <v>0.14924799999999999</v>
      </c>
      <c r="G191" s="43">
        <f>($F$191 -  AVERAGE($F$174,$F$175,$F$176) ) / ($F$191 -  AVERAGE($F$174,$F$175,$F$176) ) * 100</f>
        <v>100</v>
      </c>
      <c r="H191" s="43">
        <v>0</v>
      </c>
      <c r="I191" s="46">
        <f>LN($G$191)</f>
        <v>4.6051701859880918</v>
      </c>
      <c r="J191" s="45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>
        <f>IF(ISTEXT($I$191),"",15)</f>
        <v>15</v>
      </c>
      <c r="V191" s="43" t="str">
        <f t="shared" si="19"/>
        <v/>
      </c>
      <c r="W191" s="43" t="str">
        <f t="shared" si="20"/>
        <v/>
      </c>
      <c r="X191" s="43"/>
      <c r="Y191" s="43"/>
    </row>
    <row r="192" spans="1:30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4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30" ht="16.5" thickTop="1" thickBot="1" x14ac:dyDescent="0.3">
      <c r="A193" s="43" t="s">
        <v>6</v>
      </c>
      <c r="B193" s="43" t="s">
        <v>78</v>
      </c>
      <c r="C193" s="43" t="s">
        <v>19</v>
      </c>
      <c r="D193" s="43">
        <v>1</v>
      </c>
      <c r="E193" s="43">
        <v>53817.542999999998</v>
      </c>
      <c r="F193" s="43">
        <v>1.8581301639876055E-5</v>
      </c>
      <c r="G193" s="43"/>
      <c r="H193" s="43"/>
      <c r="I193" s="43"/>
      <c r="J193" s="45"/>
      <c r="K193" s="43"/>
      <c r="L193" s="43"/>
      <c r="M193" s="43"/>
      <c r="N193" s="43"/>
      <c r="O193" s="43"/>
      <c r="P193" s="43"/>
      <c r="Q193" s="43"/>
      <c r="R193" s="43" t="s">
        <v>480</v>
      </c>
      <c r="S193" s="43"/>
      <c r="T193" s="43">
        <v>12</v>
      </c>
      <c r="U193" s="43"/>
      <c r="V193" s="43"/>
      <c r="W193" s="43"/>
      <c r="X193" s="43"/>
      <c r="Y193" s="43"/>
      <c r="Z193" s="10" t="s">
        <v>52</v>
      </c>
      <c r="AA193" s="10" t="s">
        <v>54</v>
      </c>
      <c r="AB193" s="10" t="s">
        <v>55</v>
      </c>
      <c r="AC193" s="10" t="s">
        <v>56</v>
      </c>
      <c r="AD193" s="10" t="s">
        <v>57</v>
      </c>
    </row>
    <row r="194" spans="1:30" ht="15.75" thickTop="1" x14ac:dyDescent="0.25">
      <c r="A194" s="42" t="s">
        <v>8</v>
      </c>
      <c r="B194" s="42" t="s">
        <v>78</v>
      </c>
      <c r="C194" s="42" t="s">
        <v>19</v>
      </c>
      <c r="D194" s="42">
        <v>1</v>
      </c>
      <c r="E194" s="42">
        <v>52947.175999999999</v>
      </c>
      <c r="F194" s="42">
        <v>1.8886748558601123E-5</v>
      </c>
      <c r="G194" s="42"/>
      <c r="H194" s="42"/>
      <c r="I194" s="42"/>
      <c r="J194" s="44"/>
      <c r="K194" s="42"/>
      <c r="L194" s="42"/>
      <c r="M194" s="42"/>
      <c r="N194" s="42"/>
      <c r="O194" s="42"/>
      <c r="P194" s="42"/>
      <c r="Q194" s="42"/>
      <c r="R194" s="42" t="s">
        <v>52</v>
      </c>
      <c r="S194" s="42"/>
      <c r="T194" s="42">
        <v>214</v>
      </c>
      <c r="U194" s="42"/>
      <c r="V194" s="42"/>
      <c r="W194" s="42"/>
      <c r="X194" s="42"/>
      <c r="Y194" s="42"/>
      <c r="Z194" s="11">
        <f>$H$196</f>
        <v>120</v>
      </c>
      <c r="AA194" s="12">
        <f>IF(ISTEXT($I$196),TEXT($G$196/100,"0.00%"),$G$196 / 100)</f>
        <v>0.56223869296700058</v>
      </c>
      <c r="AB194" s="12">
        <f>IF(ISTEXT($I$197),TEXT($G$197/100,"0.00%"),$G$197 / 100)</f>
        <v>0.919652302817067</v>
      </c>
      <c r="AC194" s="12">
        <f>IF(ISTEXT($I$198),TEXT($G$198/100,"0.00%"),$G$198 / 100)</f>
        <v>0.91472670606240569</v>
      </c>
      <c r="AD194" s="12">
        <f>IFERROR(AVERAGE($AA$194:$AC$194),"")</f>
        <v>0.79887256728215783</v>
      </c>
    </row>
    <row r="195" spans="1:30" x14ac:dyDescent="0.25">
      <c r="A195" s="43" t="s">
        <v>9</v>
      </c>
      <c r="B195" s="43" t="s">
        <v>78</v>
      </c>
      <c r="C195" s="43" t="s">
        <v>19</v>
      </c>
      <c r="D195" s="43">
        <v>0.20100000000000001</v>
      </c>
      <c r="E195" s="43">
        <v>55355.074000000001</v>
      </c>
      <c r="F195" s="43">
        <v>3.9999999999999998E-6</v>
      </c>
      <c r="G195" s="43"/>
      <c r="H195" s="43"/>
      <c r="I195" s="43"/>
      <c r="J195" s="45"/>
      <c r="K195" s="43"/>
      <c r="L195" s="43"/>
      <c r="M195" s="43"/>
      <c r="N195" s="43"/>
      <c r="O195" s="43"/>
      <c r="P195" s="43"/>
      <c r="Q195" s="43"/>
      <c r="R195" s="43" t="s">
        <v>53</v>
      </c>
      <c r="S195" s="43"/>
      <c r="T195" s="43">
        <v>228</v>
      </c>
      <c r="U195" s="43"/>
      <c r="V195" s="43"/>
      <c r="W195" s="43"/>
      <c r="X195" s="43"/>
      <c r="Y195" s="43"/>
      <c r="Z195" s="11">
        <f>$H$199</f>
        <v>60</v>
      </c>
      <c r="AA195" s="12">
        <f>IF(ISTEXT($I$199),TEXT($G$199/100,"0.00%"),$G$199 / 100)</f>
        <v>0.66791769497032949</v>
      </c>
      <c r="AB195" s="15">
        <f>IF(ISTEXT($I$200),TEXT($G$200/100,"0.00%"),$G$200 / 100)</f>
        <v>1.1047819225960851</v>
      </c>
      <c r="AC195" s="15">
        <f>IF(ISTEXT($I$201),TEXT($G$201/100,"0.00%"),$G$201 / 100)</f>
        <v>1.1864507208321475</v>
      </c>
      <c r="AD195" s="12">
        <f>IFERROR(AVERAGE($AA$195:$AC$195),"")</f>
        <v>0.98638344613285411</v>
      </c>
    </row>
    <row r="196" spans="1:30" x14ac:dyDescent="0.25">
      <c r="A196" s="42" t="s">
        <v>481</v>
      </c>
      <c r="B196" s="42" t="s">
        <v>78</v>
      </c>
      <c r="C196" s="42" t="s">
        <v>19</v>
      </c>
      <c r="D196" s="42">
        <v>28464.27</v>
      </c>
      <c r="E196" s="42">
        <v>27224.365000000002</v>
      </c>
      <c r="F196" s="42">
        <v>1.045544</v>
      </c>
      <c r="G196" s="42">
        <f>($F$196 -  AVERAGE($F$193,$F$194,$F$195) ) / ($F$208 -  AVERAGE($F$193,$F$194,$F$195) ) * 100</f>
        <v>56.223869296700059</v>
      </c>
      <c r="H196" s="42">
        <v>120</v>
      </c>
      <c r="I196" s="47">
        <f>LN($G$196)</f>
        <v>4.0293413873132407</v>
      </c>
      <c r="J196" s="44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>
        <f>IF(ISTEXT($I$196),"",1)</f>
        <v>1</v>
      </c>
      <c r="V196" s="42">
        <f t="shared" ref="V196:V210" si="21">IFERROR(INDEX($H$196:$H$210,SMALL($U$196:$U$210,ROW(W1)),1),"")</f>
        <v>120</v>
      </c>
      <c r="W196" s="42">
        <f t="shared" ref="W196:W210" si="22">IFERROR(INDEX($I$196:$I$210,SMALL($U$196:$U$210,ROW(I1)),1),"")</f>
        <v>4.0293413873132407</v>
      </c>
      <c r="X196" s="42"/>
      <c r="Y196" s="42"/>
      <c r="Z196" s="11">
        <f>$H$202</f>
        <v>30</v>
      </c>
      <c r="AA196" s="12">
        <f>IF(ISTEXT($I$202),TEXT($G$202/100,"0.00%"),$G$202 / 100)</f>
        <v>0.6716626182090556</v>
      </c>
      <c r="AB196" s="15">
        <f>IF(ISTEXT($I$203),TEXT($G$203/100,"0.00%"),$G$203 / 100)</f>
        <v>1.2066830060738414</v>
      </c>
      <c r="AC196" s="15">
        <f>IF(ISTEXT($I$204),TEXT($G$204/100,"0.00%"),$G$204 / 100)</f>
        <v>1.3176424406827274</v>
      </c>
      <c r="AD196" s="15">
        <f>IFERROR(AVERAGE($AA$196:$AC$196),"")</f>
        <v>1.0653293549885414</v>
      </c>
    </row>
    <row r="197" spans="1:30" x14ac:dyDescent="0.25">
      <c r="A197" s="43" t="s">
        <v>482</v>
      </c>
      <c r="B197" s="43" t="s">
        <v>78</v>
      </c>
      <c r="C197" s="43" t="s">
        <v>19</v>
      </c>
      <c r="D197" s="43">
        <v>25556.684000000001</v>
      </c>
      <c r="E197" s="43">
        <v>27257.085999999999</v>
      </c>
      <c r="F197" s="43">
        <v>0.937616</v>
      </c>
      <c r="G197" s="43">
        <f>($F$197 -  AVERAGE($F$193,$F$194,$F$195) ) / ($F$209 -  AVERAGE($F$193,$F$194,$F$195) ) * 100</f>
        <v>91.965230281706695</v>
      </c>
      <c r="H197" s="43">
        <v>120</v>
      </c>
      <c r="I197" s="46">
        <f>LN($G$197)</f>
        <v>4.5214105738942694</v>
      </c>
      <c r="J197" s="45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>
        <f>IF(ISTEXT($I$197),"",2)</f>
        <v>2</v>
      </c>
      <c r="V197" s="43">
        <f t="shared" si="21"/>
        <v>120</v>
      </c>
      <c r="W197" s="43">
        <f t="shared" si="22"/>
        <v>4.5214105738942694</v>
      </c>
      <c r="X197" s="43"/>
      <c r="Y197" s="43"/>
      <c r="Z197" s="11">
        <f>$H$205</f>
        <v>15</v>
      </c>
      <c r="AA197" s="12">
        <f>IF(ISTEXT($I$205),TEXT($G$205/100,"0.00%"),$G$205 / 100)</f>
        <v>0.70464902492741965</v>
      </c>
      <c r="AB197" s="15">
        <f>IF(ISTEXT($I$206),TEXT($G$206/100,"0.00%"),$G$206 / 100)</f>
        <v>1.1022336598674758</v>
      </c>
      <c r="AC197" s="15">
        <f>IF(ISTEXT($I$207),TEXT($G$207/100,"0.00%"),$G$207 / 100)</f>
        <v>1.0887288433251208</v>
      </c>
      <c r="AD197" s="12">
        <f>IFERROR(AVERAGE($AA$197:$AC$197),"")</f>
        <v>0.96520384270667192</v>
      </c>
    </row>
    <row r="198" spans="1:30" ht="15.75" thickBot="1" x14ac:dyDescent="0.3">
      <c r="A198" s="42" t="s">
        <v>483</v>
      </c>
      <c r="B198" s="42" t="s">
        <v>78</v>
      </c>
      <c r="C198" s="42" t="s">
        <v>19</v>
      </c>
      <c r="D198" s="42">
        <v>23566.438999999998</v>
      </c>
      <c r="E198" s="42">
        <v>28424.377</v>
      </c>
      <c r="F198" s="42">
        <v>0.82909299999999997</v>
      </c>
      <c r="G198" s="42">
        <f>($F$198 -  AVERAGE($F$193,$F$194,$F$195) ) / ($F$210 -  AVERAGE($F$193,$F$194,$F$195) ) * 100</f>
        <v>91.47267060624057</v>
      </c>
      <c r="H198" s="42">
        <v>120</v>
      </c>
      <c r="I198" s="47">
        <f>LN($G$198)</f>
        <v>4.516040245768143</v>
      </c>
      <c r="J198" s="44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>
        <f>IF(ISTEXT($I$198),"",3)</f>
        <v>3</v>
      </c>
      <c r="V198" s="42">
        <f t="shared" si="21"/>
        <v>120</v>
      </c>
      <c r="W198" s="42">
        <f t="shared" si="22"/>
        <v>4.516040245768143</v>
      </c>
      <c r="X198" s="42"/>
      <c r="Y198" s="42"/>
      <c r="Z198" s="13">
        <f>$H$208</f>
        <v>0</v>
      </c>
      <c r="AA198" s="14">
        <f>IF(ISTEXT($I$208),TEXT($G$208/100,"0.00%"),$G$208 / 100)</f>
        <v>1</v>
      </c>
      <c r="AB198" s="14">
        <f>IF(ISTEXT($I$209),TEXT($G$209/100,"0.00%"),$G$209 / 100)</f>
        <v>1</v>
      </c>
      <c r="AC198" s="14">
        <f>IF(ISTEXT($I$210),TEXT($G$210/100,"0.00%"),$G$210 / 100)</f>
        <v>1</v>
      </c>
      <c r="AD198" s="14">
        <f>IFERROR(AVERAGE($AA$198:$AC$198),"")</f>
        <v>1</v>
      </c>
    </row>
    <row r="199" spans="1:30" ht="16.5" thickTop="1" thickBot="1" x14ac:dyDescent="0.3">
      <c r="A199" s="43" t="s">
        <v>484</v>
      </c>
      <c r="B199" s="43" t="s">
        <v>78</v>
      </c>
      <c r="C199" s="43" t="s">
        <v>19</v>
      </c>
      <c r="D199" s="43">
        <v>32959.086000000003</v>
      </c>
      <c r="E199" s="43">
        <v>26535.752</v>
      </c>
      <c r="F199" s="43">
        <v>1.2420629999999999</v>
      </c>
      <c r="G199" s="43">
        <f>($F$199 -  AVERAGE($F$193,$F$194,$F$195) ) / ($F$208 -  AVERAGE($F$193,$F$194,$F$195) ) * 100</f>
        <v>66.791769497032945</v>
      </c>
      <c r="H199" s="43">
        <v>60</v>
      </c>
      <c r="I199" s="46">
        <f>LN($G$199)</f>
        <v>4.2015798618292246</v>
      </c>
      <c r="J199" s="45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>
        <f>IF(ISTEXT($I$199),"",4)</f>
        <v>4</v>
      </c>
      <c r="V199" s="43">
        <f t="shared" si="21"/>
        <v>60</v>
      </c>
      <c r="W199" s="43">
        <f t="shared" si="22"/>
        <v>4.2015798618292246</v>
      </c>
      <c r="X199" s="43"/>
      <c r="Y199" s="43"/>
    </row>
    <row r="200" spans="1:30" x14ac:dyDescent="0.25">
      <c r="A200" s="42" t="s">
        <v>485</v>
      </c>
      <c r="B200" s="42" t="s">
        <v>78</v>
      </c>
      <c r="C200" s="42" t="s">
        <v>19</v>
      </c>
      <c r="D200" s="42">
        <v>31930.653999999999</v>
      </c>
      <c r="E200" s="42">
        <v>28348.550999999999</v>
      </c>
      <c r="F200" s="42">
        <v>1.1263590000000001</v>
      </c>
      <c r="G200" s="42">
        <f>($F$200 -  AVERAGE($F$193,$F$194,$F$195) ) / ($F$209 -  AVERAGE($F$193,$F$194,$F$195) ) * 100</f>
        <v>110.47819225960851</v>
      </c>
      <c r="H200" s="42">
        <v>60</v>
      </c>
      <c r="I200" s="47">
        <f>LN($G$200)</f>
        <v>4.704818146364059</v>
      </c>
      <c r="J200" s="44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>
        <f>IF(ISTEXT($I$200),"",5)</f>
        <v>5</v>
      </c>
      <c r="V200" s="42">
        <f t="shared" si="21"/>
        <v>60</v>
      </c>
      <c r="W200" s="42">
        <f t="shared" si="22"/>
        <v>4.704818146364059</v>
      </c>
      <c r="X200" s="42"/>
      <c r="Y200" s="42"/>
      <c r="Z200" s="30" t="s">
        <v>58</v>
      </c>
      <c r="AA200" s="31">
        <f>IFERROR(SLOPE($W$196:$W$210,$V$196:$V$210),"")</f>
        <v>-2.0038201801910963E-3</v>
      </c>
    </row>
    <row r="201" spans="1:30" x14ac:dyDescent="0.25">
      <c r="A201" s="43" t="s">
        <v>486</v>
      </c>
      <c r="B201" s="43" t="s">
        <v>78</v>
      </c>
      <c r="C201" s="43" t="s">
        <v>19</v>
      </c>
      <c r="D201" s="43">
        <v>34068.633000000002</v>
      </c>
      <c r="E201" s="43">
        <v>31680.690999999999</v>
      </c>
      <c r="F201" s="43">
        <v>1.075375</v>
      </c>
      <c r="G201" s="43">
        <f>($F$201 -  AVERAGE($F$193,$F$194,$F$195) ) / ($F$210 -  AVERAGE($F$193,$F$194,$F$195) ) * 100</f>
        <v>118.64507208321476</v>
      </c>
      <c r="H201" s="43">
        <v>60</v>
      </c>
      <c r="I201" s="46">
        <f>LN($G$201)</f>
        <v>4.7761364487972866</v>
      </c>
      <c r="J201" s="45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>
        <f>IF(ISTEXT($I$201),"",6)</f>
        <v>6</v>
      </c>
      <c r="V201" s="43">
        <f t="shared" si="21"/>
        <v>60</v>
      </c>
      <c r="W201" s="43">
        <f t="shared" si="22"/>
        <v>4.7761364487972866</v>
      </c>
      <c r="X201" s="43"/>
      <c r="Y201" s="43"/>
      <c r="Z201" s="32" t="s">
        <v>59</v>
      </c>
      <c r="AA201" s="33">
        <f>IFERROR(INTERCEPT($W$196:$W$210,$V$196:$V$210),"")</f>
        <v>4.6297634218206003</v>
      </c>
    </row>
    <row r="202" spans="1:30" ht="17.25" x14ac:dyDescent="0.25">
      <c r="A202" s="42" t="s">
        <v>487</v>
      </c>
      <c r="B202" s="42" t="s">
        <v>78</v>
      </c>
      <c r="C202" s="42" t="s">
        <v>19</v>
      </c>
      <c r="D202" s="42">
        <v>34170.894999999997</v>
      </c>
      <c r="E202" s="42">
        <v>27358.011999999999</v>
      </c>
      <c r="F202" s="42">
        <v>1.2490270000000001</v>
      </c>
      <c r="G202" s="42">
        <f>($F$202 -  AVERAGE($F$193,$F$194,$F$195) ) / ($F$208 -  AVERAGE($F$193,$F$194,$F$195) ) * 100</f>
        <v>67.166261820905561</v>
      </c>
      <c r="H202" s="42">
        <v>30</v>
      </c>
      <c r="I202" s="47">
        <f>LN($G$202)</f>
        <v>4.2071710652201482</v>
      </c>
      <c r="J202" s="44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>
        <f>IF(ISTEXT($I$202),"",7)</f>
        <v>7</v>
      </c>
      <c r="V202" s="42">
        <f t="shared" si="21"/>
        <v>30</v>
      </c>
      <c r="W202" s="42">
        <f t="shared" si="22"/>
        <v>4.2071710652201482</v>
      </c>
      <c r="X202" s="42"/>
      <c r="Y202" s="42"/>
      <c r="Z202" s="32" t="s">
        <v>60</v>
      </c>
      <c r="AA202" s="34">
        <f>IFERROR(CORREL($W$196:$W$210,$V$196:$V$210)^2,"")</f>
        <v>0.12138878017148674</v>
      </c>
    </row>
    <row r="203" spans="1:30" ht="18" x14ac:dyDescent="0.35">
      <c r="A203" s="43" t="s">
        <v>488</v>
      </c>
      <c r="B203" s="43" t="s">
        <v>78</v>
      </c>
      <c r="C203" s="43" t="s">
        <v>19</v>
      </c>
      <c r="D203" s="43">
        <v>32631.221000000001</v>
      </c>
      <c r="E203" s="43">
        <v>26524.074000000001</v>
      </c>
      <c r="F203" s="43">
        <v>1.2302489999999999</v>
      </c>
      <c r="G203" s="43">
        <f>($F$203 -  AVERAGE($F$193,$F$194,$F$195) ) / ($F$209 -  AVERAGE($F$193,$F$194,$F$195) ) * 100</f>
        <v>120.66830060738414</v>
      </c>
      <c r="H203" s="43">
        <v>30</v>
      </c>
      <c r="I203" s="46">
        <f>LN($G$203)</f>
        <v>4.7930454640111559</v>
      </c>
      <c r="J203" s="45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>
        <f>IF(ISTEXT($I$203),"",8)</f>
        <v>8</v>
      </c>
      <c r="V203" s="43">
        <f t="shared" si="21"/>
        <v>30</v>
      </c>
      <c r="W203" s="43">
        <f t="shared" si="22"/>
        <v>4.7930454640111559</v>
      </c>
      <c r="X203" s="43"/>
      <c r="Y203" s="43"/>
      <c r="Z203" s="32" t="s">
        <v>61</v>
      </c>
      <c r="AA203" s="41">
        <f>IF(AA200&gt;0,"",IFERROR(LN(2) /ABS(AA200),0))</f>
        <v>345.91286554157898</v>
      </c>
    </row>
    <row r="204" spans="1:30" ht="18.75" x14ac:dyDescent="0.35">
      <c r="A204" s="42" t="s">
        <v>489</v>
      </c>
      <c r="B204" s="42" t="s">
        <v>78</v>
      </c>
      <c r="C204" s="42" t="s">
        <v>19</v>
      </c>
      <c r="D204" s="42">
        <v>32360.278999999999</v>
      </c>
      <c r="E204" s="42">
        <v>27095.984</v>
      </c>
      <c r="F204" s="42">
        <v>1.194283</v>
      </c>
      <c r="G204" s="42">
        <f>($F$204 -  AVERAGE($F$193,$F$194,$F$195) ) / ($F$210 -  AVERAGE($F$193,$F$194,$F$195) ) * 100</f>
        <v>131.76424406827275</v>
      </c>
      <c r="H204" s="42">
        <v>30</v>
      </c>
      <c r="I204" s="47">
        <f>LN($G$204)</f>
        <v>4.8810142959477263</v>
      </c>
      <c r="J204" s="44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>
        <f>IF(ISTEXT($I$204),"",9)</f>
        <v>9</v>
      </c>
      <c r="V204" s="42">
        <f t="shared" si="21"/>
        <v>30</v>
      </c>
      <c r="W204" s="42">
        <f t="shared" si="22"/>
        <v>4.8810142959477263</v>
      </c>
      <c r="X204" s="42"/>
      <c r="Y204" s="42"/>
      <c r="Z204" s="32" t="s">
        <v>62</v>
      </c>
      <c r="AA204" s="33">
        <f>IF(AA200&gt;0,0,IFERROR(ABS(AA200 * 1000 / 0.5),0))</f>
        <v>4.0076403603821928</v>
      </c>
    </row>
    <row r="205" spans="1:30" ht="15.75" thickBot="1" x14ac:dyDescent="0.3">
      <c r="A205" s="43" t="s">
        <v>490</v>
      </c>
      <c r="B205" s="43" t="s">
        <v>78</v>
      </c>
      <c r="C205" s="43" t="s">
        <v>19</v>
      </c>
      <c r="D205" s="43">
        <v>35101.586000000003</v>
      </c>
      <c r="E205" s="43">
        <v>26787.581999999999</v>
      </c>
      <c r="F205" s="43">
        <v>1.310368</v>
      </c>
      <c r="G205" s="43">
        <f>($F$205 -  AVERAGE($F$193,$F$194,$F$195) ) / ($F$208 -  AVERAGE($F$193,$F$194,$F$195) ) * 100</f>
        <v>70.46490249274197</v>
      </c>
      <c r="H205" s="43">
        <v>15</v>
      </c>
      <c r="I205" s="46">
        <f>LN($G$205)</f>
        <v>4.2551147488738659</v>
      </c>
      <c r="J205" s="45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>
        <f>IF(ISTEXT($I$205),"",10)</f>
        <v>10</v>
      </c>
      <c r="V205" s="43">
        <f t="shared" si="21"/>
        <v>15</v>
      </c>
      <c r="W205" s="43">
        <f t="shared" si="22"/>
        <v>4.2551147488738659</v>
      </c>
      <c r="X205" s="43"/>
      <c r="Y205" s="43"/>
      <c r="Z205" s="36" t="s">
        <v>46</v>
      </c>
      <c r="AA205" s="37" t="s">
        <v>63</v>
      </c>
    </row>
    <row r="206" spans="1:30" x14ac:dyDescent="0.25">
      <c r="A206" s="42" t="s">
        <v>491</v>
      </c>
      <c r="B206" s="42" t="s">
        <v>78</v>
      </c>
      <c r="C206" s="42" t="s">
        <v>19</v>
      </c>
      <c r="D206" s="42">
        <v>35462.589999999997</v>
      </c>
      <c r="E206" s="42">
        <v>31557.055</v>
      </c>
      <c r="F206" s="42">
        <v>1.123761</v>
      </c>
      <c r="G206" s="42">
        <f>($F$206 -  AVERAGE($F$193,$F$194,$F$195) ) / ($F$209 -  AVERAGE($F$193,$F$194,$F$195) ) * 100</f>
        <v>110.22336598674758</v>
      </c>
      <c r="H206" s="42">
        <v>15</v>
      </c>
      <c r="I206" s="47">
        <f>LN($G$206)</f>
        <v>4.7025089067907091</v>
      </c>
      <c r="J206" s="44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>
        <f>IF(ISTEXT($I$206),"",11)</f>
        <v>11</v>
      </c>
      <c r="V206" s="42">
        <f t="shared" si="21"/>
        <v>15</v>
      </c>
      <c r="W206" s="42">
        <f t="shared" si="22"/>
        <v>4.7025089067907091</v>
      </c>
      <c r="X206" s="42"/>
      <c r="Y206" s="42"/>
    </row>
    <row r="207" spans="1:30" x14ac:dyDescent="0.25">
      <c r="A207" s="43" t="s">
        <v>492</v>
      </c>
      <c r="B207" s="43" t="s">
        <v>78</v>
      </c>
      <c r="C207" s="43" t="s">
        <v>19</v>
      </c>
      <c r="D207" s="43">
        <v>33319.644999999997</v>
      </c>
      <c r="E207" s="43">
        <v>33765.237999999998</v>
      </c>
      <c r="F207" s="43">
        <v>0.98680299999999999</v>
      </c>
      <c r="G207" s="43">
        <f>($F$207 -  AVERAGE($F$193,$F$194,$F$195) ) / ($F$210 -  AVERAGE($F$193,$F$194,$F$195) ) * 100</f>
        <v>108.87288433251207</v>
      </c>
      <c r="H207" s="43">
        <v>15</v>
      </c>
      <c r="I207" s="46">
        <f>LN($G$207)</f>
        <v>4.6901810029059012</v>
      </c>
      <c r="J207" s="45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>
        <f>IF(ISTEXT($I$207),"",12)</f>
        <v>12</v>
      </c>
      <c r="V207" s="43">
        <f t="shared" si="21"/>
        <v>15</v>
      </c>
      <c r="W207" s="43">
        <f t="shared" si="22"/>
        <v>4.6901810029059012</v>
      </c>
      <c r="X207" s="43"/>
      <c r="Y207" s="43"/>
    </row>
    <row r="208" spans="1:30" x14ac:dyDescent="0.25">
      <c r="A208" s="42" t="s">
        <v>493</v>
      </c>
      <c r="B208" s="42" t="s">
        <v>78</v>
      </c>
      <c r="C208" s="42" t="s">
        <v>19</v>
      </c>
      <c r="D208" s="42">
        <v>57550.531000000003</v>
      </c>
      <c r="E208" s="42">
        <v>30947.833999999999</v>
      </c>
      <c r="F208" s="42">
        <v>1.8595980000000001</v>
      </c>
      <c r="G208" s="42">
        <f>($F$208 -  AVERAGE($F$193,$F$194,$F$195) ) / ($F$208 -  AVERAGE($F$193,$F$194,$F$195) ) * 100</f>
        <v>100</v>
      </c>
      <c r="H208" s="42">
        <v>0</v>
      </c>
      <c r="I208" s="47">
        <f>LN($G$208)</f>
        <v>4.6051701859880918</v>
      </c>
      <c r="J208" s="44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>
        <f>IF(ISTEXT($I$208),"",13)</f>
        <v>13</v>
      </c>
      <c r="V208" s="42">
        <f t="shared" si="21"/>
        <v>0</v>
      </c>
      <c r="W208" s="42">
        <f t="shared" si="22"/>
        <v>4.6051701859880918</v>
      </c>
      <c r="X208" s="42"/>
      <c r="Y208" s="42"/>
    </row>
    <row r="209" spans="1:30" x14ac:dyDescent="0.25">
      <c r="A209" s="43" t="s">
        <v>494</v>
      </c>
      <c r="B209" s="43" t="s">
        <v>78</v>
      </c>
      <c r="C209" s="43" t="s">
        <v>19</v>
      </c>
      <c r="D209" s="43">
        <v>31552.305</v>
      </c>
      <c r="E209" s="43">
        <v>30947.833999999999</v>
      </c>
      <c r="F209" s="43">
        <v>1.0195319323478342</v>
      </c>
      <c r="G209" s="43">
        <f>($F$209 -  AVERAGE($F$193,$F$194,$F$195) ) / ($F$209 -  AVERAGE($F$193,$F$194,$F$195) ) * 100</f>
        <v>100</v>
      </c>
      <c r="H209" s="43">
        <v>0</v>
      </c>
      <c r="I209" s="46">
        <f>LN($G$209)</f>
        <v>4.6051701859880918</v>
      </c>
      <c r="J209" s="45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>
        <f>IF(ISTEXT($I$209),"",14)</f>
        <v>14</v>
      </c>
      <c r="V209" s="43">
        <f t="shared" si="21"/>
        <v>0</v>
      </c>
      <c r="W209" s="43">
        <f t="shared" si="22"/>
        <v>4.6051701859880918</v>
      </c>
      <c r="X209" s="43"/>
      <c r="Y209" s="43"/>
    </row>
    <row r="210" spans="1:30" x14ac:dyDescent="0.25">
      <c r="A210" s="42" t="s">
        <v>495</v>
      </c>
      <c r="B210" s="42" t="s">
        <v>78</v>
      </c>
      <c r="C210" s="42" t="s">
        <v>19</v>
      </c>
      <c r="D210" s="42">
        <v>27923.791000000001</v>
      </c>
      <c r="E210" s="42">
        <v>30807.967000000001</v>
      </c>
      <c r="F210" s="42">
        <v>0.90638200000000002</v>
      </c>
      <c r="G210" s="42">
        <f>($F$210 -  AVERAGE($F$193,$F$194,$F$195) ) / ($F$210 -  AVERAGE($F$193,$F$194,$F$195) ) * 100</f>
        <v>100</v>
      </c>
      <c r="H210" s="42">
        <v>0</v>
      </c>
      <c r="I210" s="47">
        <f>LN($G$210)</f>
        <v>4.6051701859880918</v>
      </c>
      <c r="J210" s="44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>
        <f>IF(ISTEXT($I$210),"",15)</f>
        <v>15</v>
      </c>
      <c r="V210" s="42">
        <f t="shared" si="21"/>
        <v>0</v>
      </c>
      <c r="W210" s="42">
        <f t="shared" si="22"/>
        <v>4.6051701859880918</v>
      </c>
      <c r="X210" s="42"/>
      <c r="Y210" s="42"/>
    </row>
    <row r="211" spans="1:30" ht="15.75" thickBot="1" x14ac:dyDescent="0.3">
      <c r="A211" s="43"/>
      <c r="B211" s="43"/>
      <c r="C211" s="43"/>
      <c r="D211" s="43"/>
      <c r="E211" s="43"/>
      <c r="F211" s="43"/>
      <c r="G211" s="43"/>
      <c r="H211" s="43"/>
      <c r="I211" s="43"/>
      <c r="J211" s="45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</row>
    <row r="212" spans="1:30" ht="16.5" thickTop="1" thickBot="1" x14ac:dyDescent="0.3">
      <c r="A212" s="42" t="s">
        <v>6</v>
      </c>
      <c r="B212" s="42" t="s">
        <v>79</v>
      </c>
      <c r="C212" s="42" t="s">
        <v>20</v>
      </c>
      <c r="D212" s="42">
        <v>1</v>
      </c>
      <c r="E212" s="42">
        <v>53817.542999999998</v>
      </c>
      <c r="F212" s="42">
        <v>1.8581301639876055E-5</v>
      </c>
      <c r="G212" s="42"/>
      <c r="H212" s="42"/>
      <c r="I212" s="42"/>
      <c r="J212" s="44"/>
      <c r="K212" s="42"/>
      <c r="L212" s="42"/>
      <c r="M212" s="42"/>
      <c r="N212" s="42"/>
      <c r="O212" s="42"/>
      <c r="P212" s="42"/>
      <c r="Q212" s="42"/>
      <c r="R212" s="42" t="s">
        <v>517</v>
      </c>
      <c r="S212" s="42"/>
      <c r="T212" s="42">
        <v>13</v>
      </c>
      <c r="U212" s="42"/>
      <c r="V212" s="42"/>
      <c r="W212" s="42"/>
      <c r="X212" s="42"/>
      <c r="Y212" s="42"/>
      <c r="Z212" s="10" t="s">
        <v>52</v>
      </c>
      <c r="AA212" s="10" t="s">
        <v>54</v>
      </c>
      <c r="AB212" s="10" t="s">
        <v>55</v>
      </c>
      <c r="AC212" s="10" t="s">
        <v>56</v>
      </c>
      <c r="AD212" s="10" t="s">
        <v>57</v>
      </c>
    </row>
    <row r="213" spans="1:30" ht="15.75" thickTop="1" x14ac:dyDescent="0.25">
      <c r="A213" s="43" t="s">
        <v>8</v>
      </c>
      <c r="B213" s="43" t="s">
        <v>79</v>
      </c>
      <c r="C213" s="43" t="s">
        <v>20</v>
      </c>
      <c r="D213" s="43">
        <v>1</v>
      </c>
      <c r="E213" s="43">
        <v>52947.175999999999</v>
      </c>
      <c r="F213" s="43">
        <v>1.8886748558601123E-5</v>
      </c>
      <c r="G213" s="43"/>
      <c r="H213" s="43"/>
      <c r="I213" s="43"/>
      <c r="J213" s="45"/>
      <c r="K213" s="43"/>
      <c r="L213" s="43"/>
      <c r="M213" s="43"/>
      <c r="N213" s="43"/>
      <c r="O213" s="43"/>
      <c r="P213" s="43"/>
      <c r="Q213" s="43"/>
      <c r="R213" s="43" t="s">
        <v>52</v>
      </c>
      <c r="S213" s="43"/>
      <c r="T213" s="43">
        <v>233</v>
      </c>
      <c r="U213" s="43"/>
      <c r="V213" s="43"/>
      <c r="W213" s="43"/>
      <c r="X213" s="43"/>
      <c r="Y213" s="43"/>
      <c r="Z213" s="11">
        <f>$H$215</f>
        <v>120</v>
      </c>
      <c r="AA213" s="12">
        <f>IF(ISTEXT($I$215),TEXT($G$215/100,"0.00%"),$G$215 / 100)</f>
        <v>0.34813762771900131</v>
      </c>
      <c r="AB213" s="12">
        <f>IF(ISTEXT($I$216),TEXT($G$216/100,"0.00%"),$G$216 / 100)</f>
        <v>0.61776517154628474</v>
      </c>
      <c r="AC213" s="12">
        <f>IF(ISTEXT($I$217),TEXT($G$217/100,"0.00%"),$G$217 / 100)</f>
        <v>0.64228968340591797</v>
      </c>
      <c r="AD213" s="12">
        <f>IFERROR(AVERAGE($AA$213:$AC$213),"")</f>
        <v>0.53606416089040132</v>
      </c>
    </row>
    <row r="214" spans="1:30" x14ac:dyDescent="0.25">
      <c r="A214" s="42" t="s">
        <v>9</v>
      </c>
      <c r="B214" s="42" t="s">
        <v>79</v>
      </c>
      <c r="C214" s="42" t="s">
        <v>20</v>
      </c>
      <c r="D214" s="42">
        <v>1</v>
      </c>
      <c r="E214" s="42">
        <v>55355.074000000001</v>
      </c>
      <c r="F214" s="42">
        <v>1.8065191277677634E-5</v>
      </c>
      <c r="G214" s="42"/>
      <c r="H214" s="42"/>
      <c r="I214" s="42"/>
      <c r="J214" s="44"/>
      <c r="K214" s="42"/>
      <c r="L214" s="42"/>
      <c r="M214" s="42"/>
      <c r="N214" s="42"/>
      <c r="O214" s="42"/>
      <c r="P214" s="42"/>
      <c r="Q214" s="42"/>
      <c r="R214" s="42" t="s">
        <v>53</v>
      </c>
      <c r="S214" s="42"/>
      <c r="T214" s="42">
        <v>247</v>
      </c>
      <c r="U214" s="42"/>
      <c r="V214" s="42"/>
      <c r="W214" s="42"/>
      <c r="X214" s="42"/>
      <c r="Y214" s="42"/>
      <c r="Z214" s="11">
        <f>$H$218</f>
        <v>60</v>
      </c>
      <c r="AA214" s="12">
        <f>IF(ISTEXT($I$218),TEXT($G$218/100,"0.00%"),$G$218 / 100)</f>
        <v>0.46533718151292924</v>
      </c>
      <c r="AB214" s="12">
        <f>IF(ISTEXT($I$219),TEXT($G$219/100,"0.00%"),$G$219 / 100)</f>
        <v>0.86612641622561848</v>
      </c>
      <c r="AC214" s="12">
        <f>IF(ISTEXT($I$220),TEXT($G$220/100,"0.00%"),$G$220 / 100)</f>
        <v>0.77389149519784051</v>
      </c>
      <c r="AD214" s="12">
        <f>IFERROR(AVERAGE($AA$214:$AC$214),"")</f>
        <v>0.70178503097879608</v>
      </c>
    </row>
    <row r="215" spans="1:30" x14ac:dyDescent="0.25">
      <c r="A215" s="43" t="s">
        <v>518</v>
      </c>
      <c r="B215" s="43" t="s">
        <v>79</v>
      </c>
      <c r="C215" s="43" t="s">
        <v>20</v>
      </c>
      <c r="D215" s="43">
        <v>10021.896000000001</v>
      </c>
      <c r="E215" s="43">
        <v>26207.592000000001</v>
      </c>
      <c r="F215" s="43">
        <v>0.38240400000000002</v>
      </c>
      <c r="G215" s="43">
        <f>($F$215 -  AVERAGE($F$212,$F$213,$F$214) ) / ($F$227 -  AVERAGE($F$212,$F$213,$F$214) ) * 100</f>
        <v>34.81376277190013</v>
      </c>
      <c r="H215" s="43">
        <v>120</v>
      </c>
      <c r="I215" s="46">
        <f>LN($G$215)</f>
        <v>3.5500127905492076</v>
      </c>
      <c r="J215" s="45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>
        <f>IF(ISTEXT($I$215),"",1)</f>
        <v>1</v>
      </c>
      <c r="V215" s="43">
        <f t="shared" ref="V215:V229" si="23">IFERROR(INDEX($H$215:$H$229,SMALL($U$215:$U$229,ROW(W1)),1),"")</f>
        <v>120</v>
      </c>
      <c r="W215" s="43">
        <f t="shared" ref="W215:W229" si="24">IFERROR(INDEX($I$215:$I$229,SMALL($U$215:$U$229,ROW(I1)),1),"")</f>
        <v>3.5500127905492076</v>
      </c>
      <c r="X215" s="43"/>
      <c r="Y215" s="43"/>
      <c r="Z215" s="11">
        <f>$H$221</f>
        <v>30</v>
      </c>
      <c r="AA215" s="12">
        <f>IF(ISTEXT($I$221),TEXT($G$221/100,"0.00%"),$G$221 / 100)</f>
        <v>0.74488300408756591</v>
      </c>
      <c r="AB215" s="15">
        <f>IF(ISTEXT($I$222),TEXT($G$222/100,"0.00%"),$G$222 / 100)</f>
        <v>1.2063394116718251</v>
      </c>
      <c r="AC215" s="15">
        <f>IF(ISTEXT($I$223),TEXT($G$223/100,"0.00%"),$G$223 / 100)</f>
        <v>1.1589370845980373</v>
      </c>
      <c r="AD215" s="15">
        <f>IFERROR(AVERAGE($AA$215:$AC$215),"")</f>
        <v>1.0367198334524761</v>
      </c>
    </row>
    <row r="216" spans="1:30" x14ac:dyDescent="0.25">
      <c r="A216" s="42" t="s">
        <v>519</v>
      </c>
      <c r="B216" s="42" t="s">
        <v>79</v>
      </c>
      <c r="C216" s="42" t="s">
        <v>20</v>
      </c>
      <c r="D216" s="42">
        <v>8160.1090000000004</v>
      </c>
      <c r="E216" s="42">
        <v>25521.342000000001</v>
      </c>
      <c r="F216" s="42">
        <v>0.31973699999999999</v>
      </c>
      <c r="G216" s="42">
        <f>($F$216 -  AVERAGE($F$212,$F$213,$F$214) ) / ($F$228 -  AVERAGE($F$212,$F$213,$F$214) ) * 100</f>
        <v>61.776517154628472</v>
      </c>
      <c r="H216" s="42">
        <v>120</v>
      </c>
      <c r="I216" s="47">
        <f>LN($G$216)</f>
        <v>4.1235233109357603</v>
      </c>
      <c r="J216" s="44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>
        <f>IF(ISTEXT($I$216),"",2)</f>
        <v>2</v>
      </c>
      <c r="V216" s="42">
        <f t="shared" si="23"/>
        <v>120</v>
      </c>
      <c r="W216" s="42">
        <f t="shared" si="24"/>
        <v>4.1235233109357603</v>
      </c>
      <c r="X216" s="42"/>
      <c r="Y216" s="42"/>
      <c r="Z216" s="11">
        <f>$H$224</f>
        <v>15</v>
      </c>
      <c r="AA216" s="12">
        <f>IF(ISTEXT($I$224),TEXT($G$224/100,"0.00%"),$G$224 / 100)</f>
        <v>0.81722080945498699</v>
      </c>
      <c r="AB216" s="15">
        <f>IF(ISTEXT($I$225),TEXT($G$225/100,"0.00%"),$G$225 / 100)</f>
        <v>1.2785115427411862</v>
      </c>
      <c r="AC216" s="15">
        <f>IF(ISTEXT($I$226),TEXT($G$226/100,"0.00%"),$G$226 / 100)</f>
        <v>1.456642797673424</v>
      </c>
      <c r="AD216" s="15">
        <f>IFERROR(AVERAGE($AA$216:$AC$216),"")</f>
        <v>1.1841250499565323</v>
      </c>
    </row>
    <row r="217" spans="1:30" ht="15.75" thickBot="1" x14ac:dyDescent="0.3">
      <c r="A217" s="43" t="s">
        <v>520</v>
      </c>
      <c r="B217" s="43" t="s">
        <v>79</v>
      </c>
      <c r="C217" s="43" t="s">
        <v>20</v>
      </c>
      <c r="D217" s="43">
        <v>8759.2000000000007</v>
      </c>
      <c r="E217" s="43">
        <v>27646.796999999999</v>
      </c>
      <c r="F217" s="43">
        <v>0.31682500000000002</v>
      </c>
      <c r="G217" s="43">
        <f>($F$217 -  AVERAGE($F$212,$F$213,$F$214) ) / ($F$229 -  AVERAGE($F$212,$F$213,$F$214) ) * 100</f>
        <v>64.228968340591791</v>
      </c>
      <c r="H217" s="43">
        <v>120</v>
      </c>
      <c r="I217" s="46">
        <f>LN($G$217)</f>
        <v>4.1624543291851062</v>
      </c>
      <c r="J217" s="45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>
        <f>IF(ISTEXT($I$217),"",3)</f>
        <v>3</v>
      </c>
      <c r="V217" s="43">
        <f t="shared" si="23"/>
        <v>120</v>
      </c>
      <c r="W217" s="43">
        <f t="shared" si="24"/>
        <v>4.1624543291851062</v>
      </c>
      <c r="X217" s="43"/>
      <c r="Y217" s="43"/>
      <c r="Z217" s="13">
        <f>$H$227</f>
        <v>0</v>
      </c>
      <c r="AA217" s="14">
        <f>IF(ISTEXT($I$227),TEXT($G$227/100,"0.00%"),$G$227 / 100)</f>
        <v>1</v>
      </c>
      <c r="AB217" s="14">
        <f>IF(ISTEXT($I$228),TEXT($G$228/100,"0.00%"),$G$228 / 100)</f>
        <v>1</v>
      </c>
      <c r="AC217" s="14">
        <f>IF(ISTEXT($I$229),TEXT($G$229/100,"0.00%"),$G$229 / 100)</f>
        <v>1</v>
      </c>
      <c r="AD217" s="14">
        <f>IFERROR(AVERAGE($AA$217:$AC$217),"")</f>
        <v>1</v>
      </c>
    </row>
    <row r="218" spans="1:30" ht="16.5" thickTop="1" thickBot="1" x14ac:dyDescent="0.3">
      <c r="A218" s="42" t="s">
        <v>521</v>
      </c>
      <c r="B218" s="42" t="s">
        <v>79</v>
      </c>
      <c r="C218" s="42" t="s">
        <v>20</v>
      </c>
      <c r="D218" s="42">
        <v>16275.447</v>
      </c>
      <c r="E218" s="42">
        <v>31841.877</v>
      </c>
      <c r="F218" s="42">
        <v>0.51113299999999995</v>
      </c>
      <c r="G218" s="42">
        <f>($F$218 -  AVERAGE($F$212,$F$213,$F$214) ) / ($F$227 -  AVERAGE($F$212,$F$213,$F$214) ) * 100</f>
        <v>46.533718151292923</v>
      </c>
      <c r="H218" s="42">
        <v>60</v>
      </c>
      <c r="I218" s="47">
        <f>LN($G$218)</f>
        <v>3.8401771713528938</v>
      </c>
      <c r="J218" s="44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>
        <f>IF(ISTEXT($I$218),"",4)</f>
        <v>4</v>
      </c>
      <c r="V218" s="42">
        <f t="shared" si="23"/>
        <v>60</v>
      </c>
      <c r="W218" s="42">
        <f t="shared" si="24"/>
        <v>3.8401771713528938</v>
      </c>
      <c r="X218" s="42"/>
      <c r="Y218" s="42"/>
    </row>
    <row r="219" spans="1:30" x14ac:dyDescent="0.25">
      <c r="A219" s="43" t="s">
        <v>522</v>
      </c>
      <c r="B219" s="43" t="s">
        <v>79</v>
      </c>
      <c r="C219" s="43" t="s">
        <v>20</v>
      </c>
      <c r="D219" s="43">
        <v>12368.944</v>
      </c>
      <c r="E219" s="43">
        <v>27592.344000000001</v>
      </c>
      <c r="F219" s="43">
        <v>0.44827400000000001</v>
      </c>
      <c r="G219" s="43">
        <f>($F$219 -  AVERAGE($F$212,$F$213,$F$214) ) / ($F$228 -  AVERAGE($F$212,$F$213,$F$214) ) * 100</f>
        <v>86.612641622561853</v>
      </c>
      <c r="H219" s="43">
        <v>60</v>
      </c>
      <c r="I219" s="46">
        <f>LN($G$219)</f>
        <v>4.4614457820806006</v>
      </c>
      <c r="J219" s="45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>
        <f>IF(ISTEXT($I$219),"",5)</f>
        <v>5</v>
      </c>
      <c r="V219" s="43">
        <f t="shared" si="23"/>
        <v>60</v>
      </c>
      <c r="W219" s="43">
        <f t="shared" si="24"/>
        <v>4.4614457820806006</v>
      </c>
      <c r="X219" s="43"/>
      <c r="Y219" s="43"/>
      <c r="Z219" s="30" t="s">
        <v>58</v>
      </c>
      <c r="AA219" s="31">
        <f>IFERROR(SLOPE($W$215:$W$229,$V$215:$V$229),"")</f>
        <v>-6.6350984270790161E-3</v>
      </c>
    </row>
    <row r="220" spans="1:30" x14ac:dyDescent="0.25">
      <c r="A220" s="42" t="s">
        <v>523</v>
      </c>
      <c r="B220" s="42" t="s">
        <v>79</v>
      </c>
      <c r="C220" s="42" t="s">
        <v>20</v>
      </c>
      <c r="D220" s="42">
        <v>11484.724</v>
      </c>
      <c r="E220" s="42">
        <v>30085.414000000001</v>
      </c>
      <c r="F220" s="42">
        <v>0.38173699999999999</v>
      </c>
      <c r="G220" s="42">
        <f>($F$220 -  AVERAGE($F$212,$F$213,$F$214) ) / ($F$229 -  AVERAGE($F$212,$F$213,$F$214) ) * 100</f>
        <v>77.389149519784056</v>
      </c>
      <c r="H220" s="42">
        <v>60</v>
      </c>
      <c r="I220" s="47">
        <f>LN($G$220)</f>
        <v>4.3488465836856607</v>
      </c>
      <c r="J220" s="44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>
        <f>IF(ISTEXT($I$220),"",6)</f>
        <v>6</v>
      </c>
      <c r="V220" s="42">
        <f t="shared" si="23"/>
        <v>60</v>
      </c>
      <c r="W220" s="42">
        <f t="shared" si="24"/>
        <v>4.3488465836856607</v>
      </c>
      <c r="X220" s="42"/>
      <c r="Y220" s="42"/>
      <c r="Z220" s="32" t="s">
        <v>59</v>
      </c>
      <c r="AA220" s="33">
        <f>IFERROR(INTERCEPT($W$215:$W$229,$V$215:$V$229),"")</f>
        <v>4.7248155776726852</v>
      </c>
    </row>
    <row r="221" spans="1:30" ht="17.25" x14ac:dyDescent="0.25">
      <c r="A221" s="43" t="s">
        <v>524</v>
      </c>
      <c r="B221" s="43" t="s">
        <v>79</v>
      </c>
      <c r="C221" s="43" t="s">
        <v>20</v>
      </c>
      <c r="D221" s="43">
        <v>20914.703000000001</v>
      </c>
      <c r="E221" s="43">
        <v>25562.49</v>
      </c>
      <c r="F221" s="43">
        <v>0.81817899999999999</v>
      </c>
      <c r="G221" s="43">
        <f>($F$221 -  AVERAGE($F$212,$F$213,$F$214) ) / ($F$227 -  AVERAGE($F$212,$F$213,$F$214) ) * 100</f>
        <v>74.488300408756587</v>
      </c>
      <c r="H221" s="43">
        <v>30</v>
      </c>
      <c r="I221" s="46">
        <f>LN($G$221)</f>
        <v>4.3106420715600073</v>
      </c>
      <c r="J221" s="45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>
        <f>IF(ISTEXT($I$221),"",7)</f>
        <v>7</v>
      </c>
      <c r="V221" s="43">
        <f t="shared" si="23"/>
        <v>30</v>
      </c>
      <c r="W221" s="43">
        <f t="shared" si="24"/>
        <v>4.3106420715600073</v>
      </c>
      <c r="X221" s="43"/>
      <c r="Y221" s="43"/>
      <c r="Z221" s="32" t="s">
        <v>60</v>
      </c>
      <c r="AA221" s="34">
        <f>IFERROR(CORREL($W$215:$W$229,$V$215:$V$229)^2,"")</f>
        <v>0.56097292415247257</v>
      </c>
    </row>
    <row r="222" spans="1:30" ht="18" x14ac:dyDescent="0.35">
      <c r="A222" s="42" t="s">
        <v>525</v>
      </c>
      <c r="B222" s="42" t="s">
        <v>79</v>
      </c>
      <c r="C222" s="42" t="s">
        <v>20</v>
      </c>
      <c r="D222" s="42">
        <v>19171.585999999999</v>
      </c>
      <c r="E222" s="42">
        <v>30706.563999999998</v>
      </c>
      <c r="F222" s="42">
        <v>0.62434800000000001</v>
      </c>
      <c r="G222" s="42">
        <f>($F$222 -  AVERAGE($F$212,$F$213,$F$214) ) / ($F$228 -  AVERAGE($F$212,$F$213,$F$214) ) * 100</f>
        <v>120.63394116718251</v>
      </c>
      <c r="H222" s="42">
        <v>30</v>
      </c>
      <c r="I222" s="47">
        <f>LN($G$222)</f>
        <v>4.7927606805778886</v>
      </c>
      <c r="J222" s="44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>
        <f>IF(ISTEXT($I$222),"",8)</f>
        <v>8</v>
      </c>
      <c r="V222" s="42">
        <f t="shared" si="23"/>
        <v>30</v>
      </c>
      <c r="W222" s="42">
        <f t="shared" si="24"/>
        <v>4.7927606805778886</v>
      </c>
      <c r="X222" s="42"/>
      <c r="Y222" s="42"/>
      <c r="Z222" s="32" t="s">
        <v>61</v>
      </c>
      <c r="AA222" s="41">
        <f>IF(AA219&gt;0,"",IFERROR(LN(2) /ABS(AA219),0))</f>
        <v>104.46675180146363</v>
      </c>
    </row>
    <row r="223" spans="1:30" ht="18.75" x14ac:dyDescent="0.35">
      <c r="A223" s="43" t="s">
        <v>526</v>
      </c>
      <c r="B223" s="43" t="s">
        <v>79</v>
      </c>
      <c r="C223" s="43" t="s">
        <v>20</v>
      </c>
      <c r="D223" s="43">
        <v>14719.349</v>
      </c>
      <c r="E223" s="43">
        <v>25748.476999999999</v>
      </c>
      <c r="F223" s="43">
        <v>0.57165900000000003</v>
      </c>
      <c r="G223" s="43">
        <f>($F$223 -  AVERAGE($F$212,$F$213,$F$214) ) / ($F$229 -  AVERAGE($F$212,$F$213,$F$214) ) * 100</f>
        <v>115.89370845980373</v>
      </c>
      <c r="H223" s="43">
        <v>30</v>
      </c>
      <c r="I223" s="46">
        <f>LN($G$223)</f>
        <v>4.7526734646600453</v>
      </c>
      <c r="J223" s="45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>
        <f>IF(ISTEXT($I$223),"",9)</f>
        <v>9</v>
      </c>
      <c r="V223" s="43">
        <f t="shared" si="23"/>
        <v>30</v>
      </c>
      <c r="W223" s="43">
        <f t="shared" si="24"/>
        <v>4.7526734646600453</v>
      </c>
      <c r="X223" s="43"/>
      <c r="Y223" s="43"/>
      <c r="Z223" s="32" t="s">
        <v>62</v>
      </c>
      <c r="AA223" s="35">
        <f>IF(AA219&gt;0,0,IFERROR(ABS(AA219 * 1000 / 0.5),0))</f>
        <v>13.270196854158032</v>
      </c>
    </row>
    <row r="224" spans="1:30" ht="15.75" thickBot="1" x14ac:dyDescent="0.3">
      <c r="A224" s="42" t="s">
        <v>527</v>
      </c>
      <c r="B224" s="42" t="s">
        <v>79</v>
      </c>
      <c r="C224" s="42" t="s">
        <v>20</v>
      </c>
      <c r="D224" s="42">
        <v>21694.488000000001</v>
      </c>
      <c r="E224" s="42">
        <v>24168.561000000002</v>
      </c>
      <c r="F224" s="42">
        <v>0.89763300000000001</v>
      </c>
      <c r="G224" s="42">
        <f>($F$224 -  AVERAGE($F$212,$F$213,$F$214) ) / ($F$227 -  AVERAGE($F$212,$F$213,$F$214) ) * 100</f>
        <v>81.722080945498703</v>
      </c>
      <c r="H224" s="42">
        <v>15</v>
      </c>
      <c r="I224" s="47">
        <f>LN($G$224)</f>
        <v>4.4033242339607304</v>
      </c>
      <c r="J224" s="44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>
        <f>IF(ISTEXT($I$224),"",10)</f>
        <v>10</v>
      </c>
      <c r="V224" s="42">
        <f t="shared" si="23"/>
        <v>15</v>
      </c>
      <c r="W224" s="42">
        <f t="shared" si="24"/>
        <v>4.4033242339607304</v>
      </c>
      <c r="X224" s="42"/>
      <c r="Y224" s="42"/>
      <c r="Z224" s="36" t="s">
        <v>46</v>
      </c>
      <c r="AA224" s="37" t="s">
        <v>63</v>
      </c>
    </row>
    <row r="225" spans="1:30" x14ac:dyDescent="0.25">
      <c r="A225" s="43" t="s">
        <v>528</v>
      </c>
      <c r="B225" s="43" t="s">
        <v>79</v>
      </c>
      <c r="C225" s="43" t="s">
        <v>20</v>
      </c>
      <c r="D225" s="43">
        <v>17516.322</v>
      </c>
      <c r="E225" s="43">
        <v>26471.705000000002</v>
      </c>
      <c r="F225" s="43">
        <v>0.66169999999999995</v>
      </c>
      <c r="G225" s="43">
        <f>($F$225 -  AVERAGE($F$212,$F$213,$F$214) ) / ($F$228 -  AVERAGE($F$212,$F$213,$F$214) ) * 100</f>
        <v>127.85115427411861</v>
      </c>
      <c r="H225" s="43">
        <v>15</v>
      </c>
      <c r="I225" s="46">
        <f>LN($G$225)</f>
        <v>4.8508667300430854</v>
      </c>
      <c r="J225" s="45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>
        <f>IF(ISTEXT($I$225),"",11)</f>
        <v>11</v>
      </c>
      <c r="V225" s="43">
        <f t="shared" si="23"/>
        <v>15</v>
      </c>
      <c r="W225" s="43">
        <f t="shared" si="24"/>
        <v>4.8508667300430854</v>
      </c>
      <c r="X225" s="43"/>
      <c r="Y225" s="43"/>
    </row>
    <row r="226" spans="1:30" x14ac:dyDescent="0.25">
      <c r="A226" s="42" t="s">
        <v>529</v>
      </c>
      <c r="B226" s="42" t="s">
        <v>79</v>
      </c>
      <c r="C226" s="42" t="s">
        <v>20</v>
      </c>
      <c r="D226" s="42">
        <v>19205.553</v>
      </c>
      <c r="E226" s="42">
        <v>26730.025000000001</v>
      </c>
      <c r="F226" s="42">
        <v>0.71850099999999995</v>
      </c>
      <c r="G226" s="42">
        <f>($F$226 -  AVERAGE($F$212,$F$213,$F$214) ) / ($F$229 -  AVERAGE($F$212,$F$213,$F$214) ) * 100</f>
        <v>145.66427976734241</v>
      </c>
      <c r="H226" s="42">
        <v>15</v>
      </c>
      <c r="I226" s="47">
        <f>LN($G$226)</f>
        <v>4.9813045202566766</v>
      </c>
      <c r="J226" s="44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>
        <f>IF(ISTEXT($I$226),"",12)</f>
        <v>12</v>
      </c>
      <c r="V226" s="42">
        <f t="shared" si="23"/>
        <v>15</v>
      </c>
      <c r="W226" s="42">
        <f t="shared" si="24"/>
        <v>4.9813045202566766</v>
      </c>
      <c r="X226" s="42"/>
      <c r="Y226" s="42"/>
    </row>
    <row r="227" spans="1:30" x14ac:dyDescent="0.25">
      <c r="A227" s="43" t="s">
        <v>530</v>
      </c>
      <c r="B227" s="43" t="s">
        <v>79</v>
      </c>
      <c r="C227" s="43" t="s">
        <v>20</v>
      </c>
      <c r="D227" s="43">
        <v>28830.254000000001</v>
      </c>
      <c r="E227" s="43">
        <v>26247.666000000001</v>
      </c>
      <c r="F227" s="43">
        <v>1.098393</v>
      </c>
      <c r="G227" s="43">
        <f>($F$227 -  AVERAGE($F$212,$F$213,$F$214) ) / ($F$227 -  AVERAGE($F$212,$F$213,$F$214) ) * 100</f>
        <v>100</v>
      </c>
      <c r="H227" s="43">
        <v>0</v>
      </c>
      <c r="I227" s="46">
        <f>LN($G$227)</f>
        <v>4.6051701859880918</v>
      </c>
      <c r="J227" s="45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>
        <f>IF(ISTEXT($I$227),"",13)</f>
        <v>13</v>
      </c>
      <c r="V227" s="43">
        <f t="shared" si="23"/>
        <v>0</v>
      </c>
      <c r="W227" s="43">
        <f t="shared" si="24"/>
        <v>4.6051701859880918</v>
      </c>
      <c r="X227" s="43"/>
      <c r="Y227" s="43"/>
    </row>
    <row r="228" spans="1:30" x14ac:dyDescent="0.25">
      <c r="A228" s="42" t="s">
        <v>531</v>
      </c>
      <c r="B228" s="42" t="s">
        <v>79</v>
      </c>
      <c r="C228" s="42" t="s">
        <v>20</v>
      </c>
      <c r="D228" s="42">
        <v>14838.688</v>
      </c>
      <c r="E228" s="42">
        <v>28670.546999999999</v>
      </c>
      <c r="F228" s="42">
        <v>0.51755899999999999</v>
      </c>
      <c r="G228" s="42">
        <f>($F$228 -  AVERAGE($F$212,$F$213,$F$214) ) / ($F$228 -  AVERAGE($F$212,$F$213,$F$214) ) * 100</f>
        <v>100</v>
      </c>
      <c r="H228" s="42">
        <v>0</v>
      </c>
      <c r="I228" s="47">
        <f>LN($G$228)</f>
        <v>4.6051701859880918</v>
      </c>
      <c r="J228" s="44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>
        <f>IF(ISTEXT($I$228),"",14)</f>
        <v>14</v>
      </c>
      <c r="V228" s="42">
        <f t="shared" si="23"/>
        <v>0</v>
      </c>
      <c r="W228" s="42">
        <f t="shared" si="24"/>
        <v>4.6051701859880918</v>
      </c>
      <c r="X228" s="42"/>
      <c r="Y228" s="42"/>
    </row>
    <row r="229" spans="1:30" x14ac:dyDescent="0.25">
      <c r="A229" s="43" t="s">
        <v>532</v>
      </c>
      <c r="B229" s="43" t="s">
        <v>79</v>
      </c>
      <c r="C229" s="43" t="s">
        <v>20</v>
      </c>
      <c r="D229" s="43">
        <v>13468.584000000001</v>
      </c>
      <c r="E229" s="43">
        <v>27305.018</v>
      </c>
      <c r="F229" s="43">
        <v>0.49326399999999998</v>
      </c>
      <c r="G229" s="43">
        <f>($F$229 -  AVERAGE($F$212,$F$213,$F$214) ) / ($F$229 -  AVERAGE($F$212,$F$213,$F$214) ) * 100</f>
        <v>100</v>
      </c>
      <c r="H229" s="43">
        <v>0</v>
      </c>
      <c r="I229" s="46">
        <f>LN($G$229)</f>
        <v>4.6051701859880918</v>
      </c>
      <c r="J229" s="45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>
        <f>IF(ISTEXT($I$229),"",15)</f>
        <v>15</v>
      </c>
      <c r="V229" s="43">
        <f t="shared" si="23"/>
        <v>0</v>
      </c>
      <c r="W229" s="43">
        <f t="shared" si="24"/>
        <v>4.6051701859880918</v>
      </c>
      <c r="X229" s="43"/>
      <c r="Y229" s="43"/>
    </row>
    <row r="230" spans="1:30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4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30" ht="16.5" thickTop="1" thickBot="1" x14ac:dyDescent="0.3">
      <c r="A231" s="43" t="s">
        <v>6</v>
      </c>
      <c r="B231" s="43" t="s">
        <v>80</v>
      </c>
      <c r="C231" s="43" t="s">
        <v>21</v>
      </c>
      <c r="D231" s="43">
        <v>1.056</v>
      </c>
      <c r="E231" s="43">
        <v>53817.542999999998</v>
      </c>
      <c r="F231" s="43">
        <v>2.0000000000000002E-5</v>
      </c>
      <c r="G231" s="43"/>
      <c r="H231" s="43"/>
      <c r="I231" s="43"/>
      <c r="J231" s="45"/>
      <c r="K231" s="43"/>
      <c r="L231" s="43"/>
      <c r="M231" s="43"/>
      <c r="N231" s="43"/>
      <c r="O231" s="43"/>
      <c r="P231" s="43"/>
      <c r="Q231" s="43"/>
      <c r="R231" s="43" t="s">
        <v>554</v>
      </c>
      <c r="S231" s="43"/>
      <c r="T231" s="43">
        <v>14</v>
      </c>
      <c r="U231" s="43"/>
      <c r="V231" s="43"/>
      <c r="W231" s="43"/>
      <c r="X231" s="43"/>
      <c r="Y231" s="43"/>
      <c r="Z231" s="10" t="s">
        <v>52</v>
      </c>
      <c r="AA231" s="10" t="s">
        <v>54</v>
      </c>
      <c r="AB231" s="10" t="s">
        <v>55</v>
      </c>
      <c r="AC231" s="10" t="s">
        <v>56</v>
      </c>
      <c r="AD231" s="10" t="s">
        <v>57</v>
      </c>
    </row>
    <row r="232" spans="1:30" ht="15.75" thickTop="1" x14ac:dyDescent="0.25">
      <c r="A232" s="42" t="s">
        <v>8</v>
      </c>
      <c r="B232" s="42" t="s">
        <v>80</v>
      </c>
      <c r="C232" s="42" t="s">
        <v>21</v>
      </c>
      <c r="D232" s="42">
        <v>0.38900000000000001</v>
      </c>
      <c r="E232" s="42">
        <v>52947.175999999999</v>
      </c>
      <c r="F232" s="42">
        <v>6.9999999999999999E-6</v>
      </c>
      <c r="G232" s="42"/>
      <c r="H232" s="42"/>
      <c r="I232" s="42"/>
      <c r="J232" s="44"/>
      <c r="K232" s="42"/>
      <c r="L232" s="42"/>
      <c r="M232" s="42"/>
      <c r="N232" s="42"/>
      <c r="O232" s="42"/>
      <c r="P232" s="42"/>
      <c r="Q232" s="42"/>
      <c r="R232" s="42" t="s">
        <v>52</v>
      </c>
      <c r="S232" s="42"/>
      <c r="T232" s="42">
        <v>252</v>
      </c>
      <c r="U232" s="42"/>
      <c r="V232" s="42"/>
      <c r="W232" s="42"/>
      <c r="X232" s="42"/>
      <c r="Y232" s="42"/>
      <c r="Z232" s="11">
        <f>$H$234</f>
        <v>120</v>
      </c>
      <c r="AA232" s="18" t="str">
        <f>IF(ISTEXT($I$234),TEXT($G$234/100,"0.00%"),$G$234 / 100)</f>
        <v>-0.02%</v>
      </c>
      <c r="AB232" s="16">
        <f>IF(ISTEXT($I$235),TEXT($G$235/100,"0.00%"),$G$235 / 100)</f>
        <v>5.2550038512082682E-3</v>
      </c>
      <c r="AC232" s="16">
        <f>IF(ISTEXT($I$236),TEXT($G$236/100,"0.00%"),$G$236 / 100)</f>
        <v>7.1649906886278817E-3</v>
      </c>
      <c r="AD232" s="16">
        <f>IFERROR(AVERAGE($AA$232:$AC$232),"")</f>
        <v>6.209997269918075E-3</v>
      </c>
    </row>
    <row r="233" spans="1:30" x14ac:dyDescent="0.25">
      <c r="A233" s="43" t="s">
        <v>9</v>
      </c>
      <c r="B233" s="43" t="s">
        <v>80</v>
      </c>
      <c r="C233" s="43" t="s">
        <v>21</v>
      </c>
      <c r="D233" s="43">
        <v>1</v>
      </c>
      <c r="E233" s="43">
        <v>55355.074000000001</v>
      </c>
      <c r="F233" s="43">
        <v>1.8065191277677634E-5</v>
      </c>
      <c r="G233" s="43"/>
      <c r="H233" s="43"/>
      <c r="I233" s="43"/>
      <c r="J233" s="45"/>
      <c r="K233" s="43"/>
      <c r="L233" s="43"/>
      <c r="M233" s="43"/>
      <c r="N233" s="43"/>
      <c r="O233" s="43"/>
      <c r="P233" s="43"/>
      <c r="Q233" s="43"/>
      <c r="R233" s="43" t="s">
        <v>53</v>
      </c>
      <c r="S233" s="43"/>
      <c r="T233" s="43">
        <v>266</v>
      </c>
      <c r="U233" s="43"/>
      <c r="V233" s="43"/>
      <c r="W233" s="43"/>
      <c r="X233" s="43"/>
      <c r="Y233" s="43"/>
      <c r="Z233" s="11">
        <f>$H$237</f>
        <v>60</v>
      </c>
      <c r="AA233" s="12">
        <f>IF(ISTEXT($I$237),TEXT($G$237/100,"0.00%"),$G$237 / 100)</f>
        <v>0.10849091819018924</v>
      </c>
      <c r="AB233" s="12">
        <f>IF(ISTEXT($I$238),TEXT($G$238/100,"0.00%"),$G$238 / 100)</f>
        <v>0.10720596529765286</v>
      </c>
      <c r="AC233" s="17">
        <f>IF(ISTEXT($I$239),TEXT($G$239/100,"0.00%"),$G$239 / 100)</f>
        <v>9.8798872056371417E-2</v>
      </c>
      <c r="AD233" s="12">
        <f>IFERROR(AVERAGE($AA$233:$AC$233),"")</f>
        <v>0.10483191851473783</v>
      </c>
    </row>
    <row r="234" spans="1:30" x14ac:dyDescent="0.25">
      <c r="A234" s="42" t="s">
        <v>555</v>
      </c>
      <c r="B234" s="42" t="s">
        <v>80</v>
      </c>
      <c r="C234" s="42" t="s">
        <v>21</v>
      </c>
      <c r="D234" s="42"/>
      <c r="E234" s="42">
        <v>27224.365000000002</v>
      </c>
      <c r="F234" s="42"/>
      <c r="G234" s="42">
        <f>($F$234 -  AVERAGE($F$231,$F$232,$F$233) ) / ($F$246 -  AVERAGE($F$231,$F$232,$F$233) ) * 100</f>
        <v>-1.999908789541734E-2</v>
      </c>
      <c r="H234" s="42">
        <v>120</v>
      </c>
      <c r="I234" s="42" t="str">
        <f>TEXT("","0.00")</f>
        <v/>
      </c>
      <c r="J234" s="44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 t="str">
        <f>IF(ISTEXT($I$234),"",1)</f>
        <v/>
      </c>
      <c r="V234" s="42">
        <f t="shared" ref="V234:V248" si="25">IFERROR(INDEX($H$234:$H$248,SMALL($U$234:$U$248,ROW(W1)),1),"")</f>
        <v>120</v>
      </c>
      <c r="W234" s="42">
        <f t="shared" ref="W234:W248" si="26">IFERROR(INDEX($I$234:$I$248,SMALL($U$234:$U$248,ROW(I1)),1),"")</f>
        <v>-0.6434043557998872</v>
      </c>
      <c r="X234" s="42"/>
      <c r="Y234" s="42"/>
      <c r="Z234" s="11">
        <f>$H$240</f>
        <v>30</v>
      </c>
      <c r="AA234" s="12">
        <f>IF(ISTEXT($I$240),TEXT($G$240/100,"0.00%"),$G$240 / 100)</f>
        <v>0.2824176742018612</v>
      </c>
      <c r="AB234" s="12">
        <f>IF(ISTEXT($I$241),TEXT($G$241/100,"0.00%"),$G$241 / 100)</f>
        <v>0.23944349830781333</v>
      </c>
      <c r="AC234" s="12">
        <f>IF(ISTEXT($I$242),TEXT($G$242/100,"0.00%"),$G$242 / 100)</f>
        <v>0.37719095436032807</v>
      </c>
      <c r="AD234" s="12">
        <f>IFERROR(AVERAGE($AA$234:$AC$234),"")</f>
        <v>0.2996840422900009</v>
      </c>
    </row>
    <row r="235" spans="1:30" x14ac:dyDescent="0.25">
      <c r="A235" s="43" t="s">
        <v>556</v>
      </c>
      <c r="B235" s="43" t="s">
        <v>80</v>
      </c>
      <c r="C235" s="43" t="s">
        <v>21</v>
      </c>
      <c r="D235" s="43">
        <v>15.957000000000001</v>
      </c>
      <c r="E235" s="43">
        <v>27257.085999999999</v>
      </c>
      <c r="F235" s="43">
        <v>5.8500000000000002E-4</v>
      </c>
      <c r="G235" s="43">
        <f>($F$235 -  AVERAGE($F$231,$F$232,$F$233) ) / ($F$247 -  AVERAGE($F$231,$F$232,$F$233) ) * 100</f>
        <v>0.52550038512082686</v>
      </c>
      <c r="H235" s="43">
        <v>120</v>
      </c>
      <c r="I235" s="46">
        <f>LN($G$235)</f>
        <v>-0.6434043557998872</v>
      </c>
      <c r="J235" s="45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>
        <f>IF(ISTEXT($I$235),"",2)</f>
        <v>2</v>
      </c>
      <c r="V235" s="43">
        <f t="shared" si="25"/>
        <v>120</v>
      </c>
      <c r="W235" s="43">
        <f t="shared" si="26"/>
        <v>-0.33337833127820488</v>
      </c>
      <c r="X235" s="43"/>
      <c r="Y235" s="43"/>
      <c r="Z235" s="11">
        <f>$H$243</f>
        <v>15</v>
      </c>
      <c r="AA235" s="12">
        <f>IF(ISTEXT($I$243),TEXT($G$243/100,"0.00%"),$G$243 / 100)</f>
        <v>0.62183046643713102</v>
      </c>
      <c r="AB235" s="12">
        <f>IF(ISTEXT($I$244),TEXT($G$244/100,"0.00%"),$G$244 / 100)</f>
        <v>0.54619990898299009</v>
      </c>
      <c r="AC235" s="12">
        <f>IF(ISTEXT($I$245),TEXT($G$245/100,"0.00%"),$G$245 / 100)</f>
        <v>0.63166365639062927</v>
      </c>
      <c r="AD235" s="12">
        <f>IFERROR(AVERAGE($AA$235:$AC$235),"")</f>
        <v>0.5998980106035835</v>
      </c>
    </row>
    <row r="236" spans="1:30" ht="15.75" thickBot="1" x14ac:dyDescent="0.3">
      <c r="A236" s="42" t="s">
        <v>557</v>
      </c>
      <c r="B236" s="42" t="s">
        <v>80</v>
      </c>
      <c r="C236" s="42" t="s">
        <v>21</v>
      </c>
      <c r="D236" s="42">
        <v>15.881</v>
      </c>
      <c r="E236" s="42">
        <v>28424.377</v>
      </c>
      <c r="F236" s="42">
        <v>5.5900000000000004E-4</v>
      </c>
      <c r="G236" s="42">
        <f>($F$236 -  AVERAGE($F$231,$F$232,$F$233) ) / ($F$248 -  AVERAGE($F$231,$F$232,$F$233) ) * 100</f>
        <v>0.71649906886278814</v>
      </c>
      <c r="H236" s="42">
        <v>120</v>
      </c>
      <c r="I236" s="47">
        <f>LN($G$236)</f>
        <v>-0.33337833127820488</v>
      </c>
      <c r="J236" s="44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>
        <f>IF(ISTEXT($I$236),"",3)</f>
        <v>3</v>
      </c>
      <c r="V236" s="42">
        <f t="shared" si="25"/>
        <v>60</v>
      </c>
      <c r="W236" s="42">
        <f t="shared" si="26"/>
        <v>2.3840813731669224</v>
      </c>
      <c r="X236" s="42"/>
      <c r="Y236" s="42"/>
      <c r="Z236" s="13">
        <f>$H$246</f>
        <v>0</v>
      </c>
      <c r="AA236" s="14">
        <f>IF(ISTEXT($I$246),TEXT($G$246/100,"0.00%"),$G$246 / 100)</f>
        <v>1</v>
      </c>
      <c r="AB236" s="14">
        <f>IF(ISTEXT($I$247),TEXT($G$247/100,"0.00%"),$G$247 / 100)</f>
        <v>1</v>
      </c>
      <c r="AC236" s="14">
        <f>IF(ISTEXT($I$248),TEXT($G$248/100,"0.00%"),$G$248 / 100)</f>
        <v>1</v>
      </c>
      <c r="AD236" s="14">
        <f>IFERROR(AVERAGE($AA$236:$AC$236),"")</f>
        <v>1</v>
      </c>
    </row>
    <row r="237" spans="1:30" ht="16.5" thickTop="1" thickBot="1" x14ac:dyDescent="0.3">
      <c r="A237" s="43" t="s">
        <v>558</v>
      </c>
      <c r="B237" s="43" t="s">
        <v>80</v>
      </c>
      <c r="C237" s="43" t="s">
        <v>21</v>
      </c>
      <c r="D237" s="43">
        <v>216.63800000000001</v>
      </c>
      <c r="E237" s="43">
        <v>26535.752</v>
      </c>
      <c r="F237" s="43">
        <v>8.1639999999999994E-3</v>
      </c>
      <c r="G237" s="43">
        <f>($F$237 -  AVERAGE($F$231,$F$232,$F$233) ) / ($F$246 -  AVERAGE($F$231,$F$232,$F$233) ) * 100</f>
        <v>10.849091819018925</v>
      </c>
      <c r="H237" s="43">
        <v>60</v>
      </c>
      <c r="I237" s="46">
        <f>LN($G$237)</f>
        <v>2.3840813731669224</v>
      </c>
      <c r="J237" s="45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>
        <f>IF(ISTEXT($I$237),"",4)</f>
        <v>4</v>
      </c>
      <c r="V237" s="43">
        <f t="shared" si="25"/>
        <v>60</v>
      </c>
      <c r="W237" s="43">
        <f t="shared" si="26"/>
        <v>2.3721668005277796</v>
      </c>
      <c r="X237" s="43"/>
      <c r="Y237" s="43"/>
    </row>
    <row r="238" spans="1:30" x14ac:dyDescent="0.25">
      <c r="A238" s="42" t="s">
        <v>559</v>
      </c>
      <c r="B238" s="42" t="s">
        <v>80</v>
      </c>
      <c r="C238" s="42" t="s">
        <v>21</v>
      </c>
      <c r="D238" s="42">
        <v>330.06700000000001</v>
      </c>
      <c r="E238" s="42">
        <v>28348.550999999999</v>
      </c>
      <c r="F238" s="42">
        <v>1.1643000000000001E-2</v>
      </c>
      <c r="G238" s="42">
        <f>($F$238 -  AVERAGE($F$231,$F$232,$F$233) ) / ($F$247 -  AVERAGE($F$231,$F$232,$F$233) ) * 100</f>
        <v>10.720596529765286</v>
      </c>
      <c r="H238" s="42">
        <v>60</v>
      </c>
      <c r="I238" s="47">
        <f>LN($G$238)</f>
        <v>2.3721668005277796</v>
      </c>
      <c r="J238" s="44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>
        <f>IF(ISTEXT($I$238),"",5)</f>
        <v>5</v>
      </c>
      <c r="V238" s="42">
        <f t="shared" si="25"/>
        <v>60</v>
      </c>
      <c r="W238" s="42">
        <f t="shared" si="26"/>
        <v>2.2905010952611207</v>
      </c>
      <c r="X238" s="42"/>
      <c r="Y238" s="42"/>
      <c r="Z238" s="30" t="s">
        <v>58</v>
      </c>
      <c r="AA238" s="40">
        <f>IFERROR(SLOPE($W$234:$W$248,$V$234:$V$248),"")</f>
        <v>-4.210567116800322E-2</v>
      </c>
    </row>
    <row r="239" spans="1:30" x14ac:dyDescent="0.25">
      <c r="A239" s="43" t="s">
        <v>560</v>
      </c>
      <c r="B239" s="43" t="s">
        <v>80</v>
      </c>
      <c r="C239" s="43" t="s">
        <v>21</v>
      </c>
      <c r="D239" s="43">
        <v>238.12</v>
      </c>
      <c r="E239" s="43">
        <v>31680.690999999999</v>
      </c>
      <c r="F239" s="43">
        <v>7.5160000000000001E-3</v>
      </c>
      <c r="G239" s="43">
        <f>($F$239 -  AVERAGE($F$231,$F$232,$F$233) ) / ($F$248 -  AVERAGE($F$231,$F$232,$F$233) ) * 100</f>
        <v>9.8798872056371412</v>
      </c>
      <c r="H239" s="43">
        <v>60</v>
      </c>
      <c r="I239" s="46">
        <f>LN($G$239)</f>
        <v>2.2905010952611207</v>
      </c>
      <c r="J239" s="45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>
        <f>IF(ISTEXT($I$239),"",6)</f>
        <v>6</v>
      </c>
      <c r="V239" s="43">
        <f t="shared" si="25"/>
        <v>30</v>
      </c>
      <c r="W239" s="43">
        <f t="shared" si="26"/>
        <v>3.3408019963672797</v>
      </c>
      <c r="X239" s="43"/>
      <c r="Y239" s="43"/>
      <c r="Z239" s="32" t="s">
        <v>59</v>
      </c>
      <c r="AA239" s="33">
        <f>IFERROR(INTERCEPT($W$234:$W$248,$V$234:$V$248),"")</f>
        <v>4.6912199865690836</v>
      </c>
    </row>
    <row r="240" spans="1:30" ht="17.25" x14ac:dyDescent="0.25">
      <c r="A240" s="42" t="s">
        <v>561</v>
      </c>
      <c r="B240" s="42" t="s">
        <v>80</v>
      </c>
      <c r="C240" s="42" t="s">
        <v>21</v>
      </c>
      <c r="D240" s="42">
        <v>580.75800000000004</v>
      </c>
      <c r="E240" s="42">
        <v>27358.011999999999</v>
      </c>
      <c r="F240" s="42">
        <v>2.1228E-2</v>
      </c>
      <c r="G240" s="42">
        <f>($F$240 -  AVERAGE($F$231,$F$232,$F$233) ) / ($F$246 -  AVERAGE($F$231,$F$232,$F$233) ) * 100</f>
        <v>28.241767420186122</v>
      </c>
      <c r="H240" s="42">
        <v>30</v>
      </c>
      <c r="I240" s="47">
        <f>LN($G$240)</f>
        <v>3.3408019963672797</v>
      </c>
      <c r="J240" s="44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>
        <f>IF(ISTEXT($I$240),"",7)</f>
        <v>7</v>
      </c>
      <c r="V240" s="42">
        <f t="shared" si="25"/>
        <v>30</v>
      </c>
      <c r="W240" s="42">
        <f t="shared" si="26"/>
        <v>3.1757323808170943</v>
      </c>
      <c r="X240" s="42"/>
      <c r="Y240" s="42"/>
      <c r="Z240" s="32" t="s">
        <v>60</v>
      </c>
      <c r="AA240" s="34">
        <f>IFERROR(CORREL($W$234:$W$248,$V$234:$V$248)^2,"")</f>
        <v>0.99100993735710596</v>
      </c>
    </row>
    <row r="241" spans="1:30" ht="18" x14ac:dyDescent="0.35">
      <c r="A241" s="43" t="s">
        <v>562</v>
      </c>
      <c r="B241" s="43" t="s">
        <v>80</v>
      </c>
      <c r="C241" s="43" t="s">
        <v>21</v>
      </c>
      <c r="D241" s="43">
        <v>689.26499999999999</v>
      </c>
      <c r="E241" s="43">
        <v>26524.074000000001</v>
      </c>
      <c r="F241" s="43">
        <v>2.5985999999999999E-2</v>
      </c>
      <c r="G241" s="43">
        <f>($F$241 -  AVERAGE($F$231,$F$232,$F$233) ) / ($F$247 -  AVERAGE($F$231,$F$232,$F$233) ) * 100</f>
        <v>23.944349830781334</v>
      </c>
      <c r="H241" s="43">
        <v>30</v>
      </c>
      <c r="I241" s="46">
        <f>LN($G$241)</f>
        <v>3.1757323808170943</v>
      </c>
      <c r="J241" s="45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>
        <f>IF(ISTEXT($I$241),"",8)</f>
        <v>8</v>
      </c>
      <c r="V241" s="43">
        <f t="shared" si="25"/>
        <v>30</v>
      </c>
      <c r="W241" s="43">
        <f t="shared" si="26"/>
        <v>3.6301664764605497</v>
      </c>
      <c r="X241" s="43"/>
      <c r="Y241" s="43"/>
      <c r="Z241" s="32" t="s">
        <v>61</v>
      </c>
      <c r="AA241" s="35">
        <f>IF(AA238&gt;0,"",IFERROR(LN(2) /ABS(AA238),0))</f>
        <v>16.462086016733039</v>
      </c>
    </row>
    <row r="242" spans="1:30" ht="18.75" x14ac:dyDescent="0.35">
      <c r="A242" s="42" t="s">
        <v>563</v>
      </c>
      <c r="B242" s="42" t="s">
        <v>80</v>
      </c>
      <c r="C242" s="42" t="s">
        <v>21</v>
      </c>
      <c r="D242" s="42">
        <v>776.35599999999999</v>
      </c>
      <c r="E242" s="42">
        <v>27095.984</v>
      </c>
      <c r="F242" s="42">
        <v>2.8652E-2</v>
      </c>
      <c r="G242" s="42">
        <f>($F$242 -  AVERAGE($F$231,$F$232,$F$233) ) / ($F$248 -  AVERAGE($F$231,$F$232,$F$233) ) * 100</f>
        <v>37.719095436032809</v>
      </c>
      <c r="H242" s="42">
        <v>30</v>
      </c>
      <c r="I242" s="47">
        <f>LN($G$242)</f>
        <v>3.6301664764605497</v>
      </c>
      <c r="J242" s="44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>
        <f>IF(ISTEXT($I$242),"",9)</f>
        <v>9</v>
      </c>
      <c r="V242" s="42">
        <f t="shared" si="25"/>
        <v>15</v>
      </c>
      <c r="W242" s="42">
        <f t="shared" si="26"/>
        <v>4.1300824005951799</v>
      </c>
      <c r="X242" s="42"/>
      <c r="Y242" s="42"/>
      <c r="Z242" s="32" t="s">
        <v>62</v>
      </c>
      <c r="AA242" s="35">
        <f>IF(AA238&gt;0,0,IFERROR(ABS(AA238 * 1000 / 0.5),0))</f>
        <v>84.211342336006439</v>
      </c>
    </row>
    <row r="243" spans="1:30" ht="15.75" thickBot="1" x14ac:dyDescent="0.3">
      <c r="A243" s="43" t="s">
        <v>564</v>
      </c>
      <c r="B243" s="43" t="s">
        <v>80</v>
      </c>
      <c r="C243" s="43" t="s">
        <v>21</v>
      </c>
      <c r="D243" s="43">
        <v>1251.56</v>
      </c>
      <c r="E243" s="43">
        <v>26787.581999999999</v>
      </c>
      <c r="F243" s="43">
        <v>4.6722E-2</v>
      </c>
      <c r="G243" s="43">
        <f>($F$243 -  AVERAGE($F$231,$F$232,$F$233) ) / ($F$246 -  AVERAGE($F$231,$F$232,$F$233) ) * 100</f>
        <v>62.183046643713105</v>
      </c>
      <c r="H243" s="43">
        <v>15</v>
      </c>
      <c r="I243" s="46">
        <f>LN($G$243)</f>
        <v>4.1300824005951799</v>
      </c>
      <c r="J243" s="45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>
        <f>IF(ISTEXT($I$243),"",10)</f>
        <v>10</v>
      </c>
      <c r="V243" s="43">
        <f t="shared" si="25"/>
        <v>15</v>
      </c>
      <c r="W243" s="43">
        <f t="shared" si="26"/>
        <v>4.0003999494087639</v>
      </c>
      <c r="X243" s="43"/>
      <c r="Y243" s="43"/>
      <c r="Z243" s="36" t="s">
        <v>46</v>
      </c>
      <c r="AA243" s="37" t="s">
        <v>63</v>
      </c>
    </row>
    <row r="244" spans="1:30" x14ac:dyDescent="0.25">
      <c r="A244" s="42" t="s">
        <v>565</v>
      </c>
      <c r="B244" s="42" t="s">
        <v>80</v>
      </c>
      <c r="C244" s="42" t="s">
        <v>21</v>
      </c>
      <c r="D244" s="42">
        <v>1870.0119999999999</v>
      </c>
      <c r="E244" s="42">
        <v>31557.055</v>
      </c>
      <c r="F244" s="42">
        <v>5.9257999999999998E-2</v>
      </c>
      <c r="G244" s="42">
        <f>($F$244 -  AVERAGE($F$231,$F$232,$F$233) ) / ($F$247 -  AVERAGE($F$231,$F$232,$F$233) ) * 100</f>
        <v>54.619990898299008</v>
      </c>
      <c r="H244" s="42">
        <v>15</v>
      </c>
      <c r="I244" s="47">
        <f>LN($G$244)</f>
        <v>4.0003999494087639</v>
      </c>
      <c r="J244" s="44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>
        <f>IF(ISTEXT($I$244),"",11)</f>
        <v>11</v>
      </c>
      <c r="V244" s="42">
        <f t="shared" si="25"/>
        <v>15</v>
      </c>
      <c r="W244" s="42">
        <f t="shared" si="26"/>
        <v>4.145771970234513</v>
      </c>
      <c r="X244" s="42"/>
      <c r="Y244" s="42"/>
    </row>
    <row r="245" spans="1:30" x14ac:dyDescent="0.25">
      <c r="A245" s="43" t="s">
        <v>566</v>
      </c>
      <c r="B245" s="43" t="s">
        <v>80</v>
      </c>
      <c r="C245" s="43" t="s">
        <v>21</v>
      </c>
      <c r="D245" s="43">
        <v>1619.7860000000001</v>
      </c>
      <c r="E245" s="43">
        <v>33765.237999999998</v>
      </c>
      <c r="F245" s="43">
        <v>4.7972000000000001E-2</v>
      </c>
      <c r="G245" s="43">
        <f>($F$245 -  AVERAGE($F$231,$F$232,$F$233) ) / ($F$248 -  AVERAGE($F$231,$F$232,$F$233) ) * 100</f>
        <v>63.166365639062924</v>
      </c>
      <c r="H245" s="43">
        <v>15</v>
      </c>
      <c r="I245" s="46">
        <f>LN($G$245)</f>
        <v>4.145771970234513</v>
      </c>
      <c r="J245" s="45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>
        <f>IF(ISTEXT($I$245),"",12)</f>
        <v>12</v>
      </c>
      <c r="V245" s="43">
        <f t="shared" si="25"/>
        <v>0</v>
      </c>
      <c r="W245" s="43">
        <f t="shared" si="26"/>
        <v>4.6051701859880918</v>
      </c>
      <c r="X245" s="43"/>
      <c r="Y245" s="43"/>
    </row>
    <row r="246" spans="1:30" x14ac:dyDescent="0.25">
      <c r="A246" s="42" t="s">
        <v>567</v>
      </c>
      <c r="B246" s="42" t="s">
        <v>80</v>
      </c>
      <c r="C246" s="42" t="s">
        <v>21</v>
      </c>
      <c r="D246" s="42">
        <v>2325.0210000000002</v>
      </c>
      <c r="E246" s="42">
        <v>30947.833999999999</v>
      </c>
      <c r="F246" s="42">
        <v>7.5127099363399716E-2</v>
      </c>
      <c r="G246" s="42">
        <f>($F$246 -  AVERAGE($F$231,$F$232,$F$233) ) / ($F$246 -  AVERAGE($F$231,$F$232,$F$233) ) * 100</f>
        <v>100</v>
      </c>
      <c r="H246" s="42">
        <v>0</v>
      </c>
      <c r="I246" s="47">
        <f>LN($G$246)</f>
        <v>4.6051701859880918</v>
      </c>
      <c r="J246" s="44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>
        <f>IF(ISTEXT($I$246),"",13)</f>
        <v>13</v>
      </c>
      <c r="V246" s="42">
        <f t="shared" si="25"/>
        <v>0</v>
      </c>
      <c r="W246" s="42">
        <f t="shared" si="26"/>
        <v>4.6051701859880918</v>
      </c>
      <c r="X246" s="42"/>
      <c r="Y246" s="42"/>
    </row>
    <row r="247" spans="1:30" x14ac:dyDescent="0.25">
      <c r="A247" s="43" t="s">
        <v>568</v>
      </c>
      <c r="B247" s="43" t="s">
        <v>80</v>
      </c>
      <c r="C247" s="43" t="s">
        <v>21</v>
      </c>
      <c r="D247" s="43">
        <v>3357.1880000000001</v>
      </c>
      <c r="E247" s="43">
        <v>30947.833999999999</v>
      </c>
      <c r="F247" s="43">
        <v>0.10847893264517317</v>
      </c>
      <c r="G247" s="43">
        <f>($F$247 -  AVERAGE($F$231,$F$232,$F$233) ) / ($F$247 -  AVERAGE($F$231,$F$232,$F$233) ) * 100</f>
        <v>100</v>
      </c>
      <c r="H247" s="43">
        <v>0</v>
      </c>
      <c r="I247" s="46">
        <f>LN($G$247)</f>
        <v>4.6051701859880918</v>
      </c>
      <c r="J247" s="45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>
        <f>IF(ISTEXT($I$247),"",14)</f>
        <v>14</v>
      </c>
      <c r="V247" s="43">
        <f t="shared" si="25"/>
        <v>0</v>
      </c>
      <c r="W247" s="43">
        <f t="shared" si="26"/>
        <v>4.6051701859880918</v>
      </c>
      <c r="X247" s="43"/>
      <c r="Y247" s="43"/>
    </row>
    <row r="248" spans="1:30" x14ac:dyDescent="0.25">
      <c r="A248" s="42" t="s">
        <v>569</v>
      </c>
      <c r="B248" s="42" t="s">
        <v>80</v>
      </c>
      <c r="C248" s="42" t="s">
        <v>21</v>
      </c>
      <c r="D248" s="42">
        <v>2339.4560000000001</v>
      </c>
      <c r="E248" s="42">
        <v>30807.967000000001</v>
      </c>
      <c r="F248" s="42">
        <v>7.5936721173454902E-2</v>
      </c>
      <c r="G248" s="42">
        <f>($F$248 -  AVERAGE($F$231,$F$232,$F$233) ) / ($F$248 -  AVERAGE($F$231,$F$232,$F$233) ) * 100</f>
        <v>100</v>
      </c>
      <c r="H248" s="42">
        <v>0</v>
      </c>
      <c r="I248" s="47">
        <f>LN($G$248)</f>
        <v>4.6051701859880918</v>
      </c>
      <c r="J248" s="44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>
        <f>IF(ISTEXT($I$248),"",15)</f>
        <v>15</v>
      </c>
      <c r="V248" s="42" t="str">
        <f t="shared" si="25"/>
        <v/>
      </c>
      <c r="W248" s="42" t="str">
        <f t="shared" si="26"/>
        <v/>
      </c>
      <c r="X248" s="42"/>
      <c r="Y248" s="42"/>
    </row>
    <row r="249" spans="1:30" ht="15.75" thickBot="1" x14ac:dyDescent="0.3">
      <c r="A249" s="43"/>
      <c r="B249" s="43"/>
      <c r="C249" s="43"/>
      <c r="D249" s="43"/>
      <c r="E249" s="43"/>
      <c r="F249" s="43"/>
      <c r="G249" s="43"/>
      <c r="H249" s="43"/>
      <c r="I249" s="43"/>
      <c r="J249" s="45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</row>
    <row r="250" spans="1:30" ht="16.5" thickTop="1" thickBot="1" x14ac:dyDescent="0.3">
      <c r="A250" s="42" t="s">
        <v>6</v>
      </c>
      <c r="B250" s="42" t="s">
        <v>81</v>
      </c>
      <c r="C250" s="42" t="s">
        <v>22</v>
      </c>
      <c r="D250" s="42">
        <v>0.84499999999999997</v>
      </c>
      <c r="E250" s="42">
        <v>53817.542999999998</v>
      </c>
      <c r="F250" s="42">
        <v>1.5999999999999999E-5</v>
      </c>
      <c r="G250" s="42"/>
      <c r="H250" s="42"/>
      <c r="I250" s="42"/>
      <c r="J250" s="44"/>
      <c r="K250" s="42"/>
      <c r="L250" s="42"/>
      <c r="M250" s="42"/>
      <c r="N250" s="42"/>
      <c r="O250" s="42"/>
      <c r="P250" s="42"/>
      <c r="Q250" s="42"/>
      <c r="R250" s="42" t="s">
        <v>591</v>
      </c>
      <c r="S250" s="42"/>
      <c r="T250" s="42">
        <v>15</v>
      </c>
      <c r="U250" s="42"/>
      <c r="V250" s="42"/>
      <c r="W250" s="42"/>
      <c r="X250" s="42"/>
      <c r="Y250" s="42"/>
      <c r="Z250" s="10" t="s">
        <v>52</v>
      </c>
      <c r="AA250" s="10" t="s">
        <v>54</v>
      </c>
      <c r="AB250" s="10" t="s">
        <v>55</v>
      </c>
      <c r="AC250" s="10" t="s">
        <v>56</v>
      </c>
      <c r="AD250" s="10" t="s">
        <v>57</v>
      </c>
    </row>
    <row r="251" spans="1:30" ht="15.75" thickTop="1" x14ac:dyDescent="0.25">
      <c r="A251" s="43" t="s">
        <v>8</v>
      </c>
      <c r="B251" s="43" t="s">
        <v>81</v>
      </c>
      <c r="C251" s="43" t="s">
        <v>22</v>
      </c>
      <c r="D251" s="43">
        <v>1</v>
      </c>
      <c r="E251" s="43">
        <v>52947.175999999999</v>
      </c>
      <c r="F251" s="43">
        <v>1.8886748558601123E-5</v>
      </c>
      <c r="G251" s="43"/>
      <c r="H251" s="43"/>
      <c r="I251" s="43"/>
      <c r="J251" s="45"/>
      <c r="K251" s="43"/>
      <c r="L251" s="43"/>
      <c r="M251" s="43"/>
      <c r="N251" s="43"/>
      <c r="O251" s="43"/>
      <c r="P251" s="43"/>
      <c r="Q251" s="43"/>
      <c r="R251" s="43" t="s">
        <v>52</v>
      </c>
      <c r="S251" s="43"/>
      <c r="T251" s="43">
        <v>271</v>
      </c>
      <c r="U251" s="43"/>
      <c r="V251" s="43"/>
      <c r="W251" s="43"/>
      <c r="X251" s="43"/>
      <c r="Y251" s="43"/>
      <c r="Z251" s="11">
        <f>$H$253</f>
        <v>120</v>
      </c>
      <c r="AA251" s="17">
        <f>IF(ISTEXT($I$253),TEXT($G$253/100,"0.00%"),$G$253 / 100)</f>
        <v>3.5578604228448135E-2</v>
      </c>
      <c r="AB251" s="12">
        <f>IF(ISTEXT($I$254),TEXT($G$254/100,"0.00%"),$G$254 / 100)</f>
        <v>0.10204353800848538</v>
      </c>
      <c r="AC251" s="17">
        <f>IF(ISTEXT($I$255),TEXT($G$255/100,"0.00%"),$G$255 / 100)</f>
        <v>4.047846614481198E-2</v>
      </c>
      <c r="AD251" s="17">
        <f>IFERROR(AVERAGE($AA$251:$AC$251),"")</f>
        <v>5.9366869460581839E-2</v>
      </c>
    </row>
    <row r="252" spans="1:30" x14ac:dyDescent="0.25">
      <c r="A252" s="42" t="s">
        <v>9</v>
      </c>
      <c r="B252" s="42" t="s">
        <v>81</v>
      </c>
      <c r="C252" s="42" t="s">
        <v>22</v>
      </c>
      <c r="D252" s="42">
        <v>0.29599999999999999</v>
      </c>
      <c r="E252" s="42">
        <v>55355.074000000001</v>
      </c>
      <c r="F252" s="42">
        <v>5.0000000000000004E-6</v>
      </c>
      <c r="G252" s="42"/>
      <c r="H252" s="42"/>
      <c r="I252" s="42"/>
      <c r="J252" s="44"/>
      <c r="K252" s="42"/>
      <c r="L252" s="42"/>
      <c r="M252" s="42"/>
      <c r="N252" s="42"/>
      <c r="O252" s="42"/>
      <c r="P252" s="42"/>
      <c r="Q252" s="42"/>
      <c r="R252" s="42" t="s">
        <v>53</v>
      </c>
      <c r="S252" s="42"/>
      <c r="T252" s="42">
        <v>285</v>
      </c>
      <c r="U252" s="42"/>
      <c r="V252" s="42"/>
      <c r="W252" s="42"/>
      <c r="X252" s="42"/>
      <c r="Y252" s="42"/>
      <c r="Z252" s="11">
        <f>$H$256</f>
        <v>60</v>
      </c>
      <c r="AA252" s="17">
        <f>IF(ISTEXT($I$256),TEXT($G$256/100,"0.00%"),$G$256 / 100)</f>
        <v>5.9913492416794049E-2</v>
      </c>
      <c r="AB252" s="12">
        <f>IF(ISTEXT($I$257),TEXT($G$257/100,"0.00%"),$G$257 / 100)</f>
        <v>0.19094705703734924</v>
      </c>
      <c r="AC252" s="17">
        <f>IF(ISTEXT($I$258),TEXT($G$258/100,"0.00%"),$G$258 / 100)</f>
        <v>8.0324117260207273E-2</v>
      </c>
      <c r="AD252" s="12">
        <f>IFERROR(AVERAGE($AA$252:$AC$252),"")</f>
        <v>0.11039488890478351</v>
      </c>
    </row>
    <row r="253" spans="1:30" x14ac:dyDescent="0.25">
      <c r="A253" s="43" t="s">
        <v>592</v>
      </c>
      <c r="B253" s="43" t="s">
        <v>81</v>
      </c>
      <c r="C253" s="43" t="s">
        <v>22</v>
      </c>
      <c r="D253" s="43">
        <v>499.81099999999998</v>
      </c>
      <c r="E253" s="43">
        <v>26207.592000000001</v>
      </c>
      <c r="F253" s="43">
        <v>1.9071000000000001E-2</v>
      </c>
      <c r="G253" s="43">
        <f>($F$253 -  AVERAGE($F$250,$F$251,$F$252) ) / ($F$265 -  AVERAGE($F$250,$F$251,$F$252) ) * 100</f>
        <v>3.5578604228448136</v>
      </c>
      <c r="H253" s="43">
        <v>120</v>
      </c>
      <c r="I253" s="46">
        <f>LN($G$253)</f>
        <v>1.2691593593692754</v>
      </c>
      <c r="J253" s="45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>
        <f>IF(ISTEXT($I$253),"",1)</f>
        <v>1</v>
      </c>
      <c r="V253" s="43">
        <f t="shared" ref="V253:V267" si="27">IFERROR(INDEX($H$253:$H$267,SMALL($U$253:$U$267,ROW(W1)),1),"")</f>
        <v>120</v>
      </c>
      <c r="W253" s="43">
        <f t="shared" ref="W253:W267" si="28">IFERROR(INDEX($I$253:$I$267,SMALL($U$253:$U$267,ROW(I1)),1),"")</f>
        <v>1.2691593593692754</v>
      </c>
      <c r="X253" s="43"/>
      <c r="Y253" s="43"/>
      <c r="Z253" s="11">
        <f>$H$259</f>
        <v>30</v>
      </c>
      <c r="AA253" s="12">
        <f>IF(ISTEXT($I$259),TEXT($G$259/100,"0.00%"),$G$259 / 100)</f>
        <v>0.19909187748233881</v>
      </c>
      <c r="AB253" s="12">
        <f>IF(ISTEXT($I$260),TEXT($G$260/100,"0.00%"),$G$260 / 100)</f>
        <v>0.47642168882349994</v>
      </c>
      <c r="AC253" s="12">
        <f>IF(ISTEXT($I$261),TEXT($G$261/100,"0.00%"),$G$261 / 100)</f>
        <v>0.30476003696154835</v>
      </c>
      <c r="AD253" s="12">
        <f>IFERROR(AVERAGE($AA$253:$AC$253),"")</f>
        <v>0.32675786775579568</v>
      </c>
    </row>
    <row r="254" spans="1:30" x14ac:dyDescent="0.25">
      <c r="A254" s="42" t="s">
        <v>593</v>
      </c>
      <c r="B254" s="42" t="s">
        <v>81</v>
      </c>
      <c r="C254" s="42" t="s">
        <v>22</v>
      </c>
      <c r="D254" s="42">
        <v>859.46900000000005</v>
      </c>
      <c r="E254" s="42">
        <v>25521.342000000001</v>
      </c>
      <c r="F254" s="42">
        <v>3.3675999999999998E-2</v>
      </c>
      <c r="G254" s="42">
        <f>($F$254 -  AVERAGE($F$250,$F$251,$F$252) ) / ($F$266 -  AVERAGE($F$250,$F$251,$F$252) ) * 100</f>
        <v>10.204353800848539</v>
      </c>
      <c r="H254" s="42">
        <v>120</v>
      </c>
      <c r="I254" s="47">
        <f>LN($G$254)</f>
        <v>2.3228144724390174</v>
      </c>
      <c r="J254" s="44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>
        <f>IF(ISTEXT($I$254),"",2)</f>
        <v>2</v>
      </c>
      <c r="V254" s="42">
        <f t="shared" si="27"/>
        <v>120</v>
      </c>
      <c r="W254" s="42">
        <f t="shared" si="28"/>
        <v>2.3228144724390174</v>
      </c>
      <c r="X254" s="42"/>
      <c r="Y254" s="42"/>
      <c r="Z254" s="11">
        <f>$H$262</f>
        <v>15</v>
      </c>
      <c r="AA254" s="12">
        <f>IF(ISTEXT($I$262),TEXT($G$262/100,"0.00%"),$G$262 / 100)</f>
        <v>0.3481348999999142</v>
      </c>
      <c r="AB254" s="12">
        <f>IF(ISTEXT($I$263),TEXT($G$263/100,"0.00%"),$G$263 / 100)</f>
        <v>0.65401653217541678</v>
      </c>
      <c r="AC254" s="12">
        <f>IF(ISTEXT($I$264),TEXT($G$264/100,"0.00%"),$G$264 / 100)</f>
        <v>0.54471598890930373</v>
      </c>
      <c r="AD254" s="12">
        <f>IFERROR(AVERAGE($AA$254:$AC$254),"")</f>
        <v>0.51562247369487835</v>
      </c>
    </row>
    <row r="255" spans="1:30" ht="15.75" thickBot="1" x14ac:dyDescent="0.3">
      <c r="A255" s="43" t="s">
        <v>594</v>
      </c>
      <c r="B255" s="43" t="s">
        <v>81</v>
      </c>
      <c r="C255" s="43" t="s">
        <v>22</v>
      </c>
      <c r="D255" s="43">
        <v>226.20099999999999</v>
      </c>
      <c r="E255" s="43">
        <v>27646.796999999999</v>
      </c>
      <c r="F255" s="43">
        <v>8.182E-3</v>
      </c>
      <c r="G255" s="43">
        <f>($F$255 -  AVERAGE($F$250,$F$251,$F$252) ) / ($F$267 -  AVERAGE($F$250,$F$251,$F$252) ) * 100</f>
        <v>4.0478466144811982</v>
      </c>
      <c r="H255" s="43">
        <v>120</v>
      </c>
      <c r="I255" s="46">
        <f>LN($G$255)</f>
        <v>1.3981850395877107</v>
      </c>
      <c r="J255" s="45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>
        <f>IF(ISTEXT($I$255),"",3)</f>
        <v>3</v>
      </c>
      <c r="V255" s="43">
        <f t="shared" si="27"/>
        <v>120</v>
      </c>
      <c r="W255" s="43">
        <f t="shared" si="28"/>
        <v>1.3981850395877107</v>
      </c>
      <c r="X255" s="43"/>
      <c r="Y255" s="43"/>
      <c r="Z255" s="13">
        <f>$H$265</f>
        <v>0</v>
      </c>
      <c r="AA255" s="14">
        <f>IF(ISTEXT($I$265),TEXT($G$265/100,"0.00%"),$G$265 / 100)</f>
        <v>1</v>
      </c>
      <c r="AB255" s="14">
        <f>IF(ISTEXT($I$266),TEXT($G$266/100,"0.00%"),$G$266 / 100)</f>
        <v>1</v>
      </c>
      <c r="AC255" s="14">
        <f>IF(ISTEXT($I$267),TEXT($G$267/100,"0.00%"),$G$267 / 100)</f>
        <v>1</v>
      </c>
      <c r="AD255" s="14">
        <f>IFERROR(AVERAGE($AA$255:$AC$255),"")</f>
        <v>1</v>
      </c>
    </row>
    <row r="256" spans="1:30" ht="16.5" thickTop="1" thickBot="1" x14ac:dyDescent="0.3">
      <c r="A256" s="42" t="s">
        <v>595</v>
      </c>
      <c r="B256" s="42" t="s">
        <v>81</v>
      </c>
      <c r="C256" s="42" t="s">
        <v>22</v>
      </c>
      <c r="D256" s="42">
        <v>1022.325</v>
      </c>
      <c r="E256" s="42">
        <v>31841.877</v>
      </c>
      <c r="F256" s="42">
        <v>3.2106000000000003E-2</v>
      </c>
      <c r="G256" s="42">
        <f>($F$256 -  AVERAGE($F$250,$F$251,$F$252) ) / ($F$265 -  AVERAGE($F$250,$F$251,$F$252) ) * 100</f>
        <v>5.991349241679405</v>
      </c>
      <c r="H256" s="42">
        <v>60</v>
      </c>
      <c r="I256" s="47">
        <f>LN($G$256)</f>
        <v>1.7903166357908857</v>
      </c>
      <c r="J256" s="44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>
        <f>IF(ISTEXT($I$256),"",4)</f>
        <v>4</v>
      </c>
      <c r="V256" s="42">
        <f t="shared" si="27"/>
        <v>60</v>
      </c>
      <c r="W256" s="42">
        <f t="shared" si="28"/>
        <v>1.7903166357908857</v>
      </c>
      <c r="X256" s="42"/>
      <c r="Y256" s="42"/>
    </row>
    <row r="257" spans="1:30" x14ac:dyDescent="0.25">
      <c r="A257" s="43" t="s">
        <v>596</v>
      </c>
      <c r="B257" s="43" t="s">
        <v>81</v>
      </c>
      <c r="C257" s="43" t="s">
        <v>22</v>
      </c>
      <c r="D257" s="43">
        <v>1738.421</v>
      </c>
      <c r="E257" s="43">
        <v>27592.344000000001</v>
      </c>
      <c r="F257" s="43">
        <v>6.3004000000000004E-2</v>
      </c>
      <c r="G257" s="43">
        <f>($F$257 -  AVERAGE($F$250,$F$251,$F$252) ) / ($F$266 -  AVERAGE($F$250,$F$251,$F$252) ) * 100</f>
        <v>19.094705703734924</v>
      </c>
      <c r="H257" s="43">
        <v>60</v>
      </c>
      <c r="I257" s="46">
        <f>LN($G$257)</f>
        <v>2.9494111083426811</v>
      </c>
      <c r="J257" s="45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>
        <f>IF(ISTEXT($I$257),"",5)</f>
        <v>5</v>
      </c>
      <c r="V257" s="43">
        <f t="shared" si="27"/>
        <v>60</v>
      </c>
      <c r="W257" s="43">
        <f t="shared" si="28"/>
        <v>2.9494111083426811</v>
      </c>
      <c r="X257" s="43"/>
      <c r="Y257" s="43"/>
      <c r="Z257" s="30" t="s">
        <v>58</v>
      </c>
      <c r="AA257" s="40">
        <f>IFERROR(SLOPE($W$253:$W$267,$V$253:$V$267),"")</f>
        <v>-2.4111571013652983E-2</v>
      </c>
    </row>
    <row r="258" spans="1:30" x14ac:dyDescent="0.25">
      <c r="A258" s="42" t="s">
        <v>597</v>
      </c>
      <c r="B258" s="42" t="s">
        <v>81</v>
      </c>
      <c r="C258" s="42" t="s">
        <v>22</v>
      </c>
      <c r="D258" s="42">
        <v>488.08100000000002</v>
      </c>
      <c r="E258" s="42">
        <v>30085.414000000001</v>
      </c>
      <c r="F258" s="42">
        <v>1.6223000000000001E-2</v>
      </c>
      <c r="G258" s="42">
        <f>($F$258 -  AVERAGE($F$250,$F$251,$F$252) ) / ($F$267 -  AVERAGE($F$250,$F$251,$F$252) ) * 100</f>
        <v>8.0324117260207277</v>
      </c>
      <c r="H258" s="42">
        <v>60</v>
      </c>
      <c r="I258" s="47">
        <f>LN($G$258)</f>
        <v>2.0834848223453402</v>
      </c>
      <c r="J258" s="44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>
        <f>IF(ISTEXT($I$258),"",6)</f>
        <v>6</v>
      </c>
      <c r="V258" s="42">
        <f t="shared" si="27"/>
        <v>60</v>
      </c>
      <c r="W258" s="42">
        <f t="shared" si="28"/>
        <v>2.0834848223453402</v>
      </c>
      <c r="X258" s="42"/>
      <c r="Y258" s="42"/>
      <c r="Z258" s="32" t="s">
        <v>59</v>
      </c>
      <c r="AA258" s="33">
        <f>IFERROR(INTERCEPT($W$253:$W$267,$V$253:$V$267),"")</f>
        <v>4.2602842378388104</v>
      </c>
    </row>
    <row r="259" spans="1:30" ht="17.25" x14ac:dyDescent="0.25">
      <c r="A259" s="43" t="s">
        <v>598</v>
      </c>
      <c r="B259" s="43" t="s">
        <v>81</v>
      </c>
      <c r="C259" s="43" t="s">
        <v>22</v>
      </c>
      <c r="D259" s="43">
        <v>2726.4259999999999</v>
      </c>
      <c r="E259" s="43">
        <v>25562.49</v>
      </c>
      <c r="F259" s="43">
        <v>0.106657</v>
      </c>
      <c r="G259" s="43">
        <f>($F$259 -  AVERAGE($F$250,$F$251,$F$252) ) / ($F$265 -  AVERAGE($F$250,$F$251,$F$252) ) * 100</f>
        <v>19.909187748233879</v>
      </c>
      <c r="H259" s="43">
        <v>30</v>
      </c>
      <c r="I259" s="46">
        <f>LN($G$259)</f>
        <v>2.9911813210728426</v>
      </c>
      <c r="J259" s="45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>
        <f>IF(ISTEXT($I$259),"",7)</f>
        <v>7</v>
      </c>
      <c r="V259" s="43">
        <f t="shared" si="27"/>
        <v>30</v>
      </c>
      <c r="W259" s="43">
        <f t="shared" si="28"/>
        <v>2.9911813210728426</v>
      </c>
      <c r="X259" s="43"/>
      <c r="Y259" s="43"/>
      <c r="Z259" s="32" t="s">
        <v>60</v>
      </c>
      <c r="AA259" s="34">
        <f>IFERROR(CORREL($W$253:$W$267,$V$253:$V$267)^2,"")</f>
        <v>0.81727033244671021</v>
      </c>
    </row>
    <row r="260" spans="1:30" ht="18" x14ac:dyDescent="0.35">
      <c r="A260" s="42" t="s">
        <v>599</v>
      </c>
      <c r="B260" s="42" t="s">
        <v>81</v>
      </c>
      <c r="C260" s="42" t="s">
        <v>22</v>
      </c>
      <c r="D260" s="42">
        <v>4826.3850000000002</v>
      </c>
      <c r="E260" s="42">
        <v>30706.563999999998</v>
      </c>
      <c r="F260" s="42">
        <v>0.15717800000000001</v>
      </c>
      <c r="G260" s="42">
        <f>($F$260 -  AVERAGE($F$250,$F$251,$F$252) ) / ($F$266 -  AVERAGE($F$250,$F$251,$F$252) ) * 100</f>
        <v>47.642168882349992</v>
      </c>
      <c r="H260" s="42">
        <v>30</v>
      </c>
      <c r="I260" s="47">
        <f>LN($G$260)</f>
        <v>3.8637182699484907</v>
      </c>
      <c r="J260" s="44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>
        <f>IF(ISTEXT($I$260),"",8)</f>
        <v>8</v>
      </c>
      <c r="V260" s="42">
        <f t="shared" si="27"/>
        <v>30</v>
      </c>
      <c r="W260" s="42">
        <f t="shared" si="28"/>
        <v>3.8637182699484907</v>
      </c>
      <c r="X260" s="42"/>
      <c r="Y260" s="42"/>
      <c r="Z260" s="32" t="s">
        <v>61</v>
      </c>
      <c r="AA260" s="35">
        <f>IF(AA257&gt;0,"",IFERROR(LN(2) /ABS(AA257),0))</f>
        <v>28.74749140848003</v>
      </c>
    </row>
    <row r="261" spans="1:30" ht="18.75" x14ac:dyDescent="0.35">
      <c r="A261" s="43" t="s">
        <v>600</v>
      </c>
      <c r="B261" s="43" t="s">
        <v>81</v>
      </c>
      <c r="C261" s="43" t="s">
        <v>22</v>
      </c>
      <c r="D261" s="43">
        <v>1583.915</v>
      </c>
      <c r="E261" s="43">
        <v>25748.476999999999</v>
      </c>
      <c r="F261" s="43">
        <v>6.1515E-2</v>
      </c>
      <c r="G261" s="43">
        <f>($F$261 -  AVERAGE($F$250,$F$251,$F$252) ) / ($F$267 -  AVERAGE($F$250,$F$251,$F$252) ) * 100</f>
        <v>30.476003696154834</v>
      </c>
      <c r="H261" s="43">
        <v>30</v>
      </c>
      <c r="I261" s="46">
        <f>LN($G$261)</f>
        <v>3.4169396098915943</v>
      </c>
      <c r="J261" s="45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>
        <f>IF(ISTEXT($I$261),"",9)</f>
        <v>9</v>
      </c>
      <c r="V261" s="43">
        <f t="shared" si="27"/>
        <v>30</v>
      </c>
      <c r="W261" s="43">
        <f t="shared" si="28"/>
        <v>3.4169396098915943</v>
      </c>
      <c r="X261" s="43"/>
      <c r="Y261" s="43"/>
      <c r="Z261" s="32" t="s">
        <v>62</v>
      </c>
      <c r="AA261" s="35">
        <f>IF(AA257&gt;0,0,IFERROR(ABS(AA257 * 1000 / 0.5),0))</f>
        <v>48.223142027305968</v>
      </c>
    </row>
    <row r="262" spans="1:30" ht="15.75" thickBot="1" x14ac:dyDescent="0.3">
      <c r="A262" s="42" t="s">
        <v>601</v>
      </c>
      <c r="B262" s="42" t="s">
        <v>81</v>
      </c>
      <c r="C262" s="42" t="s">
        <v>22</v>
      </c>
      <c r="D262" s="42">
        <v>4507.2439999999997</v>
      </c>
      <c r="E262" s="42">
        <v>24168.561000000002</v>
      </c>
      <c r="F262" s="42">
        <v>0.18649199999999999</v>
      </c>
      <c r="G262" s="42">
        <f>($F$262 -  AVERAGE($F$250,$F$251,$F$252) ) / ($F$265 -  AVERAGE($F$250,$F$251,$F$252) ) * 100</f>
        <v>34.813489999991418</v>
      </c>
      <c r="H262" s="42">
        <v>15</v>
      </c>
      <c r="I262" s="47">
        <f>LN($G$262)</f>
        <v>3.5500049553439434</v>
      </c>
      <c r="J262" s="44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>
        <f>IF(ISTEXT($I$262),"",10)</f>
        <v>10</v>
      </c>
      <c r="V262" s="42">
        <f t="shared" si="27"/>
        <v>15</v>
      </c>
      <c r="W262" s="42">
        <f t="shared" si="28"/>
        <v>3.5500049553439434</v>
      </c>
      <c r="X262" s="42"/>
      <c r="Y262" s="42"/>
      <c r="Z262" s="36" t="s">
        <v>46</v>
      </c>
      <c r="AA262" s="37" t="s">
        <v>63</v>
      </c>
    </row>
    <row r="263" spans="1:30" x14ac:dyDescent="0.25">
      <c r="A263" s="43" t="s">
        <v>602</v>
      </c>
      <c r="B263" s="43" t="s">
        <v>81</v>
      </c>
      <c r="C263" s="43" t="s">
        <v>22</v>
      </c>
      <c r="D263" s="43">
        <v>5711.6350000000002</v>
      </c>
      <c r="E263" s="43">
        <v>26471.705000000002</v>
      </c>
      <c r="F263" s="43">
        <v>0.21576400000000001</v>
      </c>
      <c r="G263" s="43">
        <f>($F$263 -  AVERAGE($F$250,$F$251,$F$252) ) / ($F$266 -  AVERAGE($F$250,$F$251,$F$252) ) * 100</f>
        <v>65.401653217541678</v>
      </c>
      <c r="H263" s="43">
        <v>15</v>
      </c>
      <c r="I263" s="46">
        <f>LN($G$263)</f>
        <v>4.180547536699339</v>
      </c>
      <c r="J263" s="45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>
        <f>IF(ISTEXT($I$263),"",11)</f>
        <v>11</v>
      </c>
      <c r="V263" s="43">
        <f t="shared" si="27"/>
        <v>15</v>
      </c>
      <c r="W263" s="43">
        <f t="shared" si="28"/>
        <v>4.180547536699339</v>
      </c>
      <c r="X263" s="43"/>
      <c r="Y263" s="43"/>
    </row>
    <row r="264" spans="1:30" x14ac:dyDescent="0.25">
      <c r="A264" s="42" t="s">
        <v>603</v>
      </c>
      <c r="B264" s="42" t="s">
        <v>81</v>
      </c>
      <c r="C264" s="42" t="s">
        <v>22</v>
      </c>
      <c r="D264" s="42">
        <v>2938.68</v>
      </c>
      <c r="E264" s="42">
        <v>26730.025000000001</v>
      </c>
      <c r="F264" s="42">
        <v>0.109939</v>
      </c>
      <c r="G264" s="42">
        <f>($F$264 -  AVERAGE($F$250,$F$251,$F$252) ) / ($F$267 -  AVERAGE($F$250,$F$251,$F$252) ) * 100</f>
        <v>54.471598890930373</v>
      </c>
      <c r="H264" s="42">
        <v>15</v>
      </c>
      <c r="I264" s="47">
        <f>LN($G$264)</f>
        <v>3.9976794445709865</v>
      </c>
      <c r="J264" s="44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>
        <f>IF(ISTEXT($I$264),"",12)</f>
        <v>12</v>
      </c>
      <c r="V264" s="42">
        <f t="shared" si="27"/>
        <v>15</v>
      </c>
      <c r="W264" s="42">
        <f t="shared" si="28"/>
        <v>3.9976794445709865</v>
      </c>
      <c r="X264" s="42"/>
      <c r="Y264" s="42"/>
    </row>
    <row r="265" spans="1:30" x14ac:dyDescent="0.25">
      <c r="A265" s="43" t="s">
        <v>604</v>
      </c>
      <c r="B265" s="43" t="s">
        <v>81</v>
      </c>
      <c r="C265" s="43" t="s">
        <v>22</v>
      </c>
      <c r="D265" s="43">
        <v>14059.934999999999</v>
      </c>
      <c r="E265" s="43">
        <v>26247.666000000001</v>
      </c>
      <c r="F265" s="43">
        <v>0.53566400000000003</v>
      </c>
      <c r="G265" s="43">
        <f>($F$265 -  AVERAGE($F$250,$F$251,$F$252) ) / ($F$265 -  AVERAGE($F$250,$F$251,$F$252) ) * 100</f>
        <v>100</v>
      </c>
      <c r="H265" s="43">
        <v>0</v>
      </c>
      <c r="I265" s="46">
        <f>LN($G$265)</f>
        <v>4.6051701859880918</v>
      </c>
      <c r="J265" s="45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>
        <f>IF(ISTEXT($I$265),"",13)</f>
        <v>13</v>
      </c>
      <c r="V265" s="43">
        <f t="shared" si="27"/>
        <v>0</v>
      </c>
      <c r="W265" s="43">
        <f t="shared" si="28"/>
        <v>4.6051701859880918</v>
      </c>
      <c r="X265" s="43"/>
      <c r="Y265" s="43"/>
    </row>
    <row r="266" spans="1:30" x14ac:dyDescent="0.25">
      <c r="A266" s="42" t="s">
        <v>605</v>
      </c>
      <c r="B266" s="42" t="s">
        <v>81</v>
      </c>
      <c r="C266" s="42" t="s">
        <v>22</v>
      </c>
      <c r="D266" s="42">
        <v>9458.384</v>
      </c>
      <c r="E266" s="42">
        <v>28670.546999999999</v>
      </c>
      <c r="F266" s="42">
        <v>0.329899</v>
      </c>
      <c r="G266" s="42">
        <f>($F$266 -  AVERAGE($F$250,$F$251,$F$252) ) / ($F$266 -  AVERAGE($F$250,$F$251,$F$252) ) * 100</f>
        <v>100</v>
      </c>
      <c r="H266" s="42">
        <v>0</v>
      </c>
      <c r="I266" s="47">
        <f>LN($G$266)</f>
        <v>4.6051701859880918</v>
      </c>
      <c r="J266" s="44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>
        <f>IF(ISTEXT($I$266),"",14)</f>
        <v>14</v>
      </c>
      <c r="V266" s="42">
        <f t="shared" si="27"/>
        <v>0</v>
      </c>
      <c r="W266" s="42">
        <f t="shared" si="28"/>
        <v>4.6051701859880918</v>
      </c>
      <c r="X266" s="42"/>
      <c r="Y266" s="42"/>
    </row>
    <row r="267" spans="1:30" x14ac:dyDescent="0.25">
      <c r="A267" s="43" t="s">
        <v>606</v>
      </c>
      <c r="B267" s="43" t="s">
        <v>81</v>
      </c>
      <c r="C267" s="43" t="s">
        <v>22</v>
      </c>
      <c r="D267" s="43">
        <v>5510.6109999999999</v>
      </c>
      <c r="E267" s="43">
        <v>27305.018</v>
      </c>
      <c r="F267" s="43">
        <v>0.201817</v>
      </c>
      <c r="G267" s="43">
        <f>($F$267 -  AVERAGE($F$250,$F$251,$F$252) ) / ($F$267 -  AVERAGE($F$250,$F$251,$F$252) ) * 100</f>
        <v>100</v>
      </c>
      <c r="H267" s="43">
        <v>0</v>
      </c>
      <c r="I267" s="46">
        <f>LN($G$267)</f>
        <v>4.6051701859880918</v>
      </c>
      <c r="J267" s="45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>
        <f>IF(ISTEXT($I$267),"",15)</f>
        <v>15</v>
      </c>
      <c r="V267" s="43">
        <f t="shared" si="27"/>
        <v>0</v>
      </c>
      <c r="W267" s="43">
        <f t="shared" si="28"/>
        <v>4.6051701859880918</v>
      </c>
      <c r="X267" s="43"/>
      <c r="Y267" s="43"/>
    </row>
    <row r="268" spans="1:30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4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30" ht="16.5" thickTop="1" thickBot="1" x14ac:dyDescent="0.3">
      <c r="A269" s="43" t="s">
        <v>6</v>
      </c>
      <c r="B269" s="43" t="s">
        <v>23</v>
      </c>
      <c r="C269" s="43" t="s">
        <v>24</v>
      </c>
      <c r="D269" s="43">
        <v>1</v>
      </c>
      <c r="E269" s="43">
        <v>53817.542999999998</v>
      </c>
      <c r="F269" s="43">
        <v>1.8581301639876055E-5</v>
      </c>
      <c r="G269" s="43"/>
      <c r="H269" s="43"/>
      <c r="I269" s="43"/>
      <c r="J269" s="45"/>
      <c r="K269" s="43"/>
      <c r="L269" s="43"/>
      <c r="M269" s="43"/>
      <c r="N269" s="43"/>
      <c r="O269" s="43"/>
      <c r="P269" s="43"/>
      <c r="Q269" s="43"/>
      <c r="R269" s="43" t="s">
        <v>66</v>
      </c>
      <c r="S269" s="43"/>
      <c r="T269" s="43">
        <v>16</v>
      </c>
      <c r="U269" s="43"/>
      <c r="V269" s="43"/>
      <c r="W269" s="43"/>
      <c r="X269" s="43"/>
      <c r="Y269" s="43"/>
      <c r="Z269" s="10" t="s">
        <v>52</v>
      </c>
      <c r="AA269" s="10" t="s">
        <v>54</v>
      </c>
      <c r="AB269" s="10" t="s">
        <v>55</v>
      </c>
      <c r="AC269" s="10" t="s">
        <v>56</v>
      </c>
      <c r="AD269" s="10" t="s">
        <v>57</v>
      </c>
    </row>
    <row r="270" spans="1:30" ht="15.75" thickTop="1" x14ac:dyDescent="0.25">
      <c r="A270" s="42" t="s">
        <v>8</v>
      </c>
      <c r="B270" s="42" t="s">
        <v>23</v>
      </c>
      <c r="C270" s="42" t="s">
        <v>24</v>
      </c>
      <c r="D270" s="42">
        <v>0.39600000000000002</v>
      </c>
      <c r="E270" s="42">
        <v>52947.175999999999</v>
      </c>
      <c r="F270" s="42">
        <v>7.4791524292060454E-6</v>
      </c>
      <c r="G270" s="42"/>
      <c r="H270" s="42"/>
      <c r="I270" s="42"/>
      <c r="J270" s="44"/>
      <c r="K270" s="42"/>
      <c r="L270" s="42"/>
      <c r="M270" s="42"/>
      <c r="N270" s="42"/>
      <c r="O270" s="42"/>
      <c r="P270" s="42"/>
      <c r="Q270" s="42"/>
      <c r="R270" s="42" t="s">
        <v>52</v>
      </c>
      <c r="S270" s="42"/>
      <c r="T270" s="42">
        <v>290</v>
      </c>
      <c r="U270" s="42"/>
      <c r="V270" s="42"/>
      <c r="W270" s="42"/>
      <c r="X270" s="42"/>
      <c r="Y270" s="42"/>
      <c r="Z270" s="11">
        <f>$H$272</f>
        <v>120</v>
      </c>
      <c r="AA270" s="16">
        <f>IF(ISTEXT($I$272),TEXT($G$272/100,"0.00%"),$G$272 / 100)</f>
        <v>2.3019519782440413E-3</v>
      </c>
      <c r="AB270" s="16">
        <f>IF(ISTEXT($I$273),TEXT($G$273/100,"0.00%"),$G$273 / 100)</f>
        <v>1.2278057283167988E-3</v>
      </c>
      <c r="AC270" s="16">
        <f>IF(ISTEXT($I$274),TEXT($G$274/100,"0.00%"),$G$274 / 100)</f>
        <v>1.6483618744746076E-3</v>
      </c>
      <c r="AD270" s="16">
        <f>IFERROR(AVERAGE($AA$270:$AC$270),"")</f>
        <v>1.726039860345149E-3</v>
      </c>
    </row>
    <row r="271" spans="1:30" x14ac:dyDescent="0.25">
      <c r="A271" s="43" t="s">
        <v>9</v>
      </c>
      <c r="B271" s="43" t="s">
        <v>23</v>
      </c>
      <c r="C271" s="43" t="s">
        <v>24</v>
      </c>
      <c r="D271" s="43">
        <v>1</v>
      </c>
      <c r="E271" s="43">
        <v>55355.074000000001</v>
      </c>
      <c r="F271" s="43">
        <v>1.8065191277677634E-5</v>
      </c>
      <c r="G271" s="43"/>
      <c r="H271" s="43"/>
      <c r="I271" s="43"/>
      <c r="J271" s="45"/>
      <c r="K271" s="43"/>
      <c r="L271" s="43"/>
      <c r="M271" s="43"/>
      <c r="N271" s="43"/>
      <c r="O271" s="43"/>
      <c r="P271" s="43"/>
      <c r="Q271" s="43"/>
      <c r="R271" s="43" t="s">
        <v>53</v>
      </c>
      <c r="S271" s="43"/>
      <c r="T271" s="43">
        <v>304</v>
      </c>
      <c r="U271" s="43"/>
      <c r="V271" s="43"/>
      <c r="W271" s="43"/>
      <c r="X271" s="43"/>
      <c r="Y271" s="43"/>
      <c r="Z271" s="11">
        <f>$H$275</f>
        <v>60</v>
      </c>
      <c r="AA271" s="17">
        <f>IF(ISTEXT($I$275),TEXT($G$275/100,"0.00%"),$G$275 / 100)</f>
        <v>5.6378327003052411E-2</v>
      </c>
      <c r="AB271" s="17">
        <f>IF(ISTEXT($I$276),TEXT($G$276/100,"0.00%"),$G$276 / 100)</f>
        <v>3.837606329336745E-2</v>
      </c>
      <c r="AC271" s="17">
        <f>IF(ISTEXT($I$277),TEXT($G$277/100,"0.00%"),$G$277 / 100)</f>
        <v>5.8738317635548244E-2</v>
      </c>
      <c r="AD271" s="17">
        <f>IFERROR(AVERAGE($AA$271:$AC$271),"")</f>
        <v>5.1164235977322697E-2</v>
      </c>
    </row>
    <row r="272" spans="1:30" x14ac:dyDescent="0.25">
      <c r="A272" s="42" t="s">
        <v>28</v>
      </c>
      <c r="B272" s="42" t="s">
        <v>23</v>
      </c>
      <c r="C272" s="42" t="s">
        <v>24</v>
      </c>
      <c r="D272" s="42">
        <v>121.244</v>
      </c>
      <c r="E272" s="42">
        <v>34257.741999999998</v>
      </c>
      <c r="F272" s="42">
        <v>3.539E-3</v>
      </c>
      <c r="G272" s="42">
        <f>($F$272 -  AVERAGE($F$269,$F$270,$F$271) ) / ($F$284 -  AVERAGE($F$269,$F$270,$F$271) ) * 100</f>
        <v>0.23019519782440412</v>
      </c>
      <c r="H272" s="42">
        <v>120</v>
      </c>
      <c r="I272" s="47">
        <f>LN($G$272)</f>
        <v>-1.4688276437963765</v>
      </c>
      <c r="J272" s="44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>
        <f>IF(ISTEXT($I$272),"",1)</f>
        <v>1</v>
      </c>
      <c r="V272" s="42">
        <f t="shared" ref="V272:V286" si="29">IFERROR(INDEX($H$272:$H$286,SMALL($U$272:$U$286,ROW(W1)),1),"")</f>
        <v>120</v>
      </c>
      <c r="W272" s="42">
        <f t="shared" ref="W272:W286" si="30">IFERROR(INDEX($I$272:$I$286,SMALL($U$272:$U$286,ROW(I1)),1),"")</f>
        <v>-1.4688276437963765</v>
      </c>
      <c r="X272" s="42"/>
      <c r="Y272" s="42"/>
      <c r="Z272" s="11">
        <f>$H$278</f>
        <v>30</v>
      </c>
      <c r="AA272" s="12">
        <f>IF(ISTEXT($I$278),TEXT($G$278/100,"0.00%"),$G$278 / 100)</f>
        <v>0.3201586400928666</v>
      </c>
      <c r="AB272" s="12">
        <f>IF(ISTEXT($I$279),TEXT($G$279/100,"0.00%"),$G$279 / 100)</f>
        <v>0.28617942205826991</v>
      </c>
      <c r="AC272" s="12">
        <f>IF(ISTEXT($I$280),TEXT($G$280/100,"0.00%"),$G$280 / 100)</f>
        <v>0.26356863213254583</v>
      </c>
      <c r="AD272" s="12">
        <f>IFERROR(AVERAGE($AA$272:$AC$272),"")</f>
        <v>0.28996889809456078</v>
      </c>
    </row>
    <row r="273" spans="1:30" x14ac:dyDescent="0.25">
      <c r="A273" s="43" t="s">
        <v>29</v>
      </c>
      <c r="B273" s="43" t="s">
        <v>23</v>
      </c>
      <c r="C273" s="43" t="s">
        <v>24</v>
      </c>
      <c r="D273" s="43">
        <v>40.006</v>
      </c>
      <c r="E273" s="43">
        <v>31972.199000000001</v>
      </c>
      <c r="F273" s="43">
        <v>1.2509999999999999E-3</v>
      </c>
      <c r="G273" s="43">
        <f>($F$273 -  AVERAGE($F$269,$F$270,$F$271) ) / ($F$285 -  AVERAGE($F$269,$F$270,$F$271) ) * 100</f>
        <v>0.12278057283167988</v>
      </c>
      <c r="H273" s="43">
        <v>120</v>
      </c>
      <c r="I273" s="46">
        <f>LN($G$273)</f>
        <v>-2.0973564774807212</v>
      </c>
      <c r="J273" s="45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>
        <f>IF(ISTEXT($I$273),"",2)</f>
        <v>2</v>
      </c>
      <c r="V273" s="43">
        <f t="shared" si="29"/>
        <v>120</v>
      </c>
      <c r="W273" s="43">
        <f t="shared" si="30"/>
        <v>-2.0973564774807212</v>
      </c>
      <c r="X273" s="43"/>
      <c r="Y273" s="43"/>
      <c r="Z273" s="11">
        <f>$H$281</f>
        <v>15</v>
      </c>
      <c r="AA273" s="12">
        <f>IF(ISTEXT($I$281),TEXT($G$281/100,"0.00%"),$G$281 / 100)</f>
        <v>0.49471564503609672</v>
      </c>
      <c r="AB273" s="12">
        <f>IF(ISTEXT($I$282),TEXT($G$282/100,"0.00%"),$G$282 / 100)</f>
        <v>0.58012984501292364</v>
      </c>
      <c r="AC273" s="12">
        <f>IF(ISTEXT($I$283),TEXT($G$283/100,"0.00%"),$G$283 / 100)</f>
        <v>0.69058400117807328</v>
      </c>
      <c r="AD273" s="12">
        <f>IFERROR(AVERAGE($AA$273:$AC$273),"")</f>
        <v>0.58847649707569782</v>
      </c>
    </row>
    <row r="274" spans="1:30" ht="15.75" thickBot="1" x14ac:dyDescent="0.3">
      <c r="A274" s="42" t="s">
        <v>30</v>
      </c>
      <c r="B274" s="42" t="s">
        <v>23</v>
      </c>
      <c r="C274" s="42" t="s">
        <v>24</v>
      </c>
      <c r="D274" s="42">
        <v>65.709999999999994</v>
      </c>
      <c r="E274" s="42">
        <v>31260.859</v>
      </c>
      <c r="F274" s="42">
        <v>2.1020000000000001E-3</v>
      </c>
      <c r="G274" s="42">
        <f>($F$274 -  AVERAGE($F$269,$F$270,$F$271) ) / ($F$286 -  AVERAGE($F$269,$F$270,$F$271) ) * 100</f>
        <v>0.16483618744746076</v>
      </c>
      <c r="H274" s="42">
        <v>120</v>
      </c>
      <c r="I274" s="47">
        <f>LN($G$274)</f>
        <v>-1.8028031015859551</v>
      </c>
      <c r="J274" s="44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>
        <f>IF(ISTEXT($I$274),"",3)</f>
        <v>3</v>
      </c>
      <c r="V274" s="42">
        <f t="shared" si="29"/>
        <v>120</v>
      </c>
      <c r="W274" s="42">
        <f t="shared" si="30"/>
        <v>-1.8028031015859551</v>
      </c>
      <c r="X274" s="42"/>
      <c r="Y274" s="42"/>
      <c r="Z274" s="13">
        <f>$H$284</f>
        <v>0</v>
      </c>
      <c r="AA274" s="14">
        <f>IF(ISTEXT($I$284),TEXT($G$284/100,"0.00%"),$G$284 / 100)</f>
        <v>1</v>
      </c>
      <c r="AB274" s="14">
        <f>IF(ISTEXT($I$285),TEXT($G$285/100,"0.00%"),$G$285 / 100)</f>
        <v>1</v>
      </c>
      <c r="AC274" s="14">
        <f>IF(ISTEXT($I$286),TEXT($G$286/100,"0.00%"),$G$286 / 100)</f>
        <v>1</v>
      </c>
      <c r="AD274" s="14">
        <f>IFERROR(AVERAGE($AA$274:$AC$274),"")</f>
        <v>1</v>
      </c>
    </row>
    <row r="275" spans="1:30" ht="16.5" thickTop="1" thickBot="1" x14ac:dyDescent="0.3">
      <c r="A275" s="43" t="s">
        <v>37</v>
      </c>
      <c r="B275" s="43" t="s">
        <v>23</v>
      </c>
      <c r="C275" s="43" t="s">
        <v>24</v>
      </c>
      <c r="D275" s="43">
        <v>2780.2310000000002</v>
      </c>
      <c r="E275" s="43">
        <v>32204.646000000001</v>
      </c>
      <c r="F275" s="43">
        <v>8.6330000000000004E-2</v>
      </c>
      <c r="G275" s="43">
        <f>($F$275 -  AVERAGE($F$269,$F$270,$F$271) ) / ($F$284 -  AVERAGE($F$269,$F$270,$F$271) ) * 100</f>
        <v>5.6378327003052409</v>
      </c>
      <c r="H275" s="43">
        <v>60</v>
      </c>
      <c r="I275" s="46">
        <f>LN($G$275)</f>
        <v>1.7294997186626553</v>
      </c>
      <c r="J275" s="45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>
        <f>IF(ISTEXT($I$275),"",4)</f>
        <v>4</v>
      </c>
      <c r="V275" s="43">
        <f t="shared" si="29"/>
        <v>60</v>
      </c>
      <c r="W275" s="43">
        <f t="shared" si="30"/>
        <v>1.7294997186626553</v>
      </c>
      <c r="X275" s="43"/>
      <c r="Y275" s="43"/>
    </row>
    <row r="276" spans="1:30" x14ac:dyDescent="0.25">
      <c r="A276" s="42" t="s">
        <v>38</v>
      </c>
      <c r="B276" s="42" t="s">
        <v>23</v>
      </c>
      <c r="C276" s="42" t="s">
        <v>24</v>
      </c>
      <c r="D276" s="42">
        <v>1082.364</v>
      </c>
      <c r="E276" s="42">
        <v>28000.125</v>
      </c>
      <c r="F276" s="42">
        <v>3.8656000000000003E-2</v>
      </c>
      <c r="G276" s="42">
        <f>($F$276 -  AVERAGE($F$269,$F$270,$F$271) ) / ($F$285 -  AVERAGE($F$269,$F$270,$F$271) ) * 100</f>
        <v>3.8376063293367451</v>
      </c>
      <c r="H276" s="42">
        <v>60</v>
      </c>
      <c r="I276" s="47">
        <f>LN($G$276)</f>
        <v>1.344848820499944</v>
      </c>
      <c r="J276" s="44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>
        <f>IF(ISTEXT($I$276),"",5)</f>
        <v>5</v>
      </c>
      <c r="V276" s="42">
        <f t="shared" si="29"/>
        <v>60</v>
      </c>
      <c r="W276" s="42">
        <f t="shared" si="30"/>
        <v>1.344848820499944</v>
      </c>
      <c r="X276" s="42"/>
      <c r="Y276" s="42"/>
      <c r="Z276" s="30" t="s">
        <v>58</v>
      </c>
      <c r="AA276" s="40">
        <f>IFERROR(SLOPE($W$272:$W$286,$V$272:$V$286),"")</f>
        <v>-5.4407022792282773E-2</v>
      </c>
    </row>
    <row r="277" spans="1:30" x14ac:dyDescent="0.25">
      <c r="A277" s="43" t="s">
        <v>39</v>
      </c>
      <c r="B277" s="43" t="s">
        <v>23</v>
      </c>
      <c r="C277" s="43" t="s">
        <v>24</v>
      </c>
      <c r="D277" s="43">
        <v>2312.8670000000002</v>
      </c>
      <c r="E277" s="43">
        <v>31089.544999999998</v>
      </c>
      <c r="F277" s="43">
        <v>7.4394000000000002E-2</v>
      </c>
      <c r="G277" s="43">
        <f>($F$277 -  AVERAGE($F$269,$F$270,$F$271) ) / ($F$286 -  AVERAGE($F$269,$F$270,$F$271) ) * 100</f>
        <v>5.8738317635548247</v>
      </c>
      <c r="H277" s="43">
        <v>60</v>
      </c>
      <c r="I277" s="46">
        <f>LN($G$277)</f>
        <v>1.7705071915005619</v>
      </c>
      <c r="J277" s="45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>
        <f>IF(ISTEXT($I$277),"",6)</f>
        <v>6</v>
      </c>
      <c r="V277" s="43">
        <f t="shared" si="29"/>
        <v>60</v>
      </c>
      <c r="W277" s="43">
        <f t="shared" si="30"/>
        <v>1.7705071915005619</v>
      </c>
      <c r="X277" s="43"/>
      <c r="Y277" s="43"/>
      <c r="Z277" s="32" t="s">
        <v>59</v>
      </c>
      <c r="AA277" s="33">
        <f>IFERROR(INTERCEPT($W$272:$W$286,$V$272:$V$286),"")</f>
        <v>4.8203420658490987</v>
      </c>
    </row>
    <row r="278" spans="1:30" ht="17.25" x14ac:dyDescent="0.25">
      <c r="A278" s="42" t="s">
        <v>34</v>
      </c>
      <c r="B278" s="42" t="s">
        <v>23</v>
      </c>
      <c r="C278" s="42" t="s">
        <v>24</v>
      </c>
      <c r="D278" s="42">
        <v>15704.507</v>
      </c>
      <c r="E278" s="42">
        <v>32038.407999999999</v>
      </c>
      <c r="F278" s="42">
        <v>0.490178</v>
      </c>
      <c r="G278" s="42">
        <f>($F$278 -  AVERAGE($F$269,$F$270,$F$271) ) / ($F$284 -  AVERAGE($F$269,$F$270,$F$271) ) * 100</f>
        <v>32.015864009286659</v>
      </c>
      <c r="H278" s="42">
        <v>30</v>
      </c>
      <c r="I278" s="47">
        <f>LN($G$278)</f>
        <v>3.4662315302463576</v>
      </c>
      <c r="J278" s="44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>
        <f>IF(ISTEXT($I$278),"",7)</f>
        <v>7</v>
      </c>
      <c r="V278" s="42">
        <f t="shared" si="29"/>
        <v>30</v>
      </c>
      <c r="W278" s="42">
        <f t="shared" si="30"/>
        <v>3.4662315302463576</v>
      </c>
      <c r="X278" s="42"/>
      <c r="Y278" s="42"/>
      <c r="Z278" s="32" t="s">
        <v>60</v>
      </c>
      <c r="AA278" s="34">
        <f>IFERROR(CORREL($W$272:$W$286,$V$272:$V$286)^2,"")</f>
        <v>0.99185880994113518</v>
      </c>
    </row>
    <row r="279" spans="1:30" ht="18" x14ac:dyDescent="0.35">
      <c r="A279" s="43" t="s">
        <v>35</v>
      </c>
      <c r="B279" s="43" t="s">
        <v>23</v>
      </c>
      <c r="C279" s="43" t="s">
        <v>24</v>
      </c>
      <c r="D279" s="43">
        <v>7876.9769999999999</v>
      </c>
      <c r="E279" s="43">
        <v>27334.296999999999</v>
      </c>
      <c r="F279" s="43">
        <v>0.28817199999999998</v>
      </c>
      <c r="G279" s="43">
        <f>($F$279 -  AVERAGE($F$269,$F$270,$F$271) ) / ($F$285 -  AVERAGE($F$269,$F$270,$F$271) ) * 100</f>
        <v>28.617942205826992</v>
      </c>
      <c r="H279" s="43">
        <v>30</v>
      </c>
      <c r="I279" s="46">
        <f>LN($G$279)</f>
        <v>3.3540338709782409</v>
      </c>
      <c r="J279" s="45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>
        <f>IF(ISTEXT($I$279),"",8)</f>
        <v>8</v>
      </c>
      <c r="V279" s="43">
        <f t="shared" si="29"/>
        <v>30</v>
      </c>
      <c r="W279" s="43">
        <f t="shared" si="30"/>
        <v>3.3540338709782409</v>
      </c>
      <c r="X279" s="43"/>
      <c r="Y279" s="43"/>
      <c r="Z279" s="32" t="s">
        <v>61</v>
      </c>
      <c r="AA279" s="35">
        <f>IF(AA276&gt;0,"",IFERROR(LN(2) /ABS(AA276),0))</f>
        <v>12.740031433189596</v>
      </c>
    </row>
    <row r="280" spans="1:30" ht="18.75" x14ac:dyDescent="0.35">
      <c r="A280" s="42" t="s">
        <v>36</v>
      </c>
      <c r="B280" s="42" t="s">
        <v>23</v>
      </c>
      <c r="C280" s="42" t="s">
        <v>24</v>
      </c>
      <c r="D280" s="42">
        <v>7624.8869999999997</v>
      </c>
      <c r="E280" s="42">
        <v>22844.953000000001</v>
      </c>
      <c r="F280" s="42">
        <v>0.33376699999999998</v>
      </c>
      <c r="G280" s="42">
        <f>($F$280 -  AVERAGE($F$269,$F$270,$F$271) ) / ($F$286 -  AVERAGE($F$269,$F$270,$F$271) ) * 100</f>
        <v>26.356863213254584</v>
      </c>
      <c r="H280" s="42">
        <v>30</v>
      </c>
      <c r="I280" s="47">
        <f>LN($G$280)</f>
        <v>3.2717287045737651</v>
      </c>
      <c r="J280" s="44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>
        <f>IF(ISTEXT($I$280),"",9)</f>
        <v>9</v>
      </c>
      <c r="V280" s="42">
        <f t="shared" si="29"/>
        <v>30</v>
      </c>
      <c r="W280" s="42">
        <f t="shared" si="30"/>
        <v>3.2717287045737651</v>
      </c>
      <c r="X280" s="42"/>
      <c r="Y280" s="42"/>
      <c r="Z280" s="32" t="s">
        <v>62</v>
      </c>
      <c r="AA280" s="41">
        <f>IF(AA276&gt;0,0,IFERROR(ABS(AA276 * 1000 / 0.5),0))</f>
        <v>108.81404558456555</v>
      </c>
    </row>
    <row r="281" spans="1:30" ht="15.75" thickBot="1" x14ac:dyDescent="0.3">
      <c r="A281" s="43" t="s">
        <v>31</v>
      </c>
      <c r="B281" s="43" t="s">
        <v>23</v>
      </c>
      <c r="C281" s="43" t="s">
        <v>24</v>
      </c>
      <c r="D281" s="43">
        <v>21133.248</v>
      </c>
      <c r="E281" s="43">
        <v>27901.43</v>
      </c>
      <c r="F281" s="43">
        <v>0.75742500000000001</v>
      </c>
      <c r="G281" s="43">
        <f>($F$281 -  AVERAGE($F$269,$F$270,$F$271) ) / ($F$284 -  AVERAGE($F$269,$F$270,$F$271) ) * 100</f>
        <v>49.47156450360967</v>
      </c>
      <c r="H281" s="43">
        <v>15</v>
      </c>
      <c r="I281" s="46">
        <f>LN($G$281)</f>
        <v>3.9013980500399255</v>
      </c>
      <c r="J281" s="45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>
        <f>IF(ISTEXT($I$281),"",10)</f>
        <v>10</v>
      </c>
      <c r="V281" s="43">
        <f t="shared" si="29"/>
        <v>15</v>
      </c>
      <c r="W281" s="43">
        <f t="shared" si="30"/>
        <v>3.9013980500399255</v>
      </c>
      <c r="X281" s="43"/>
      <c r="Y281" s="43"/>
      <c r="Z281" s="36" t="s">
        <v>46</v>
      </c>
      <c r="AA281" s="37" t="s">
        <v>41</v>
      </c>
    </row>
    <row r="282" spans="1:30" x14ac:dyDescent="0.25">
      <c r="A282" s="42" t="s">
        <v>32</v>
      </c>
      <c r="B282" s="42" t="s">
        <v>23</v>
      </c>
      <c r="C282" s="42" t="s">
        <v>24</v>
      </c>
      <c r="D282" s="42">
        <v>19380.348000000002</v>
      </c>
      <c r="E282" s="42">
        <v>33176.766000000003</v>
      </c>
      <c r="F282" s="42">
        <v>0.58415399999999995</v>
      </c>
      <c r="G282" s="42">
        <f>($F$282 -  AVERAGE($F$269,$F$270,$F$271) ) / ($F$285 -  AVERAGE($F$269,$F$270,$F$271) ) * 100</f>
        <v>58.012984501292365</v>
      </c>
      <c r="H282" s="42">
        <v>15</v>
      </c>
      <c r="I282" s="47">
        <f>LN($G$282)</f>
        <v>4.0606668562030483</v>
      </c>
      <c r="J282" s="44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>
        <f>IF(ISTEXT($I$282),"",11)</f>
        <v>11</v>
      </c>
      <c r="V282" s="42">
        <f t="shared" si="29"/>
        <v>15</v>
      </c>
      <c r="W282" s="42">
        <f t="shared" si="30"/>
        <v>4.0606668562030483</v>
      </c>
      <c r="X282" s="42"/>
      <c r="Y282" s="42"/>
    </row>
    <row r="283" spans="1:30" x14ac:dyDescent="0.25">
      <c r="A283" s="43" t="s">
        <v>33</v>
      </c>
      <c r="B283" s="43" t="s">
        <v>23</v>
      </c>
      <c r="C283" s="43" t="s">
        <v>24</v>
      </c>
      <c r="D283" s="43">
        <v>22497.15</v>
      </c>
      <c r="E283" s="43">
        <v>25726.050999999999</v>
      </c>
      <c r="F283" s="43">
        <v>0.87448899999999996</v>
      </c>
      <c r="G283" s="43">
        <f>($F$283 -  AVERAGE($F$269,$F$270,$F$271) ) / ($F$286 -  AVERAGE($F$269,$F$270,$F$271) ) * 100</f>
        <v>69.058400117807324</v>
      </c>
      <c r="H283" s="43">
        <v>15</v>
      </c>
      <c r="I283" s="46">
        <f>LN($G$283)</f>
        <v>4.2349525251398825</v>
      </c>
      <c r="J283" s="45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>
        <f>IF(ISTEXT($I$283),"",12)</f>
        <v>12</v>
      </c>
      <c r="V283" s="43">
        <f t="shared" si="29"/>
        <v>15</v>
      </c>
      <c r="W283" s="43">
        <f t="shared" si="30"/>
        <v>4.2349525251398825</v>
      </c>
      <c r="X283" s="43"/>
      <c r="Y283" s="43"/>
    </row>
    <row r="284" spans="1:30" x14ac:dyDescent="0.25">
      <c r="A284" s="42" t="s">
        <v>25</v>
      </c>
      <c r="B284" s="42" t="s">
        <v>23</v>
      </c>
      <c r="C284" s="42" t="s">
        <v>24</v>
      </c>
      <c r="D284" s="42">
        <v>40545.148000000001</v>
      </c>
      <c r="E284" s="42">
        <v>26482.504000000001</v>
      </c>
      <c r="F284" s="42">
        <v>1.5310159999999999</v>
      </c>
      <c r="G284" s="42">
        <f>($F$284 -  AVERAGE($F$269,$F$270,$F$271) ) / ($F$284 -  AVERAGE($F$269,$F$270,$F$271) ) * 100</f>
        <v>100</v>
      </c>
      <c r="H284" s="42">
        <v>0</v>
      </c>
      <c r="I284" s="47">
        <f>LN($G$284)</f>
        <v>4.6051701859880918</v>
      </c>
      <c r="J284" s="44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>
        <f>IF(ISTEXT($I$284),"",13)</f>
        <v>13</v>
      </c>
      <c r="V284" s="42">
        <f t="shared" si="29"/>
        <v>0</v>
      </c>
      <c r="W284" s="42">
        <f t="shared" si="30"/>
        <v>4.6051701859880918</v>
      </c>
      <c r="X284" s="42"/>
      <c r="Y284" s="42"/>
    </row>
    <row r="285" spans="1:30" x14ac:dyDescent="0.25">
      <c r="A285" s="43" t="s">
        <v>26</v>
      </c>
      <c r="B285" s="43" t="s">
        <v>23</v>
      </c>
      <c r="C285" s="43" t="s">
        <v>24</v>
      </c>
      <c r="D285" s="43">
        <v>26973.768</v>
      </c>
      <c r="E285" s="43">
        <v>26788.221000000001</v>
      </c>
      <c r="F285" s="43">
        <v>1.006926</v>
      </c>
      <c r="G285" s="43">
        <f>($F$285 -  AVERAGE($F$269,$F$270,$F$271) ) / ($F$285 -  AVERAGE($F$269,$F$270,$F$271) ) * 100</f>
        <v>100</v>
      </c>
      <c r="H285" s="43">
        <v>0</v>
      </c>
      <c r="I285" s="46">
        <f>LN($G$285)</f>
        <v>4.6051701859880918</v>
      </c>
      <c r="J285" s="45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>
        <f>IF(ISTEXT($I$285),"",14)</f>
        <v>14</v>
      </c>
      <c r="V285" s="43">
        <f t="shared" si="29"/>
        <v>0</v>
      </c>
      <c r="W285" s="43">
        <f t="shared" si="30"/>
        <v>4.6051701859880918</v>
      </c>
      <c r="X285" s="43"/>
      <c r="Y285" s="43"/>
    </row>
    <row r="286" spans="1:30" x14ac:dyDescent="0.25">
      <c r="A286" s="42" t="s">
        <v>27</v>
      </c>
      <c r="B286" s="42" t="s">
        <v>23</v>
      </c>
      <c r="C286" s="42" t="s">
        <v>24</v>
      </c>
      <c r="D286" s="42">
        <v>38348.336000000003</v>
      </c>
      <c r="E286" s="42">
        <v>30283.831999999999</v>
      </c>
      <c r="F286" s="42">
        <v>1.266297</v>
      </c>
      <c r="G286" s="42">
        <f>($F$286 -  AVERAGE($F$269,$F$270,$F$271) ) / ($F$286 -  AVERAGE($F$269,$F$270,$F$271) ) * 100</f>
        <v>100</v>
      </c>
      <c r="H286" s="42">
        <v>0</v>
      </c>
      <c r="I286" s="47">
        <f>LN($G$286)</f>
        <v>4.6051701859880918</v>
      </c>
      <c r="J286" s="44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>
        <f>IF(ISTEXT($I$286),"",15)</f>
        <v>15</v>
      </c>
      <c r="V286" s="42">
        <f t="shared" si="29"/>
        <v>0</v>
      </c>
      <c r="W286" s="42">
        <f t="shared" si="30"/>
        <v>4.6051701859880918</v>
      </c>
      <c r="X286" s="42"/>
      <c r="Y286" s="42"/>
    </row>
  </sheetData>
  <sortState ref="A2:L289">
    <sortCondition ref="H2:H289"/>
    <sortCondition ref="L2:L289"/>
    <sortCondition ref="B2:B289"/>
    <sortCondition ref="G2:G289"/>
    <sortCondition descending="1" ref="J2:J289"/>
    <sortCondition ref="K2:K289"/>
  </sortState>
  <conditionalFormatting sqref="I5">
    <cfRule type="expression" dxfId="1436" priority="771">
      <formula>ISTEXT($I$5)</formula>
    </cfRule>
  </conditionalFormatting>
  <conditionalFormatting sqref="I6">
    <cfRule type="expression" dxfId="1435" priority="770">
      <formula>ISTEXT($I$6)</formula>
    </cfRule>
  </conditionalFormatting>
  <conditionalFormatting sqref="I7">
    <cfRule type="expression" dxfId="1434" priority="769">
      <formula>ISTEXT($I$7)</formula>
    </cfRule>
  </conditionalFormatting>
  <conditionalFormatting sqref="I8">
    <cfRule type="expression" dxfId="1433" priority="768">
      <formula>ISTEXT($I$8)</formula>
    </cfRule>
  </conditionalFormatting>
  <conditionalFormatting sqref="I9">
    <cfRule type="expression" dxfId="1432" priority="767">
      <formula>ISTEXT($I$9)</formula>
    </cfRule>
  </conditionalFormatting>
  <conditionalFormatting sqref="I10">
    <cfRule type="expression" dxfId="1431" priority="766">
      <formula>ISTEXT($I$10)</formula>
    </cfRule>
  </conditionalFormatting>
  <conditionalFormatting sqref="I11">
    <cfRule type="expression" dxfId="1430" priority="765">
      <formula>ISTEXT($I$11)</formula>
    </cfRule>
  </conditionalFormatting>
  <conditionalFormatting sqref="I12">
    <cfRule type="expression" dxfId="1429" priority="764">
      <formula>ISTEXT($I$12)</formula>
    </cfRule>
  </conditionalFormatting>
  <conditionalFormatting sqref="I13">
    <cfRule type="expression" dxfId="1428" priority="763">
      <formula>ISTEXT($I$13)</formula>
    </cfRule>
  </conditionalFormatting>
  <conditionalFormatting sqref="I14">
    <cfRule type="expression" dxfId="1427" priority="762">
      <formula>ISTEXT($I$14)</formula>
    </cfRule>
  </conditionalFormatting>
  <conditionalFormatting sqref="I15">
    <cfRule type="expression" dxfId="1426" priority="761">
      <formula>ISTEXT($I$15)</formula>
    </cfRule>
  </conditionalFormatting>
  <conditionalFormatting sqref="I16">
    <cfRule type="expression" dxfId="1425" priority="760">
      <formula>ISTEXT($I$16)</formula>
    </cfRule>
  </conditionalFormatting>
  <conditionalFormatting sqref="I17">
    <cfRule type="expression" dxfId="1424" priority="759">
      <formula>ISTEXT($I$17)</formula>
    </cfRule>
  </conditionalFormatting>
  <conditionalFormatting sqref="I18">
    <cfRule type="expression" dxfId="1423" priority="758">
      <formula>ISTEXT($I$18)</formula>
    </cfRule>
  </conditionalFormatting>
  <conditionalFormatting sqref="I19">
    <cfRule type="expression" dxfId="1422" priority="757">
      <formula>ISTEXT($I$19)</formula>
    </cfRule>
  </conditionalFormatting>
  <conditionalFormatting sqref="I24">
    <cfRule type="expression" dxfId="1421" priority="756">
      <formula>ISTEXT($I$24)</formula>
    </cfRule>
  </conditionalFormatting>
  <conditionalFormatting sqref="I25">
    <cfRule type="expression" dxfId="1420" priority="755">
      <formula>ISTEXT($I$25)</formula>
    </cfRule>
  </conditionalFormatting>
  <conditionalFormatting sqref="I26">
    <cfRule type="expression" dxfId="1419" priority="754">
      <formula>ISTEXT($I$26)</formula>
    </cfRule>
  </conditionalFormatting>
  <conditionalFormatting sqref="I27">
    <cfRule type="expression" dxfId="1418" priority="753">
      <formula>ISTEXT($I$27)</formula>
    </cfRule>
  </conditionalFormatting>
  <conditionalFormatting sqref="I28">
    <cfRule type="expression" dxfId="1417" priority="752">
      <formula>ISTEXT($I$28)</formula>
    </cfRule>
  </conditionalFormatting>
  <conditionalFormatting sqref="I29">
    <cfRule type="expression" dxfId="1416" priority="751">
      <formula>ISTEXT($I$29)</formula>
    </cfRule>
  </conditionalFormatting>
  <conditionalFormatting sqref="I30">
    <cfRule type="expression" dxfId="1415" priority="750">
      <formula>ISTEXT($I$30)</formula>
    </cfRule>
  </conditionalFormatting>
  <conditionalFormatting sqref="I31">
    <cfRule type="expression" dxfId="1414" priority="749">
      <formula>ISTEXT($I$31)</formula>
    </cfRule>
  </conditionalFormatting>
  <conditionalFormatting sqref="I32">
    <cfRule type="expression" dxfId="1413" priority="748">
      <formula>ISTEXT($I$32)</formula>
    </cfRule>
  </conditionalFormatting>
  <conditionalFormatting sqref="I33">
    <cfRule type="expression" dxfId="1412" priority="747">
      <formula>ISTEXT($I$33)</formula>
    </cfRule>
  </conditionalFormatting>
  <conditionalFormatting sqref="I34">
    <cfRule type="expression" dxfId="1411" priority="746">
      <formula>ISTEXT($I$34)</formula>
    </cfRule>
  </conditionalFormatting>
  <conditionalFormatting sqref="I35">
    <cfRule type="expression" dxfId="1410" priority="745">
      <formula>ISTEXT($I$35)</formula>
    </cfRule>
  </conditionalFormatting>
  <conditionalFormatting sqref="I36">
    <cfRule type="expression" dxfId="1409" priority="744">
      <formula>ISTEXT($I$36)</formula>
    </cfRule>
  </conditionalFormatting>
  <conditionalFormatting sqref="I37">
    <cfRule type="expression" dxfId="1408" priority="743">
      <formula>ISTEXT($I$37)</formula>
    </cfRule>
  </conditionalFormatting>
  <conditionalFormatting sqref="I38">
    <cfRule type="expression" dxfId="1407" priority="742">
      <formula>ISTEXT($I$38)</formula>
    </cfRule>
  </conditionalFormatting>
  <conditionalFormatting sqref="I43">
    <cfRule type="expression" dxfId="1406" priority="741">
      <formula>ISTEXT($I$43)</formula>
    </cfRule>
  </conditionalFormatting>
  <conditionalFormatting sqref="I44">
    <cfRule type="expression" dxfId="1405" priority="740">
      <formula>ISTEXT($I$44)</formula>
    </cfRule>
  </conditionalFormatting>
  <conditionalFormatting sqref="I45">
    <cfRule type="expression" dxfId="1404" priority="739">
      <formula>ISTEXT($I$45)</formula>
    </cfRule>
  </conditionalFormatting>
  <conditionalFormatting sqref="I46">
    <cfRule type="expression" dxfId="1403" priority="738">
      <formula>ISTEXT($I$46)</formula>
    </cfRule>
  </conditionalFormatting>
  <conditionalFormatting sqref="I47">
    <cfRule type="expression" dxfId="1402" priority="737">
      <formula>ISTEXT($I$47)</formula>
    </cfRule>
  </conditionalFormatting>
  <conditionalFormatting sqref="I48">
    <cfRule type="expression" dxfId="1401" priority="736">
      <formula>ISTEXT($I$48)</formula>
    </cfRule>
  </conditionalFormatting>
  <conditionalFormatting sqref="I49">
    <cfRule type="expression" dxfId="1400" priority="735">
      <formula>ISTEXT($I$49)</formula>
    </cfRule>
  </conditionalFormatting>
  <conditionalFormatting sqref="I50">
    <cfRule type="expression" dxfId="1399" priority="734">
      <formula>ISTEXT($I$50)</formula>
    </cfRule>
  </conditionalFormatting>
  <conditionalFormatting sqref="I51">
    <cfRule type="expression" dxfId="1398" priority="733">
      <formula>ISTEXT($I$51)</formula>
    </cfRule>
  </conditionalFormatting>
  <conditionalFormatting sqref="I52">
    <cfRule type="expression" dxfId="1397" priority="732">
      <formula>ISTEXT($I$52)</formula>
    </cfRule>
  </conditionalFormatting>
  <conditionalFormatting sqref="I53">
    <cfRule type="expression" dxfId="1396" priority="731">
      <formula>ISTEXT($I$53)</formula>
    </cfRule>
  </conditionalFormatting>
  <conditionalFormatting sqref="I54">
    <cfRule type="expression" dxfId="1395" priority="730">
      <formula>ISTEXT($I$54)</formula>
    </cfRule>
  </conditionalFormatting>
  <conditionalFormatting sqref="I55">
    <cfRule type="expression" dxfId="1394" priority="729">
      <formula>ISTEXT($I$55)</formula>
    </cfRule>
  </conditionalFormatting>
  <conditionalFormatting sqref="I56">
    <cfRule type="expression" dxfId="1393" priority="728">
      <formula>ISTEXT($I$56)</formula>
    </cfRule>
  </conditionalFormatting>
  <conditionalFormatting sqref="I57">
    <cfRule type="expression" dxfId="1392" priority="727">
      <formula>ISTEXT($I$57)</formula>
    </cfRule>
  </conditionalFormatting>
  <conditionalFormatting sqref="I63">
    <cfRule type="expression" dxfId="1391" priority="711">
      <formula>ISTEXT($I$63)</formula>
    </cfRule>
  </conditionalFormatting>
  <conditionalFormatting sqref="I64">
    <cfRule type="expression" dxfId="1390" priority="710">
      <formula>ISTEXT($I$64)</formula>
    </cfRule>
  </conditionalFormatting>
  <conditionalFormatting sqref="I65">
    <cfRule type="expression" dxfId="1389" priority="709">
      <formula>ISTEXT($I$65)</formula>
    </cfRule>
  </conditionalFormatting>
  <conditionalFormatting sqref="I66">
    <cfRule type="expression" dxfId="1388" priority="708">
      <formula>ISTEXT($I$66)</formula>
    </cfRule>
  </conditionalFormatting>
  <conditionalFormatting sqref="I67">
    <cfRule type="expression" dxfId="1387" priority="707">
      <formula>ISTEXT($I$67)</formula>
    </cfRule>
  </conditionalFormatting>
  <conditionalFormatting sqref="I68">
    <cfRule type="expression" dxfId="1386" priority="706">
      <formula>ISTEXT($I$68)</formula>
    </cfRule>
  </conditionalFormatting>
  <conditionalFormatting sqref="I69">
    <cfRule type="expression" dxfId="1385" priority="705">
      <formula>ISTEXT($I$69)</formula>
    </cfRule>
  </conditionalFormatting>
  <conditionalFormatting sqref="I70">
    <cfRule type="expression" dxfId="1384" priority="704">
      <formula>ISTEXT($I$70)</formula>
    </cfRule>
  </conditionalFormatting>
  <conditionalFormatting sqref="I71">
    <cfRule type="expression" dxfId="1383" priority="703">
      <formula>ISTEXT($I$71)</formula>
    </cfRule>
  </conditionalFormatting>
  <conditionalFormatting sqref="I72">
    <cfRule type="expression" dxfId="1382" priority="702">
      <formula>ISTEXT($I$72)</formula>
    </cfRule>
  </conditionalFormatting>
  <conditionalFormatting sqref="I73">
    <cfRule type="expression" dxfId="1381" priority="701">
      <formula>ISTEXT($I$73)</formula>
    </cfRule>
  </conditionalFormatting>
  <conditionalFormatting sqref="I74">
    <cfRule type="expression" dxfId="1380" priority="700">
      <formula>ISTEXT($I$74)</formula>
    </cfRule>
  </conditionalFormatting>
  <conditionalFormatting sqref="I75">
    <cfRule type="expression" dxfId="1379" priority="699">
      <formula>ISTEXT($I$75)</formula>
    </cfRule>
  </conditionalFormatting>
  <conditionalFormatting sqref="I76">
    <cfRule type="expression" dxfId="1378" priority="698">
      <formula>ISTEXT($I$76)</formula>
    </cfRule>
  </conditionalFormatting>
  <conditionalFormatting sqref="I77">
    <cfRule type="expression" dxfId="1377" priority="697">
      <formula>ISTEXT($I$77)</formula>
    </cfRule>
  </conditionalFormatting>
  <conditionalFormatting sqref="I82">
    <cfRule type="expression" dxfId="1376" priority="696">
      <formula>ISTEXT($I$82)</formula>
    </cfRule>
  </conditionalFormatting>
  <conditionalFormatting sqref="I83">
    <cfRule type="expression" dxfId="1375" priority="695">
      <formula>ISTEXT($I$83)</formula>
    </cfRule>
  </conditionalFormatting>
  <conditionalFormatting sqref="I84">
    <cfRule type="expression" dxfId="1374" priority="694">
      <formula>ISTEXT($I$84)</formula>
    </cfRule>
  </conditionalFormatting>
  <conditionalFormatting sqref="I85">
    <cfRule type="expression" dxfId="1373" priority="693">
      <formula>ISTEXT($I$85)</formula>
    </cfRule>
  </conditionalFormatting>
  <conditionalFormatting sqref="I86">
    <cfRule type="expression" dxfId="1372" priority="692">
      <formula>ISTEXT($I$86)</formula>
    </cfRule>
  </conditionalFormatting>
  <conditionalFormatting sqref="I87">
    <cfRule type="expression" dxfId="1371" priority="691">
      <formula>ISTEXT($I$87)</formula>
    </cfRule>
  </conditionalFormatting>
  <conditionalFormatting sqref="I88">
    <cfRule type="expression" dxfId="1370" priority="690">
      <formula>ISTEXT($I$88)</formula>
    </cfRule>
  </conditionalFormatting>
  <conditionalFormatting sqref="I89">
    <cfRule type="expression" dxfId="1369" priority="689">
      <formula>ISTEXT($I$89)</formula>
    </cfRule>
  </conditionalFormatting>
  <conditionalFormatting sqref="I90">
    <cfRule type="expression" dxfId="1368" priority="688">
      <formula>ISTEXT($I$90)</formula>
    </cfRule>
  </conditionalFormatting>
  <conditionalFormatting sqref="I91">
    <cfRule type="expression" dxfId="1367" priority="687">
      <formula>ISTEXT($I$91)</formula>
    </cfRule>
  </conditionalFormatting>
  <conditionalFormatting sqref="I92">
    <cfRule type="expression" dxfId="1366" priority="686">
      <formula>ISTEXT($I$92)</formula>
    </cfRule>
  </conditionalFormatting>
  <conditionalFormatting sqref="I93">
    <cfRule type="expression" dxfId="1365" priority="685">
      <formula>ISTEXT($I$93)</formula>
    </cfRule>
  </conditionalFormatting>
  <conditionalFormatting sqref="I94">
    <cfRule type="expression" dxfId="1364" priority="684">
      <formula>ISTEXT($I$94)</formula>
    </cfRule>
  </conditionalFormatting>
  <conditionalFormatting sqref="I95">
    <cfRule type="expression" dxfId="1363" priority="683">
      <formula>ISTEXT($I$95)</formula>
    </cfRule>
  </conditionalFormatting>
  <conditionalFormatting sqref="I96">
    <cfRule type="expression" dxfId="1362" priority="682">
      <formula>ISTEXT($I$96)</formula>
    </cfRule>
  </conditionalFormatting>
  <conditionalFormatting sqref="I101">
    <cfRule type="expression" dxfId="1361" priority="681">
      <formula>ISTEXT($I$101)</formula>
    </cfRule>
  </conditionalFormatting>
  <conditionalFormatting sqref="I102">
    <cfRule type="expression" dxfId="1360" priority="680">
      <formula>ISTEXT($I$102)</formula>
    </cfRule>
  </conditionalFormatting>
  <conditionalFormatting sqref="I103">
    <cfRule type="expression" dxfId="1359" priority="679">
      <formula>ISTEXT($I$103)</formula>
    </cfRule>
  </conditionalFormatting>
  <conditionalFormatting sqref="I104">
    <cfRule type="expression" dxfId="1358" priority="678">
      <formula>ISTEXT($I$104)</formula>
    </cfRule>
  </conditionalFormatting>
  <conditionalFormatting sqref="I105">
    <cfRule type="expression" dxfId="1357" priority="677">
      <formula>ISTEXT($I$105)</formula>
    </cfRule>
  </conditionalFormatting>
  <conditionalFormatting sqref="I106">
    <cfRule type="expression" dxfId="1356" priority="676">
      <formula>ISTEXT($I$106)</formula>
    </cfRule>
  </conditionalFormatting>
  <conditionalFormatting sqref="I107">
    <cfRule type="expression" dxfId="1355" priority="675">
      <formula>ISTEXT($I$107)</formula>
    </cfRule>
  </conditionalFormatting>
  <conditionalFormatting sqref="I108">
    <cfRule type="expression" dxfId="1354" priority="674">
      <formula>ISTEXT($I$108)</formula>
    </cfRule>
  </conditionalFormatting>
  <conditionalFormatting sqref="I109">
    <cfRule type="expression" dxfId="1353" priority="673">
      <formula>ISTEXT($I$109)</formula>
    </cfRule>
  </conditionalFormatting>
  <conditionalFormatting sqref="I110">
    <cfRule type="expression" dxfId="1352" priority="672">
      <formula>ISTEXT($I$110)</formula>
    </cfRule>
  </conditionalFormatting>
  <conditionalFormatting sqref="I111">
    <cfRule type="expression" dxfId="1351" priority="671">
      <formula>ISTEXT($I$111)</formula>
    </cfRule>
  </conditionalFormatting>
  <conditionalFormatting sqref="I112">
    <cfRule type="expression" dxfId="1350" priority="670">
      <formula>ISTEXT($I$112)</formula>
    </cfRule>
  </conditionalFormatting>
  <conditionalFormatting sqref="I113">
    <cfRule type="expression" dxfId="1349" priority="669">
      <formula>ISTEXT($I$113)</formula>
    </cfRule>
  </conditionalFormatting>
  <conditionalFormatting sqref="I114">
    <cfRule type="expression" dxfId="1348" priority="668">
      <formula>ISTEXT($I$114)</formula>
    </cfRule>
  </conditionalFormatting>
  <conditionalFormatting sqref="I115">
    <cfRule type="expression" dxfId="1347" priority="667">
      <formula>ISTEXT($I$115)</formula>
    </cfRule>
  </conditionalFormatting>
  <conditionalFormatting sqref="I120">
    <cfRule type="expression" dxfId="1346" priority="666">
      <formula>ISTEXT($I$120)</formula>
    </cfRule>
  </conditionalFormatting>
  <conditionalFormatting sqref="I121">
    <cfRule type="expression" dxfId="1345" priority="665">
      <formula>ISTEXT($I$121)</formula>
    </cfRule>
  </conditionalFormatting>
  <conditionalFormatting sqref="I122">
    <cfRule type="expression" dxfId="1344" priority="664">
      <formula>ISTEXT($I$122)</formula>
    </cfRule>
  </conditionalFormatting>
  <conditionalFormatting sqref="I123">
    <cfRule type="expression" dxfId="1343" priority="663">
      <formula>ISTEXT($I$123)</formula>
    </cfRule>
  </conditionalFormatting>
  <conditionalFormatting sqref="I124">
    <cfRule type="expression" dxfId="1342" priority="662">
      <formula>ISTEXT($I$124)</formula>
    </cfRule>
  </conditionalFormatting>
  <conditionalFormatting sqref="I125">
    <cfRule type="expression" dxfId="1341" priority="661">
      <formula>ISTEXT($I$125)</formula>
    </cfRule>
  </conditionalFormatting>
  <conditionalFormatting sqref="I126">
    <cfRule type="expression" dxfId="1340" priority="660">
      <formula>ISTEXT($I$126)</formula>
    </cfRule>
  </conditionalFormatting>
  <conditionalFormatting sqref="I127">
    <cfRule type="expression" dxfId="1339" priority="659">
      <formula>ISTEXT($I$127)</formula>
    </cfRule>
  </conditionalFormatting>
  <conditionalFormatting sqref="I128">
    <cfRule type="expression" dxfId="1338" priority="658">
      <formula>ISTEXT($I$128)</formula>
    </cfRule>
  </conditionalFormatting>
  <conditionalFormatting sqref="I129">
    <cfRule type="expression" dxfId="1337" priority="657">
      <formula>ISTEXT($I$129)</formula>
    </cfRule>
  </conditionalFormatting>
  <conditionalFormatting sqref="I130">
    <cfRule type="expression" dxfId="1336" priority="656">
      <formula>ISTEXT($I$130)</formula>
    </cfRule>
  </conditionalFormatting>
  <conditionalFormatting sqref="I131">
    <cfRule type="expression" dxfId="1335" priority="655">
      <formula>ISTEXT($I$131)</formula>
    </cfRule>
  </conditionalFormatting>
  <conditionalFormatting sqref="I132">
    <cfRule type="expression" dxfId="1334" priority="654">
      <formula>ISTEXT($I$132)</formula>
    </cfRule>
  </conditionalFormatting>
  <conditionalFormatting sqref="I133">
    <cfRule type="expression" dxfId="1333" priority="653">
      <formula>ISTEXT($I$133)</formula>
    </cfRule>
  </conditionalFormatting>
  <conditionalFormatting sqref="I134">
    <cfRule type="expression" dxfId="1332" priority="652">
      <formula>ISTEXT($I$134)</formula>
    </cfRule>
  </conditionalFormatting>
  <conditionalFormatting sqref="I139">
    <cfRule type="expression" dxfId="1331" priority="651">
      <formula>ISTEXT($I$139)</formula>
    </cfRule>
  </conditionalFormatting>
  <conditionalFormatting sqref="I140">
    <cfRule type="expression" dxfId="1330" priority="650">
      <formula>ISTEXT($I$140)</formula>
    </cfRule>
  </conditionalFormatting>
  <conditionalFormatting sqref="I141">
    <cfRule type="expression" dxfId="1329" priority="649">
      <formula>ISTEXT($I$141)</formula>
    </cfRule>
  </conditionalFormatting>
  <conditionalFormatting sqref="I142">
    <cfRule type="expression" dxfId="1328" priority="648">
      <formula>ISTEXT($I$142)</formula>
    </cfRule>
  </conditionalFormatting>
  <conditionalFormatting sqref="I143">
    <cfRule type="expression" dxfId="1327" priority="647">
      <formula>ISTEXT($I$143)</formula>
    </cfRule>
  </conditionalFormatting>
  <conditionalFormatting sqref="I144">
    <cfRule type="expression" dxfId="1326" priority="646">
      <formula>ISTEXT($I$144)</formula>
    </cfRule>
  </conditionalFormatting>
  <conditionalFormatting sqref="I145">
    <cfRule type="expression" dxfId="1325" priority="645">
      <formula>ISTEXT($I$145)</formula>
    </cfRule>
  </conditionalFormatting>
  <conditionalFormatting sqref="I146">
    <cfRule type="expression" dxfId="1324" priority="644">
      <formula>ISTEXT($I$146)</formula>
    </cfRule>
  </conditionalFormatting>
  <conditionalFormatting sqref="I147">
    <cfRule type="expression" dxfId="1323" priority="643">
      <formula>ISTEXT($I$147)</formula>
    </cfRule>
  </conditionalFormatting>
  <conditionalFormatting sqref="I148">
    <cfRule type="expression" dxfId="1322" priority="642">
      <formula>ISTEXT($I$148)</formula>
    </cfRule>
  </conditionalFormatting>
  <conditionalFormatting sqref="I149">
    <cfRule type="expression" dxfId="1321" priority="641">
      <formula>ISTEXT($I$149)</formula>
    </cfRule>
  </conditionalFormatting>
  <conditionalFormatting sqref="I150">
    <cfRule type="expression" dxfId="1320" priority="640">
      <formula>ISTEXT($I$150)</formula>
    </cfRule>
  </conditionalFormatting>
  <conditionalFormatting sqref="I151">
    <cfRule type="expression" dxfId="1319" priority="639">
      <formula>ISTEXT($I$151)</formula>
    </cfRule>
  </conditionalFormatting>
  <conditionalFormatting sqref="I152">
    <cfRule type="expression" dxfId="1318" priority="638">
      <formula>ISTEXT($I$152)</formula>
    </cfRule>
  </conditionalFormatting>
  <conditionalFormatting sqref="I153">
    <cfRule type="expression" dxfId="1317" priority="637">
      <formula>ISTEXT($I$153)</formula>
    </cfRule>
  </conditionalFormatting>
  <conditionalFormatting sqref="I158">
    <cfRule type="expression" dxfId="1316" priority="636">
      <formula>ISTEXT($I$158)</formula>
    </cfRule>
  </conditionalFormatting>
  <conditionalFormatting sqref="I159">
    <cfRule type="expression" dxfId="1315" priority="635">
      <formula>ISTEXT($I$159)</formula>
    </cfRule>
  </conditionalFormatting>
  <conditionalFormatting sqref="I160">
    <cfRule type="expression" dxfId="1314" priority="634">
      <formula>ISTEXT($I$160)</formula>
    </cfRule>
  </conditionalFormatting>
  <conditionalFormatting sqref="I161">
    <cfRule type="expression" dxfId="1313" priority="633">
      <formula>ISTEXT($I$161)</formula>
    </cfRule>
  </conditionalFormatting>
  <conditionalFormatting sqref="I162">
    <cfRule type="expression" dxfId="1312" priority="632">
      <formula>ISTEXT($I$162)</formula>
    </cfRule>
  </conditionalFormatting>
  <conditionalFormatting sqref="I163">
    <cfRule type="expression" dxfId="1311" priority="631">
      <formula>ISTEXT($I$163)</formula>
    </cfRule>
  </conditionalFormatting>
  <conditionalFormatting sqref="I164">
    <cfRule type="expression" dxfId="1310" priority="630">
      <formula>ISTEXT($I$164)</formula>
    </cfRule>
  </conditionalFormatting>
  <conditionalFormatting sqref="I165">
    <cfRule type="expression" dxfId="1309" priority="629">
      <formula>ISTEXT($I$165)</formula>
    </cfRule>
  </conditionalFormatting>
  <conditionalFormatting sqref="I166">
    <cfRule type="expression" dxfId="1308" priority="628">
      <formula>ISTEXT($I$166)</formula>
    </cfRule>
  </conditionalFormatting>
  <conditionalFormatting sqref="I167">
    <cfRule type="expression" dxfId="1307" priority="627">
      <formula>ISTEXT($I$167)</formula>
    </cfRule>
  </conditionalFormatting>
  <conditionalFormatting sqref="I168">
    <cfRule type="expression" dxfId="1306" priority="626">
      <formula>ISTEXT($I$168)</formula>
    </cfRule>
  </conditionalFormatting>
  <conditionalFormatting sqref="I169">
    <cfRule type="expression" dxfId="1305" priority="625">
      <formula>ISTEXT($I$169)</formula>
    </cfRule>
  </conditionalFormatting>
  <conditionalFormatting sqref="I170">
    <cfRule type="expression" dxfId="1304" priority="624">
      <formula>ISTEXT($I$170)</formula>
    </cfRule>
  </conditionalFormatting>
  <conditionalFormatting sqref="I171">
    <cfRule type="expression" dxfId="1303" priority="623">
      <formula>ISTEXT($I$171)</formula>
    </cfRule>
  </conditionalFormatting>
  <conditionalFormatting sqref="I172">
    <cfRule type="expression" dxfId="1302" priority="622">
      <formula>ISTEXT($I$172)</formula>
    </cfRule>
  </conditionalFormatting>
  <conditionalFormatting sqref="I177">
    <cfRule type="expression" dxfId="1301" priority="621">
      <formula>ISTEXT($I$177)</formula>
    </cfRule>
  </conditionalFormatting>
  <conditionalFormatting sqref="I178">
    <cfRule type="expression" dxfId="1300" priority="620">
      <formula>ISTEXT($I$178)</formula>
    </cfRule>
  </conditionalFormatting>
  <conditionalFormatting sqref="I179">
    <cfRule type="expression" dxfId="1299" priority="619">
      <formula>ISTEXT($I$179)</formula>
    </cfRule>
  </conditionalFormatting>
  <conditionalFormatting sqref="I180">
    <cfRule type="expression" dxfId="1298" priority="618">
      <formula>ISTEXT($I$180)</formula>
    </cfRule>
  </conditionalFormatting>
  <conditionalFormatting sqref="I181">
    <cfRule type="expression" dxfId="1297" priority="617">
      <formula>ISTEXT($I$181)</formula>
    </cfRule>
  </conditionalFormatting>
  <conditionalFormatting sqref="I182">
    <cfRule type="expression" dxfId="1296" priority="616">
      <formula>ISTEXT($I$182)</formula>
    </cfRule>
  </conditionalFormatting>
  <conditionalFormatting sqref="I183">
    <cfRule type="expression" dxfId="1295" priority="615">
      <formula>ISTEXT($I$183)</formula>
    </cfRule>
  </conditionalFormatting>
  <conditionalFormatting sqref="I184">
    <cfRule type="expression" dxfId="1294" priority="614">
      <formula>ISTEXT($I$184)</formula>
    </cfRule>
  </conditionalFormatting>
  <conditionalFormatting sqref="I185">
    <cfRule type="expression" dxfId="1293" priority="613">
      <formula>ISTEXT($I$185)</formula>
    </cfRule>
  </conditionalFormatting>
  <conditionalFormatting sqref="I186">
    <cfRule type="expression" dxfId="1292" priority="612">
      <formula>ISTEXT($I$186)</formula>
    </cfRule>
  </conditionalFormatting>
  <conditionalFormatting sqref="I187">
    <cfRule type="expression" dxfId="1291" priority="611">
      <formula>ISTEXT($I$187)</formula>
    </cfRule>
  </conditionalFormatting>
  <conditionalFormatting sqref="I188">
    <cfRule type="expression" dxfId="1290" priority="610">
      <formula>ISTEXT($I$188)</formula>
    </cfRule>
  </conditionalFormatting>
  <conditionalFormatting sqref="I189">
    <cfRule type="expression" dxfId="1289" priority="609">
      <formula>ISTEXT($I$189)</formula>
    </cfRule>
  </conditionalFormatting>
  <conditionalFormatting sqref="I190">
    <cfRule type="expression" dxfId="1288" priority="608">
      <formula>ISTEXT($I$190)</formula>
    </cfRule>
  </conditionalFormatting>
  <conditionalFormatting sqref="I191">
    <cfRule type="expression" dxfId="1287" priority="607">
      <formula>ISTEXT($I$191)</formula>
    </cfRule>
  </conditionalFormatting>
  <conditionalFormatting sqref="I196">
    <cfRule type="expression" dxfId="1286" priority="606">
      <formula>ISTEXT($I$196)</formula>
    </cfRule>
  </conditionalFormatting>
  <conditionalFormatting sqref="I197">
    <cfRule type="expression" dxfId="1285" priority="605">
      <formula>ISTEXT($I$197)</formula>
    </cfRule>
  </conditionalFormatting>
  <conditionalFormatting sqref="I198">
    <cfRule type="expression" dxfId="1284" priority="604">
      <formula>ISTEXT($I$198)</formula>
    </cfRule>
  </conditionalFormatting>
  <conditionalFormatting sqref="I199">
    <cfRule type="expression" dxfId="1283" priority="603">
      <formula>ISTEXT($I$199)</formula>
    </cfRule>
  </conditionalFormatting>
  <conditionalFormatting sqref="I200">
    <cfRule type="expression" dxfId="1282" priority="602">
      <formula>ISTEXT($I$200)</formula>
    </cfRule>
  </conditionalFormatting>
  <conditionalFormatting sqref="I201">
    <cfRule type="expression" dxfId="1281" priority="601">
      <formula>ISTEXT($I$201)</formula>
    </cfRule>
  </conditionalFormatting>
  <conditionalFormatting sqref="I202">
    <cfRule type="expression" dxfId="1280" priority="600">
      <formula>ISTEXT($I$202)</formula>
    </cfRule>
  </conditionalFormatting>
  <conditionalFormatting sqref="I203">
    <cfRule type="expression" dxfId="1279" priority="599">
      <formula>ISTEXT($I$203)</formula>
    </cfRule>
  </conditionalFormatting>
  <conditionalFormatting sqref="I204">
    <cfRule type="expression" dxfId="1278" priority="598">
      <formula>ISTEXT($I$204)</formula>
    </cfRule>
  </conditionalFormatting>
  <conditionalFormatting sqref="I205">
    <cfRule type="expression" dxfId="1277" priority="597">
      <formula>ISTEXT($I$205)</formula>
    </cfRule>
  </conditionalFormatting>
  <conditionalFormatting sqref="I206">
    <cfRule type="expression" dxfId="1276" priority="596">
      <formula>ISTEXT($I$206)</formula>
    </cfRule>
  </conditionalFormatting>
  <conditionalFormatting sqref="I207">
    <cfRule type="expression" dxfId="1275" priority="595">
      <formula>ISTEXT($I$207)</formula>
    </cfRule>
  </conditionalFormatting>
  <conditionalFormatting sqref="I208">
    <cfRule type="expression" dxfId="1274" priority="594">
      <formula>ISTEXT($I$208)</formula>
    </cfRule>
  </conditionalFormatting>
  <conditionalFormatting sqref="I209">
    <cfRule type="expression" dxfId="1273" priority="593">
      <formula>ISTEXT($I$209)</formula>
    </cfRule>
  </conditionalFormatting>
  <conditionalFormatting sqref="I210">
    <cfRule type="expression" dxfId="1272" priority="592">
      <formula>ISTEXT($I$210)</formula>
    </cfRule>
  </conditionalFormatting>
  <conditionalFormatting sqref="I215">
    <cfRule type="expression" dxfId="1271" priority="591">
      <formula>ISTEXT($I$215)</formula>
    </cfRule>
  </conditionalFormatting>
  <conditionalFormatting sqref="I216">
    <cfRule type="expression" dxfId="1270" priority="590">
      <formula>ISTEXT($I$216)</formula>
    </cfRule>
  </conditionalFormatting>
  <conditionalFormatting sqref="I217">
    <cfRule type="expression" dxfId="1269" priority="589">
      <formula>ISTEXT($I$217)</formula>
    </cfRule>
  </conditionalFormatting>
  <conditionalFormatting sqref="I218">
    <cfRule type="expression" dxfId="1268" priority="588">
      <formula>ISTEXT($I$218)</formula>
    </cfRule>
  </conditionalFormatting>
  <conditionalFormatting sqref="I219">
    <cfRule type="expression" dxfId="1267" priority="587">
      <formula>ISTEXT($I$219)</formula>
    </cfRule>
  </conditionalFormatting>
  <conditionalFormatting sqref="I220">
    <cfRule type="expression" dxfId="1266" priority="586">
      <formula>ISTEXT($I$220)</formula>
    </cfRule>
  </conditionalFormatting>
  <conditionalFormatting sqref="I221">
    <cfRule type="expression" dxfId="1265" priority="585">
      <formula>ISTEXT($I$221)</formula>
    </cfRule>
  </conditionalFormatting>
  <conditionalFormatting sqref="I222">
    <cfRule type="expression" dxfId="1264" priority="584">
      <formula>ISTEXT($I$222)</formula>
    </cfRule>
  </conditionalFormatting>
  <conditionalFormatting sqref="I223">
    <cfRule type="expression" dxfId="1263" priority="583">
      <formula>ISTEXT($I$223)</formula>
    </cfRule>
  </conditionalFormatting>
  <conditionalFormatting sqref="I224">
    <cfRule type="expression" dxfId="1262" priority="582">
      <formula>ISTEXT($I$224)</formula>
    </cfRule>
  </conditionalFormatting>
  <conditionalFormatting sqref="I225">
    <cfRule type="expression" dxfId="1261" priority="581">
      <formula>ISTEXT($I$225)</formula>
    </cfRule>
  </conditionalFormatting>
  <conditionalFormatting sqref="I226">
    <cfRule type="expression" dxfId="1260" priority="580">
      <formula>ISTEXT($I$226)</formula>
    </cfRule>
  </conditionalFormatting>
  <conditionalFormatting sqref="I227">
    <cfRule type="expression" dxfId="1259" priority="579">
      <formula>ISTEXT($I$227)</formula>
    </cfRule>
  </conditionalFormatting>
  <conditionalFormatting sqref="I228">
    <cfRule type="expression" dxfId="1258" priority="578">
      <formula>ISTEXT($I$228)</formula>
    </cfRule>
  </conditionalFormatting>
  <conditionalFormatting sqref="I229">
    <cfRule type="expression" dxfId="1257" priority="577">
      <formula>ISTEXT($I$229)</formula>
    </cfRule>
  </conditionalFormatting>
  <conditionalFormatting sqref="I234">
    <cfRule type="expression" dxfId="1256" priority="576">
      <formula>ISTEXT($I$234)</formula>
    </cfRule>
  </conditionalFormatting>
  <conditionalFormatting sqref="I235">
    <cfRule type="expression" dxfId="1255" priority="575">
      <formula>ISTEXT($I$235)</formula>
    </cfRule>
  </conditionalFormatting>
  <conditionalFormatting sqref="I236">
    <cfRule type="expression" dxfId="1254" priority="574">
      <formula>ISTEXT($I$236)</formula>
    </cfRule>
  </conditionalFormatting>
  <conditionalFormatting sqref="I237">
    <cfRule type="expression" dxfId="1253" priority="573">
      <formula>ISTEXT($I$237)</formula>
    </cfRule>
  </conditionalFormatting>
  <conditionalFormatting sqref="I238">
    <cfRule type="expression" dxfId="1252" priority="572">
      <formula>ISTEXT($I$238)</formula>
    </cfRule>
  </conditionalFormatting>
  <conditionalFormatting sqref="I239">
    <cfRule type="expression" dxfId="1251" priority="571">
      <formula>ISTEXT($I$239)</formula>
    </cfRule>
  </conditionalFormatting>
  <conditionalFormatting sqref="I240">
    <cfRule type="expression" dxfId="1250" priority="570">
      <formula>ISTEXT($I$240)</formula>
    </cfRule>
  </conditionalFormatting>
  <conditionalFormatting sqref="I241">
    <cfRule type="expression" dxfId="1249" priority="569">
      <formula>ISTEXT($I$241)</formula>
    </cfRule>
  </conditionalFormatting>
  <conditionalFormatting sqref="I242">
    <cfRule type="expression" dxfId="1248" priority="568">
      <formula>ISTEXT($I$242)</formula>
    </cfRule>
  </conditionalFormatting>
  <conditionalFormatting sqref="I243">
    <cfRule type="expression" dxfId="1247" priority="567">
      <formula>ISTEXT($I$243)</formula>
    </cfRule>
  </conditionalFormatting>
  <conditionalFormatting sqref="I244">
    <cfRule type="expression" dxfId="1246" priority="566">
      <formula>ISTEXT($I$244)</formula>
    </cfRule>
  </conditionalFormatting>
  <conditionalFormatting sqref="I245">
    <cfRule type="expression" dxfId="1245" priority="565">
      <formula>ISTEXT($I$245)</formula>
    </cfRule>
  </conditionalFormatting>
  <conditionalFormatting sqref="I246">
    <cfRule type="expression" dxfId="1244" priority="564">
      <formula>ISTEXT($I$246)</formula>
    </cfRule>
  </conditionalFormatting>
  <conditionalFormatting sqref="I247">
    <cfRule type="expression" dxfId="1243" priority="563">
      <formula>ISTEXT($I$247)</formula>
    </cfRule>
  </conditionalFormatting>
  <conditionalFormatting sqref="I248">
    <cfRule type="expression" dxfId="1242" priority="562">
      <formula>ISTEXT($I$248)</formula>
    </cfRule>
  </conditionalFormatting>
  <conditionalFormatting sqref="I253">
    <cfRule type="expression" dxfId="1241" priority="561">
      <formula>ISTEXT($I$253)</formula>
    </cfRule>
  </conditionalFormatting>
  <conditionalFormatting sqref="I254">
    <cfRule type="expression" dxfId="1240" priority="560">
      <formula>ISTEXT($I$254)</formula>
    </cfRule>
  </conditionalFormatting>
  <conditionalFormatting sqref="I255">
    <cfRule type="expression" dxfId="1239" priority="559">
      <formula>ISTEXT($I$255)</formula>
    </cfRule>
  </conditionalFormatting>
  <conditionalFormatting sqref="I256">
    <cfRule type="expression" dxfId="1238" priority="558">
      <formula>ISTEXT($I$256)</formula>
    </cfRule>
  </conditionalFormatting>
  <conditionalFormatting sqref="I257">
    <cfRule type="expression" dxfId="1237" priority="557">
      <formula>ISTEXT($I$257)</formula>
    </cfRule>
  </conditionalFormatting>
  <conditionalFormatting sqref="I258">
    <cfRule type="expression" dxfId="1236" priority="556">
      <formula>ISTEXT($I$258)</formula>
    </cfRule>
  </conditionalFormatting>
  <conditionalFormatting sqref="I259">
    <cfRule type="expression" dxfId="1235" priority="555">
      <formula>ISTEXT($I$259)</formula>
    </cfRule>
  </conditionalFormatting>
  <conditionalFormatting sqref="I260">
    <cfRule type="expression" dxfId="1234" priority="554">
      <formula>ISTEXT($I$260)</formula>
    </cfRule>
  </conditionalFormatting>
  <conditionalFormatting sqref="I261">
    <cfRule type="expression" dxfId="1233" priority="553">
      <formula>ISTEXT($I$261)</formula>
    </cfRule>
  </conditionalFormatting>
  <conditionalFormatting sqref="I262">
    <cfRule type="expression" dxfId="1232" priority="552">
      <formula>ISTEXT($I$262)</formula>
    </cfRule>
  </conditionalFormatting>
  <conditionalFormatting sqref="I263">
    <cfRule type="expression" dxfId="1231" priority="551">
      <formula>ISTEXT($I$263)</formula>
    </cfRule>
  </conditionalFormatting>
  <conditionalFormatting sqref="I264">
    <cfRule type="expression" dxfId="1230" priority="550">
      <formula>ISTEXT($I$264)</formula>
    </cfRule>
  </conditionalFormatting>
  <conditionalFormatting sqref="I265">
    <cfRule type="expression" dxfId="1229" priority="549">
      <formula>ISTEXT($I$265)</formula>
    </cfRule>
  </conditionalFormatting>
  <conditionalFormatting sqref="I266">
    <cfRule type="expression" dxfId="1228" priority="548">
      <formula>ISTEXT($I$266)</formula>
    </cfRule>
  </conditionalFormatting>
  <conditionalFormatting sqref="I267">
    <cfRule type="expression" dxfId="1227" priority="547">
      <formula>ISTEXT($I$267)</formula>
    </cfRule>
  </conditionalFormatting>
  <conditionalFormatting sqref="I272">
    <cfRule type="expression" dxfId="1226" priority="546">
      <formula>ISTEXT($I$272)</formula>
    </cfRule>
  </conditionalFormatting>
  <conditionalFormatting sqref="I273">
    <cfRule type="expression" dxfId="1225" priority="545">
      <formula>ISTEXT($I$273)</formula>
    </cfRule>
  </conditionalFormatting>
  <conditionalFormatting sqref="I274">
    <cfRule type="expression" dxfId="1224" priority="544">
      <formula>ISTEXT($I$274)</formula>
    </cfRule>
  </conditionalFormatting>
  <conditionalFormatting sqref="I275">
    <cfRule type="expression" dxfId="1223" priority="543">
      <formula>ISTEXT($I$275)</formula>
    </cfRule>
  </conditionalFormatting>
  <conditionalFormatting sqref="I276">
    <cfRule type="expression" dxfId="1222" priority="542">
      <formula>ISTEXT($I$276)</formula>
    </cfRule>
  </conditionalFormatting>
  <conditionalFormatting sqref="I277">
    <cfRule type="expression" dxfId="1221" priority="541">
      <formula>ISTEXT($I$277)</formula>
    </cfRule>
  </conditionalFormatting>
  <conditionalFormatting sqref="I278">
    <cfRule type="expression" dxfId="1220" priority="540">
      <formula>ISTEXT($I$278)</formula>
    </cfRule>
  </conditionalFormatting>
  <conditionalFormatting sqref="I279">
    <cfRule type="expression" dxfId="1219" priority="539">
      <formula>ISTEXT($I$279)</formula>
    </cfRule>
  </conditionalFormatting>
  <conditionalFormatting sqref="I280">
    <cfRule type="expression" dxfId="1218" priority="538">
      <formula>ISTEXT($I$280)</formula>
    </cfRule>
  </conditionalFormatting>
  <conditionalFormatting sqref="I281">
    <cfRule type="expression" dxfId="1217" priority="537">
      <formula>ISTEXT($I$281)</formula>
    </cfRule>
  </conditionalFormatting>
  <conditionalFormatting sqref="I282">
    <cfRule type="expression" dxfId="1216" priority="536">
      <formula>ISTEXT($I$282)</formula>
    </cfRule>
  </conditionalFormatting>
  <conditionalFormatting sqref="I283">
    <cfRule type="expression" dxfId="1215" priority="535">
      <formula>ISTEXT($I$283)</formula>
    </cfRule>
  </conditionalFormatting>
  <conditionalFormatting sqref="I284">
    <cfRule type="expression" dxfId="1214" priority="534">
      <formula>ISTEXT($I$284)</formula>
    </cfRule>
  </conditionalFormatting>
  <conditionalFormatting sqref="I285">
    <cfRule type="expression" dxfId="1213" priority="533">
      <formula>ISTEXT($I$285)</formula>
    </cfRule>
  </conditionalFormatting>
  <conditionalFormatting sqref="I286">
    <cfRule type="expression" dxfId="1212" priority="532">
      <formula>ISTEXT($I$286)</formula>
    </cfRule>
  </conditionalFormatting>
  <conditionalFormatting sqref="AA3">
    <cfRule type="expression" dxfId="1211" priority="531">
      <formula>ISTEXT($AA$3)</formula>
    </cfRule>
  </conditionalFormatting>
  <conditionalFormatting sqref="AB3">
    <cfRule type="expression" dxfId="1210" priority="530">
      <formula>ISTEXT($AB$3)</formula>
    </cfRule>
  </conditionalFormatting>
  <conditionalFormatting sqref="AC3">
    <cfRule type="expression" dxfId="1209" priority="529">
      <formula>ISTEXT($AC$3)</formula>
    </cfRule>
  </conditionalFormatting>
  <conditionalFormatting sqref="AD3">
    <cfRule type="expression" dxfId="1208" priority="528">
      <formula>ISTEXT($AD$3)</formula>
    </cfRule>
  </conditionalFormatting>
  <conditionalFormatting sqref="AA4">
    <cfRule type="expression" dxfId="1207" priority="527">
      <formula>ISTEXT($AA$4)</formula>
    </cfRule>
  </conditionalFormatting>
  <conditionalFormatting sqref="AB4">
    <cfRule type="expression" dxfId="1206" priority="526">
      <formula>ISTEXT($AB$4)</formula>
    </cfRule>
  </conditionalFormatting>
  <conditionalFormatting sqref="AC4">
    <cfRule type="expression" dxfId="1205" priority="525">
      <formula>ISTEXT($AC$4)</formula>
    </cfRule>
  </conditionalFormatting>
  <conditionalFormatting sqref="AD4">
    <cfRule type="expression" dxfId="1204" priority="524">
      <formula>ISTEXT($AD$4)</formula>
    </cfRule>
  </conditionalFormatting>
  <conditionalFormatting sqref="AA5">
    <cfRule type="expression" dxfId="1203" priority="523">
      <formula>ISTEXT($AA$5)</formula>
    </cfRule>
  </conditionalFormatting>
  <conditionalFormatting sqref="AB5">
    <cfRule type="expression" dxfId="1202" priority="522">
      <formula>ISTEXT($AB$5)</formula>
    </cfRule>
  </conditionalFormatting>
  <conditionalFormatting sqref="AC5">
    <cfRule type="expression" dxfId="1201" priority="521">
      <formula>ISTEXT($AC$5)</formula>
    </cfRule>
  </conditionalFormatting>
  <conditionalFormatting sqref="AD5">
    <cfRule type="expression" dxfId="1200" priority="520">
      <formula>ISTEXT($AD$5)</formula>
    </cfRule>
  </conditionalFormatting>
  <conditionalFormatting sqref="AA6">
    <cfRule type="expression" dxfId="1199" priority="519">
      <formula>ISTEXT($AA$6)</formula>
    </cfRule>
  </conditionalFormatting>
  <conditionalFormatting sqref="AB6">
    <cfRule type="expression" dxfId="1198" priority="518">
      <formula>ISTEXT($AB$6)</formula>
    </cfRule>
  </conditionalFormatting>
  <conditionalFormatting sqref="AC6">
    <cfRule type="expression" dxfId="1197" priority="517">
      <formula>ISTEXT($AC$6)</formula>
    </cfRule>
  </conditionalFormatting>
  <conditionalFormatting sqref="AD6">
    <cfRule type="expression" dxfId="1196" priority="516">
      <formula>ISTEXT($AD$6)</formula>
    </cfRule>
  </conditionalFormatting>
  <conditionalFormatting sqref="AA7">
    <cfRule type="expression" dxfId="1195" priority="515">
      <formula>ISTEXT($AA$7)</formula>
    </cfRule>
  </conditionalFormatting>
  <conditionalFormatting sqref="AB7">
    <cfRule type="expression" dxfId="1194" priority="514">
      <formula>ISTEXT($AB$7)</formula>
    </cfRule>
  </conditionalFormatting>
  <conditionalFormatting sqref="AC7">
    <cfRule type="expression" dxfId="1193" priority="513">
      <formula>ISTEXT($AC$7)</formula>
    </cfRule>
  </conditionalFormatting>
  <conditionalFormatting sqref="AD7">
    <cfRule type="expression" dxfId="1192" priority="512">
      <formula>ISTEXT($AD$7)</formula>
    </cfRule>
  </conditionalFormatting>
  <conditionalFormatting sqref="AA22">
    <cfRule type="expression" dxfId="1191" priority="511">
      <formula>ISTEXT($AA$22)</formula>
    </cfRule>
  </conditionalFormatting>
  <conditionalFormatting sqref="AB22">
    <cfRule type="expression" dxfId="1190" priority="510">
      <formula>ISTEXT($AB$22)</formula>
    </cfRule>
  </conditionalFormatting>
  <conditionalFormatting sqref="AC22">
    <cfRule type="expression" dxfId="1189" priority="509">
      <formula>ISTEXT($AC$22)</formula>
    </cfRule>
  </conditionalFormatting>
  <conditionalFormatting sqref="AD22">
    <cfRule type="expression" dxfId="1188" priority="508">
      <formula>ISTEXT($AD$22)</formula>
    </cfRule>
  </conditionalFormatting>
  <conditionalFormatting sqref="AA23">
    <cfRule type="expression" dxfId="1187" priority="507">
      <formula>ISTEXT($AA$23)</formula>
    </cfRule>
  </conditionalFormatting>
  <conditionalFormatting sqref="AB23">
    <cfRule type="expression" dxfId="1186" priority="506">
      <formula>ISTEXT($AB$23)</formula>
    </cfRule>
  </conditionalFormatting>
  <conditionalFormatting sqref="AC23">
    <cfRule type="expression" dxfId="1185" priority="505">
      <formula>ISTEXT($AC$23)</formula>
    </cfRule>
  </conditionalFormatting>
  <conditionalFormatting sqref="AD23">
    <cfRule type="expression" dxfId="1184" priority="504">
      <formula>ISTEXT($AD$23)</formula>
    </cfRule>
  </conditionalFormatting>
  <conditionalFormatting sqref="AA24">
    <cfRule type="expression" dxfId="1183" priority="503">
      <formula>ISTEXT($AA$24)</formula>
    </cfRule>
  </conditionalFormatting>
  <conditionalFormatting sqref="AB24">
    <cfRule type="expression" dxfId="1182" priority="502">
      <formula>ISTEXT($AB$24)</formula>
    </cfRule>
  </conditionalFormatting>
  <conditionalFormatting sqref="AC24">
    <cfRule type="expression" dxfId="1181" priority="501">
      <formula>ISTEXT($AC$24)</formula>
    </cfRule>
  </conditionalFormatting>
  <conditionalFormatting sqref="AD24">
    <cfRule type="expression" dxfId="1180" priority="500">
      <formula>ISTEXT($AD$24)</formula>
    </cfRule>
  </conditionalFormatting>
  <conditionalFormatting sqref="AA25">
    <cfRule type="expression" dxfId="1179" priority="499">
      <formula>ISTEXT($AA$25)</formula>
    </cfRule>
  </conditionalFormatting>
  <conditionalFormatting sqref="AB25">
    <cfRule type="expression" dxfId="1178" priority="498">
      <formula>ISTEXT($AB$25)</formula>
    </cfRule>
  </conditionalFormatting>
  <conditionalFormatting sqref="AC25">
    <cfRule type="expression" dxfId="1177" priority="497">
      <formula>ISTEXT($AC$25)</formula>
    </cfRule>
  </conditionalFormatting>
  <conditionalFormatting sqref="AD25">
    <cfRule type="expression" dxfId="1176" priority="496">
      <formula>ISTEXT($AD$25)</formula>
    </cfRule>
  </conditionalFormatting>
  <conditionalFormatting sqref="AA26">
    <cfRule type="expression" dxfId="1175" priority="495">
      <formula>ISTEXT($AA$26)</formula>
    </cfRule>
  </conditionalFormatting>
  <conditionalFormatting sqref="AB26">
    <cfRule type="expression" dxfId="1174" priority="494">
      <formula>ISTEXT($AB$26)</formula>
    </cfRule>
  </conditionalFormatting>
  <conditionalFormatting sqref="AC26">
    <cfRule type="expression" dxfId="1173" priority="493">
      <formula>ISTEXT($AC$26)</formula>
    </cfRule>
  </conditionalFormatting>
  <conditionalFormatting sqref="AD26">
    <cfRule type="expression" dxfId="1172" priority="492">
      <formula>ISTEXT($AD$26)</formula>
    </cfRule>
  </conditionalFormatting>
  <conditionalFormatting sqref="AA41">
    <cfRule type="expression" dxfId="1171" priority="491">
      <formula>ISTEXT($AA$41)</formula>
    </cfRule>
  </conditionalFormatting>
  <conditionalFormatting sqref="AB41">
    <cfRule type="expression" dxfId="1170" priority="490">
      <formula>ISTEXT($AB$41)</formula>
    </cfRule>
  </conditionalFormatting>
  <conditionalFormatting sqref="AC41">
    <cfRule type="expression" dxfId="1169" priority="489">
      <formula>ISTEXT($AC$41)</formula>
    </cfRule>
  </conditionalFormatting>
  <conditionalFormatting sqref="AD41">
    <cfRule type="expression" dxfId="1168" priority="488">
      <formula>ISTEXT($AD$41)</formula>
    </cfRule>
  </conditionalFormatting>
  <conditionalFormatting sqref="AA42">
    <cfRule type="expression" dxfId="1167" priority="487">
      <formula>ISTEXT($AA$42)</formula>
    </cfRule>
  </conditionalFormatting>
  <conditionalFormatting sqref="AB42">
    <cfRule type="expression" dxfId="1166" priority="486">
      <formula>ISTEXT($AB$42)</formula>
    </cfRule>
  </conditionalFormatting>
  <conditionalFormatting sqref="AC42">
    <cfRule type="expression" dxfId="1165" priority="485">
      <formula>ISTEXT($AC$42)</formula>
    </cfRule>
  </conditionalFormatting>
  <conditionalFormatting sqref="AD42">
    <cfRule type="expression" dxfId="1164" priority="484">
      <formula>ISTEXT($AD$42)</formula>
    </cfRule>
  </conditionalFormatting>
  <conditionalFormatting sqref="AA43">
    <cfRule type="expression" dxfId="1163" priority="483">
      <formula>ISTEXT($AA$43)</formula>
    </cfRule>
  </conditionalFormatting>
  <conditionalFormatting sqref="AB43">
    <cfRule type="expression" dxfId="1162" priority="482">
      <formula>ISTEXT($AB$43)</formula>
    </cfRule>
  </conditionalFormatting>
  <conditionalFormatting sqref="AC43">
    <cfRule type="expression" dxfId="1161" priority="481">
      <formula>ISTEXT($AC$43)</formula>
    </cfRule>
  </conditionalFormatting>
  <conditionalFormatting sqref="AD43">
    <cfRule type="expression" dxfId="1160" priority="480">
      <formula>ISTEXT($AD$43)</formula>
    </cfRule>
  </conditionalFormatting>
  <conditionalFormatting sqref="AA44">
    <cfRule type="expression" dxfId="1159" priority="479">
      <formula>ISTEXT($AA$44)</formula>
    </cfRule>
  </conditionalFormatting>
  <conditionalFormatting sqref="AB44">
    <cfRule type="expression" dxfId="1158" priority="478">
      <formula>ISTEXT($AB$44)</formula>
    </cfRule>
  </conditionalFormatting>
  <conditionalFormatting sqref="AC44">
    <cfRule type="expression" dxfId="1157" priority="477">
      <formula>ISTEXT($AC$44)</formula>
    </cfRule>
  </conditionalFormatting>
  <conditionalFormatting sqref="AD44">
    <cfRule type="expression" dxfId="1156" priority="476">
      <formula>ISTEXT($AD$44)</formula>
    </cfRule>
  </conditionalFormatting>
  <conditionalFormatting sqref="AA45">
    <cfRule type="expression" dxfId="1155" priority="475">
      <formula>ISTEXT($AA$45)</formula>
    </cfRule>
  </conditionalFormatting>
  <conditionalFormatting sqref="AB45">
    <cfRule type="expression" dxfId="1154" priority="474">
      <formula>ISTEXT($AB$45)</formula>
    </cfRule>
  </conditionalFormatting>
  <conditionalFormatting sqref="AC45">
    <cfRule type="expression" dxfId="1153" priority="473">
      <formula>ISTEXT($AC$45)</formula>
    </cfRule>
  </conditionalFormatting>
  <conditionalFormatting sqref="AD45">
    <cfRule type="expression" dxfId="1152" priority="472">
      <formula>ISTEXT($AD$45)</formula>
    </cfRule>
  </conditionalFormatting>
  <conditionalFormatting sqref="AA61">
    <cfRule type="expression" dxfId="1151" priority="451">
      <formula>ISTEXT($AA$61)</formula>
    </cfRule>
  </conditionalFormatting>
  <conditionalFormatting sqref="AB61">
    <cfRule type="expression" dxfId="1150" priority="450">
      <formula>ISTEXT($AB$61)</formula>
    </cfRule>
  </conditionalFormatting>
  <conditionalFormatting sqref="AC61">
    <cfRule type="expression" dxfId="1149" priority="449">
      <formula>ISTEXT($AC$61)</formula>
    </cfRule>
  </conditionalFormatting>
  <conditionalFormatting sqref="AD61">
    <cfRule type="expression" dxfId="1148" priority="448">
      <formula>ISTEXT($AD$61)</formula>
    </cfRule>
  </conditionalFormatting>
  <conditionalFormatting sqref="AA62">
    <cfRule type="expression" dxfId="1147" priority="447">
      <formula>ISTEXT($AA$62)</formula>
    </cfRule>
  </conditionalFormatting>
  <conditionalFormatting sqref="AB62">
    <cfRule type="expression" dxfId="1146" priority="446">
      <formula>ISTEXT($AB$62)</formula>
    </cfRule>
  </conditionalFormatting>
  <conditionalFormatting sqref="AC62">
    <cfRule type="expression" dxfId="1145" priority="445">
      <formula>ISTEXT($AC$62)</formula>
    </cfRule>
  </conditionalFormatting>
  <conditionalFormatting sqref="AD62">
    <cfRule type="expression" dxfId="1144" priority="444">
      <formula>ISTEXT($AD$62)</formula>
    </cfRule>
  </conditionalFormatting>
  <conditionalFormatting sqref="AA63">
    <cfRule type="expression" dxfId="1143" priority="443">
      <formula>ISTEXT($AA$63)</formula>
    </cfRule>
  </conditionalFormatting>
  <conditionalFormatting sqref="AB63">
    <cfRule type="expression" dxfId="1142" priority="442">
      <formula>ISTEXT($AB$63)</formula>
    </cfRule>
  </conditionalFormatting>
  <conditionalFormatting sqref="AC63">
    <cfRule type="expression" dxfId="1141" priority="441">
      <formula>ISTEXT($AC$63)</formula>
    </cfRule>
  </conditionalFormatting>
  <conditionalFormatting sqref="AD63">
    <cfRule type="expression" dxfId="1140" priority="440">
      <formula>ISTEXT($AD$63)</formula>
    </cfRule>
  </conditionalFormatting>
  <conditionalFormatting sqref="AA64">
    <cfRule type="expression" dxfId="1139" priority="439">
      <formula>ISTEXT($AA$64)</formula>
    </cfRule>
  </conditionalFormatting>
  <conditionalFormatting sqref="AB64">
    <cfRule type="expression" dxfId="1138" priority="438">
      <formula>ISTEXT($AB$64)</formula>
    </cfRule>
  </conditionalFormatting>
  <conditionalFormatting sqref="AC64">
    <cfRule type="expression" dxfId="1137" priority="437">
      <formula>ISTEXT($AC$64)</formula>
    </cfRule>
  </conditionalFormatting>
  <conditionalFormatting sqref="AD64">
    <cfRule type="expression" dxfId="1136" priority="436">
      <formula>ISTEXT($AD$64)</formula>
    </cfRule>
  </conditionalFormatting>
  <conditionalFormatting sqref="AA65">
    <cfRule type="expression" dxfId="1135" priority="435">
      <formula>ISTEXT($AA$65)</formula>
    </cfRule>
  </conditionalFormatting>
  <conditionalFormatting sqref="AB65">
    <cfRule type="expression" dxfId="1134" priority="434">
      <formula>ISTEXT($AB$65)</formula>
    </cfRule>
  </conditionalFormatting>
  <conditionalFormatting sqref="AC65">
    <cfRule type="expression" dxfId="1133" priority="433">
      <formula>ISTEXT($AC$65)</formula>
    </cfRule>
  </conditionalFormatting>
  <conditionalFormatting sqref="AD65">
    <cfRule type="expression" dxfId="1132" priority="432">
      <formula>ISTEXT($AD$65)</formula>
    </cfRule>
  </conditionalFormatting>
  <conditionalFormatting sqref="AA80">
    <cfRule type="expression" dxfId="1131" priority="431">
      <formula>ISTEXT($AA$80)</formula>
    </cfRule>
  </conditionalFormatting>
  <conditionalFormatting sqref="AB80">
    <cfRule type="expression" dxfId="1130" priority="430">
      <formula>ISTEXT($AB$80)</formula>
    </cfRule>
  </conditionalFormatting>
  <conditionalFormatting sqref="AC80">
    <cfRule type="expression" dxfId="1129" priority="429">
      <formula>ISTEXT($AC$80)</formula>
    </cfRule>
  </conditionalFormatting>
  <conditionalFormatting sqref="AD80">
    <cfRule type="expression" dxfId="1128" priority="428">
      <formula>ISTEXT($AD$80)</formula>
    </cfRule>
  </conditionalFormatting>
  <conditionalFormatting sqref="AA81">
    <cfRule type="expression" dxfId="1127" priority="427">
      <formula>ISTEXT($AA$81)</formula>
    </cfRule>
  </conditionalFormatting>
  <conditionalFormatting sqref="AB81">
    <cfRule type="expression" dxfId="1126" priority="426">
      <formula>ISTEXT($AB$81)</formula>
    </cfRule>
  </conditionalFormatting>
  <conditionalFormatting sqref="AC81">
    <cfRule type="expression" dxfId="1125" priority="425">
      <formula>ISTEXT($AC$81)</formula>
    </cfRule>
  </conditionalFormatting>
  <conditionalFormatting sqref="AD81">
    <cfRule type="expression" dxfId="1124" priority="424">
      <formula>ISTEXT($AD$81)</formula>
    </cfRule>
  </conditionalFormatting>
  <conditionalFormatting sqref="AA82">
    <cfRule type="expression" dxfId="1123" priority="423">
      <formula>ISTEXT($AA$82)</formula>
    </cfRule>
  </conditionalFormatting>
  <conditionalFormatting sqref="AB82">
    <cfRule type="expression" dxfId="1122" priority="422">
      <formula>ISTEXT($AB$82)</formula>
    </cfRule>
  </conditionalFormatting>
  <conditionalFormatting sqref="AC82">
    <cfRule type="expression" dxfId="1121" priority="421">
      <formula>ISTEXT($AC$82)</formula>
    </cfRule>
  </conditionalFormatting>
  <conditionalFormatting sqref="AD82">
    <cfRule type="expression" dxfId="1120" priority="420">
      <formula>ISTEXT($AD$82)</formula>
    </cfRule>
  </conditionalFormatting>
  <conditionalFormatting sqref="AA83">
    <cfRule type="expression" dxfId="1119" priority="419">
      <formula>ISTEXT($AA$83)</formula>
    </cfRule>
  </conditionalFormatting>
  <conditionalFormatting sqref="AB83">
    <cfRule type="expression" dxfId="1118" priority="418">
      <formula>ISTEXT($AB$83)</formula>
    </cfRule>
  </conditionalFormatting>
  <conditionalFormatting sqref="AC83">
    <cfRule type="expression" dxfId="1117" priority="417">
      <formula>ISTEXT($AC$83)</formula>
    </cfRule>
  </conditionalFormatting>
  <conditionalFormatting sqref="AD83">
    <cfRule type="expression" dxfId="1116" priority="416">
      <formula>ISTEXT($AD$83)</formula>
    </cfRule>
  </conditionalFormatting>
  <conditionalFormatting sqref="AA84">
    <cfRule type="expression" dxfId="1115" priority="415">
      <formula>ISTEXT($AA$84)</formula>
    </cfRule>
  </conditionalFormatting>
  <conditionalFormatting sqref="AB84">
    <cfRule type="expression" dxfId="1114" priority="414">
      <formula>ISTEXT($AB$84)</formula>
    </cfRule>
  </conditionalFormatting>
  <conditionalFormatting sqref="AC84">
    <cfRule type="expression" dxfId="1113" priority="413">
      <formula>ISTEXT($AC$84)</formula>
    </cfRule>
  </conditionalFormatting>
  <conditionalFormatting sqref="AD84">
    <cfRule type="expression" dxfId="1112" priority="412">
      <formula>ISTEXT($AD$84)</formula>
    </cfRule>
  </conditionalFormatting>
  <conditionalFormatting sqref="AA99">
    <cfRule type="expression" dxfId="1111" priority="411">
      <formula>ISTEXT($AA$99)</formula>
    </cfRule>
  </conditionalFormatting>
  <conditionalFormatting sqref="AB99">
    <cfRule type="expression" dxfId="1110" priority="410">
      <formula>ISTEXT($AB$99)</formula>
    </cfRule>
  </conditionalFormatting>
  <conditionalFormatting sqref="AC99">
    <cfRule type="expression" dxfId="1109" priority="409">
      <formula>ISTEXT($AC$99)</formula>
    </cfRule>
  </conditionalFormatting>
  <conditionalFormatting sqref="AD99">
    <cfRule type="expression" dxfId="1108" priority="408">
      <formula>ISTEXT($AD$99)</formula>
    </cfRule>
  </conditionalFormatting>
  <conditionalFormatting sqref="AA100">
    <cfRule type="expression" dxfId="1107" priority="407">
      <formula>ISTEXT($AA$100)</formula>
    </cfRule>
  </conditionalFormatting>
  <conditionalFormatting sqref="AB100">
    <cfRule type="expression" dxfId="1106" priority="406">
      <formula>ISTEXT($AB$100)</formula>
    </cfRule>
  </conditionalFormatting>
  <conditionalFormatting sqref="AC100">
    <cfRule type="expression" dxfId="1105" priority="405">
      <formula>ISTEXT($AC$100)</formula>
    </cfRule>
  </conditionalFormatting>
  <conditionalFormatting sqref="AD100">
    <cfRule type="expression" dxfId="1104" priority="404">
      <formula>ISTEXT($AD$100)</formula>
    </cfRule>
  </conditionalFormatting>
  <conditionalFormatting sqref="AA101">
    <cfRule type="expression" dxfId="1103" priority="403">
      <formula>ISTEXT($AA$101)</formula>
    </cfRule>
  </conditionalFormatting>
  <conditionalFormatting sqref="AB101">
    <cfRule type="expression" dxfId="1102" priority="402">
      <formula>ISTEXT($AB$101)</formula>
    </cfRule>
  </conditionalFormatting>
  <conditionalFormatting sqref="AC101">
    <cfRule type="expression" dxfId="1101" priority="401">
      <formula>ISTEXT($AC$101)</formula>
    </cfRule>
  </conditionalFormatting>
  <conditionalFormatting sqref="AD101">
    <cfRule type="expression" dxfId="1100" priority="400">
      <formula>ISTEXT($AD$101)</formula>
    </cfRule>
  </conditionalFormatting>
  <conditionalFormatting sqref="AA102">
    <cfRule type="expression" dxfId="1099" priority="399">
      <formula>ISTEXT($AA$102)</formula>
    </cfRule>
  </conditionalFormatting>
  <conditionalFormatting sqref="AB102">
    <cfRule type="expression" dxfId="1098" priority="398">
      <formula>ISTEXT($AB$102)</formula>
    </cfRule>
  </conditionalFormatting>
  <conditionalFormatting sqref="AC102">
    <cfRule type="expression" dxfId="1097" priority="397">
      <formula>ISTEXT($AC$102)</formula>
    </cfRule>
  </conditionalFormatting>
  <conditionalFormatting sqref="AD102">
    <cfRule type="expression" dxfId="1096" priority="396">
      <formula>ISTEXT($AD$102)</formula>
    </cfRule>
  </conditionalFormatting>
  <conditionalFormatting sqref="AA103">
    <cfRule type="expression" dxfId="1095" priority="395">
      <formula>ISTEXT($AA$103)</formula>
    </cfRule>
  </conditionalFormatting>
  <conditionalFormatting sqref="AB103">
    <cfRule type="expression" dxfId="1094" priority="394">
      <formula>ISTEXT($AB$103)</formula>
    </cfRule>
  </conditionalFormatting>
  <conditionalFormatting sqref="AC103">
    <cfRule type="expression" dxfId="1093" priority="393">
      <formula>ISTEXT($AC$103)</formula>
    </cfRule>
  </conditionalFormatting>
  <conditionalFormatting sqref="AD103">
    <cfRule type="expression" dxfId="1092" priority="392">
      <formula>ISTEXT($AD$103)</formula>
    </cfRule>
  </conditionalFormatting>
  <conditionalFormatting sqref="AA118">
    <cfRule type="expression" dxfId="1091" priority="391">
      <formula>ISTEXT($AA$118)</formula>
    </cfRule>
  </conditionalFormatting>
  <conditionalFormatting sqref="AB118">
    <cfRule type="expression" dxfId="1090" priority="390">
      <formula>ISTEXT($AB$118)</formula>
    </cfRule>
  </conditionalFormatting>
  <conditionalFormatting sqref="AC118">
    <cfRule type="expression" dxfId="1089" priority="389">
      <formula>ISTEXT($AC$118)</formula>
    </cfRule>
  </conditionalFormatting>
  <conditionalFormatting sqref="AD118">
    <cfRule type="expression" dxfId="1088" priority="388">
      <formula>ISTEXT($AD$118)</formula>
    </cfRule>
  </conditionalFormatting>
  <conditionalFormatting sqref="AA119">
    <cfRule type="expression" dxfId="1087" priority="387">
      <formula>ISTEXT($AA$119)</formula>
    </cfRule>
  </conditionalFormatting>
  <conditionalFormatting sqref="AB119">
    <cfRule type="expression" dxfId="1086" priority="386">
      <formula>ISTEXT($AB$119)</formula>
    </cfRule>
  </conditionalFormatting>
  <conditionalFormatting sqref="AC119">
    <cfRule type="expression" dxfId="1085" priority="385">
      <formula>ISTEXT($AC$119)</formula>
    </cfRule>
  </conditionalFormatting>
  <conditionalFormatting sqref="AD119">
    <cfRule type="expression" dxfId="1084" priority="384">
      <formula>ISTEXT($AD$119)</formula>
    </cfRule>
  </conditionalFormatting>
  <conditionalFormatting sqref="AA120">
    <cfRule type="expression" dxfId="1083" priority="383">
      <formula>ISTEXT($AA$120)</formula>
    </cfRule>
  </conditionalFormatting>
  <conditionalFormatting sqref="AB120">
    <cfRule type="expression" dxfId="1082" priority="382">
      <formula>ISTEXT($AB$120)</formula>
    </cfRule>
  </conditionalFormatting>
  <conditionalFormatting sqref="AC120">
    <cfRule type="expression" dxfId="1081" priority="381">
      <formula>ISTEXT($AC$120)</formula>
    </cfRule>
  </conditionalFormatting>
  <conditionalFormatting sqref="AD120">
    <cfRule type="expression" dxfId="1080" priority="380">
      <formula>ISTEXT($AD$120)</formula>
    </cfRule>
  </conditionalFormatting>
  <conditionalFormatting sqref="AA121">
    <cfRule type="expression" dxfId="1079" priority="379">
      <formula>ISTEXT($AA$121)</formula>
    </cfRule>
  </conditionalFormatting>
  <conditionalFormatting sqref="AB121">
    <cfRule type="expression" dxfId="1078" priority="378">
      <formula>ISTEXT($AB$121)</formula>
    </cfRule>
  </conditionalFormatting>
  <conditionalFormatting sqref="AC121">
    <cfRule type="expression" dxfId="1077" priority="377">
      <formula>ISTEXT($AC$121)</formula>
    </cfRule>
  </conditionalFormatting>
  <conditionalFormatting sqref="AD121">
    <cfRule type="expression" dxfId="1076" priority="376">
      <formula>ISTEXT($AD$121)</formula>
    </cfRule>
  </conditionalFormatting>
  <conditionalFormatting sqref="AA122">
    <cfRule type="expression" dxfId="1075" priority="375">
      <formula>ISTEXT($AA$122)</formula>
    </cfRule>
  </conditionalFormatting>
  <conditionalFormatting sqref="AB122">
    <cfRule type="expression" dxfId="1074" priority="374">
      <formula>ISTEXT($AB$122)</formula>
    </cfRule>
  </conditionalFormatting>
  <conditionalFormatting sqref="AC122">
    <cfRule type="expression" dxfId="1073" priority="373">
      <formula>ISTEXT($AC$122)</formula>
    </cfRule>
  </conditionalFormatting>
  <conditionalFormatting sqref="AD122">
    <cfRule type="expression" dxfId="1072" priority="372">
      <formula>ISTEXT($AD$122)</formula>
    </cfRule>
  </conditionalFormatting>
  <conditionalFormatting sqref="AA137">
    <cfRule type="expression" dxfId="1071" priority="371">
      <formula>ISTEXT($AA$137)</formula>
    </cfRule>
  </conditionalFormatting>
  <conditionalFormatting sqref="AB137">
    <cfRule type="expression" dxfId="1070" priority="370">
      <formula>ISTEXT($AB$137)</formula>
    </cfRule>
  </conditionalFormatting>
  <conditionalFormatting sqref="AC137">
    <cfRule type="expression" dxfId="1069" priority="369">
      <formula>ISTEXT($AC$137)</formula>
    </cfRule>
  </conditionalFormatting>
  <conditionalFormatting sqref="AD137">
    <cfRule type="expression" dxfId="1068" priority="368">
      <formula>ISTEXT($AD$137)</formula>
    </cfRule>
  </conditionalFormatting>
  <conditionalFormatting sqref="AA138">
    <cfRule type="expression" dxfId="1067" priority="367">
      <formula>ISTEXT($AA$138)</formula>
    </cfRule>
  </conditionalFormatting>
  <conditionalFormatting sqref="AB138">
    <cfRule type="expression" dxfId="1066" priority="366">
      <formula>ISTEXT($AB$138)</formula>
    </cfRule>
  </conditionalFormatting>
  <conditionalFormatting sqref="AC138">
    <cfRule type="expression" dxfId="1065" priority="365">
      <formula>ISTEXT($AC$138)</formula>
    </cfRule>
  </conditionalFormatting>
  <conditionalFormatting sqref="AD138">
    <cfRule type="expression" dxfId="1064" priority="364">
      <formula>ISTEXT($AD$138)</formula>
    </cfRule>
  </conditionalFormatting>
  <conditionalFormatting sqref="AA139">
    <cfRule type="expression" dxfId="1063" priority="363">
      <formula>ISTEXT($AA$139)</formula>
    </cfRule>
  </conditionalFormatting>
  <conditionalFormatting sqref="AB139">
    <cfRule type="expression" dxfId="1062" priority="362">
      <formula>ISTEXT($AB$139)</formula>
    </cfRule>
  </conditionalFormatting>
  <conditionalFormatting sqref="AC139">
    <cfRule type="expression" dxfId="1061" priority="361">
      <formula>ISTEXT($AC$139)</formula>
    </cfRule>
  </conditionalFormatting>
  <conditionalFormatting sqref="AD139">
    <cfRule type="expression" dxfId="1060" priority="360">
      <formula>ISTEXT($AD$139)</formula>
    </cfRule>
  </conditionalFormatting>
  <conditionalFormatting sqref="AA140">
    <cfRule type="expression" dxfId="1059" priority="359">
      <formula>ISTEXT($AA$140)</formula>
    </cfRule>
  </conditionalFormatting>
  <conditionalFormatting sqref="AB140">
    <cfRule type="expression" dxfId="1058" priority="358">
      <formula>ISTEXT($AB$140)</formula>
    </cfRule>
  </conditionalFormatting>
  <conditionalFormatting sqref="AC140">
    <cfRule type="expression" dxfId="1057" priority="357">
      <formula>ISTEXT($AC$140)</formula>
    </cfRule>
  </conditionalFormatting>
  <conditionalFormatting sqref="AD140">
    <cfRule type="expression" dxfId="1056" priority="356">
      <formula>ISTEXT($AD$140)</formula>
    </cfRule>
  </conditionalFormatting>
  <conditionalFormatting sqref="AA141">
    <cfRule type="expression" dxfId="1055" priority="355">
      <formula>ISTEXT($AA$141)</formula>
    </cfRule>
  </conditionalFormatting>
  <conditionalFormatting sqref="AB141">
    <cfRule type="expression" dxfId="1054" priority="354">
      <formula>ISTEXT($AB$141)</formula>
    </cfRule>
  </conditionalFormatting>
  <conditionalFormatting sqref="AC141">
    <cfRule type="expression" dxfId="1053" priority="353">
      <formula>ISTEXT($AC$141)</formula>
    </cfRule>
  </conditionalFormatting>
  <conditionalFormatting sqref="AD141">
    <cfRule type="expression" dxfId="1052" priority="352">
      <formula>ISTEXT($AD$141)</formula>
    </cfRule>
  </conditionalFormatting>
  <conditionalFormatting sqref="AA156">
    <cfRule type="expression" dxfId="1051" priority="351">
      <formula>ISTEXT($AA$156)</formula>
    </cfRule>
  </conditionalFormatting>
  <conditionalFormatting sqref="AB156">
    <cfRule type="expression" dxfId="1050" priority="350">
      <formula>ISTEXT($AB$156)</formula>
    </cfRule>
  </conditionalFormatting>
  <conditionalFormatting sqref="AC156">
    <cfRule type="expression" dxfId="1049" priority="349">
      <formula>ISTEXT($AC$156)</formula>
    </cfRule>
  </conditionalFormatting>
  <conditionalFormatting sqref="AD156">
    <cfRule type="expression" dxfId="1048" priority="348">
      <formula>ISTEXT($AD$156)</formula>
    </cfRule>
  </conditionalFormatting>
  <conditionalFormatting sqref="AA157">
    <cfRule type="expression" dxfId="1047" priority="347">
      <formula>ISTEXT($AA$157)</formula>
    </cfRule>
  </conditionalFormatting>
  <conditionalFormatting sqref="AB157">
    <cfRule type="expression" dxfId="1046" priority="346">
      <formula>ISTEXT($AB$157)</formula>
    </cfRule>
  </conditionalFormatting>
  <conditionalFormatting sqref="AC157">
    <cfRule type="expression" dxfId="1045" priority="345">
      <formula>ISTEXT($AC$157)</formula>
    </cfRule>
  </conditionalFormatting>
  <conditionalFormatting sqref="AD157">
    <cfRule type="expression" dxfId="1044" priority="344">
      <formula>ISTEXT($AD$157)</formula>
    </cfRule>
  </conditionalFormatting>
  <conditionalFormatting sqref="AA158">
    <cfRule type="expression" dxfId="1043" priority="343">
      <formula>ISTEXT($AA$158)</formula>
    </cfRule>
  </conditionalFormatting>
  <conditionalFormatting sqref="AB158">
    <cfRule type="expression" dxfId="1042" priority="342">
      <formula>ISTEXT($AB$158)</formula>
    </cfRule>
  </conditionalFormatting>
  <conditionalFormatting sqref="AC158">
    <cfRule type="expression" dxfId="1041" priority="341">
      <formula>ISTEXT($AC$158)</formula>
    </cfRule>
  </conditionalFormatting>
  <conditionalFormatting sqref="AD158">
    <cfRule type="expression" dxfId="1040" priority="340">
      <formula>ISTEXT($AD$158)</formula>
    </cfRule>
  </conditionalFormatting>
  <conditionalFormatting sqref="AA159">
    <cfRule type="expression" dxfId="1039" priority="339">
      <formula>ISTEXT($AA$159)</formula>
    </cfRule>
  </conditionalFormatting>
  <conditionalFormatting sqref="AB159">
    <cfRule type="expression" dxfId="1038" priority="338">
      <formula>ISTEXT($AB$159)</formula>
    </cfRule>
  </conditionalFormatting>
  <conditionalFormatting sqref="AC159">
    <cfRule type="expression" dxfId="1037" priority="337">
      <formula>ISTEXT($AC$159)</formula>
    </cfRule>
  </conditionalFormatting>
  <conditionalFormatting sqref="AD159">
    <cfRule type="expression" dxfId="1036" priority="336">
      <formula>ISTEXT($AD$159)</formula>
    </cfRule>
  </conditionalFormatting>
  <conditionalFormatting sqref="AA160">
    <cfRule type="expression" dxfId="1035" priority="335">
      <formula>ISTEXT($AA$160)</formula>
    </cfRule>
  </conditionalFormatting>
  <conditionalFormatting sqref="AB160">
    <cfRule type="expression" dxfId="1034" priority="334">
      <formula>ISTEXT($AB$160)</formula>
    </cfRule>
  </conditionalFormatting>
  <conditionalFormatting sqref="AC160">
    <cfRule type="expression" dxfId="1033" priority="333">
      <formula>ISTEXT($AC$160)</formula>
    </cfRule>
  </conditionalFormatting>
  <conditionalFormatting sqref="AD160">
    <cfRule type="expression" dxfId="1032" priority="332">
      <formula>ISTEXT($AD$160)</formula>
    </cfRule>
  </conditionalFormatting>
  <conditionalFormatting sqref="AA175">
    <cfRule type="expression" dxfId="1031" priority="331">
      <formula>ISTEXT($AA$175)</formula>
    </cfRule>
  </conditionalFormatting>
  <conditionalFormatting sqref="AB175">
    <cfRule type="expression" dxfId="1030" priority="330">
      <formula>ISTEXT($AB$175)</formula>
    </cfRule>
  </conditionalFormatting>
  <conditionalFormatting sqref="AC175">
    <cfRule type="expression" dxfId="1029" priority="329">
      <formula>ISTEXT($AC$175)</formula>
    </cfRule>
  </conditionalFormatting>
  <conditionalFormatting sqref="AD175">
    <cfRule type="expression" dxfId="1028" priority="328">
      <formula>ISTEXT($AD$175)</formula>
    </cfRule>
  </conditionalFormatting>
  <conditionalFormatting sqref="AA176">
    <cfRule type="expression" dxfId="1027" priority="327">
      <formula>ISTEXT($AA$176)</formula>
    </cfRule>
  </conditionalFormatting>
  <conditionalFormatting sqref="AB176">
    <cfRule type="expression" dxfId="1026" priority="326">
      <formula>ISTEXT($AB$176)</formula>
    </cfRule>
  </conditionalFormatting>
  <conditionalFormatting sqref="AC176">
    <cfRule type="expression" dxfId="1025" priority="325">
      <formula>ISTEXT($AC$176)</formula>
    </cfRule>
  </conditionalFormatting>
  <conditionalFormatting sqref="AD176">
    <cfRule type="expression" dxfId="1024" priority="324">
      <formula>ISTEXT($AD$176)</formula>
    </cfRule>
  </conditionalFormatting>
  <conditionalFormatting sqref="AA177">
    <cfRule type="expression" dxfId="1023" priority="323">
      <formula>ISTEXT($AA$177)</formula>
    </cfRule>
  </conditionalFormatting>
  <conditionalFormatting sqref="AB177">
    <cfRule type="expression" dxfId="1022" priority="322">
      <formula>ISTEXT($AB$177)</formula>
    </cfRule>
  </conditionalFormatting>
  <conditionalFormatting sqref="AC177">
    <cfRule type="expression" dxfId="1021" priority="321">
      <formula>ISTEXT($AC$177)</formula>
    </cfRule>
  </conditionalFormatting>
  <conditionalFormatting sqref="AD177">
    <cfRule type="expression" dxfId="1020" priority="320">
      <formula>ISTEXT($AD$177)</formula>
    </cfRule>
  </conditionalFormatting>
  <conditionalFormatting sqref="AA178">
    <cfRule type="expression" dxfId="1019" priority="319">
      <formula>ISTEXT($AA$178)</formula>
    </cfRule>
  </conditionalFormatting>
  <conditionalFormatting sqref="AB178">
    <cfRule type="expression" dxfId="1018" priority="318">
      <formula>ISTEXT($AB$178)</formula>
    </cfRule>
  </conditionalFormatting>
  <conditionalFormatting sqref="AC178">
    <cfRule type="expression" dxfId="1017" priority="317">
      <formula>ISTEXT($AC$178)</formula>
    </cfRule>
  </conditionalFormatting>
  <conditionalFormatting sqref="AD178">
    <cfRule type="expression" dxfId="1016" priority="316">
      <formula>ISTEXT($AD$178)</formula>
    </cfRule>
  </conditionalFormatting>
  <conditionalFormatting sqref="AA179">
    <cfRule type="expression" dxfId="1015" priority="315">
      <formula>ISTEXT($AA$179)</formula>
    </cfRule>
  </conditionalFormatting>
  <conditionalFormatting sqref="AB179">
    <cfRule type="expression" dxfId="1014" priority="314">
      <formula>ISTEXT($AB$179)</formula>
    </cfRule>
  </conditionalFormatting>
  <conditionalFormatting sqref="AC179">
    <cfRule type="expression" dxfId="1013" priority="313">
      <formula>ISTEXT($AC$179)</formula>
    </cfRule>
  </conditionalFormatting>
  <conditionalFormatting sqref="AD179">
    <cfRule type="expression" dxfId="1012" priority="312">
      <formula>ISTEXT($AD$179)</formula>
    </cfRule>
  </conditionalFormatting>
  <conditionalFormatting sqref="AA194">
    <cfRule type="expression" dxfId="1011" priority="311">
      <formula>ISTEXT($AA$194)</formula>
    </cfRule>
  </conditionalFormatting>
  <conditionalFormatting sqref="AB194">
    <cfRule type="expression" dxfId="1010" priority="310">
      <formula>ISTEXT($AB$194)</formula>
    </cfRule>
  </conditionalFormatting>
  <conditionalFormatting sqref="AC194">
    <cfRule type="expression" dxfId="1009" priority="309">
      <formula>ISTEXT($AC$194)</formula>
    </cfRule>
  </conditionalFormatting>
  <conditionalFormatting sqref="AD194">
    <cfRule type="expression" dxfId="1008" priority="308">
      <formula>ISTEXT($AD$194)</formula>
    </cfRule>
  </conditionalFormatting>
  <conditionalFormatting sqref="AA195">
    <cfRule type="expression" dxfId="1007" priority="307">
      <formula>ISTEXT($AA$195)</formula>
    </cfRule>
  </conditionalFormatting>
  <conditionalFormatting sqref="AB195">
    <cfRule type="expression" dxfId="1006" priority="306">
      <formula>ISTEXT($AB$195)</formula>
    </cfRule>
  </conditionalFormatting>
  <conditionalFormatting sqref="AC195">
    <cfRule type="expression" dxfId="1005" priority="305">
      <formula>ISTEXT($AC$195)</formula>
    </cfRule>
  </conditionalFormatting>
  <conditionalFormatting sqref="AD195">
    <cfRule type="expression" dxfId="1004" priority="304">
      <formula>ISTEXT($AD$195)</formula>
    </cfRule>
  </conditionalFormatting>
  <conditionalFormatting sqref="AA196">
    <cfRule type="expression" dxfId="1003" priority="303">
      <formula>ISTEXT($AA$196)</formula>
    </cfRule>
  </conditionalFormatting>
  <conditionalFormatting sqref="AB196">
    <cfRule type="expression" dxfId="1002" priority="302">
      <formula>ISTEXT($AB$196)</formula>
    </cfRule>
  </conditionalFormatting>
  <conditionalFormatting sqref="AC196">
    <cfRule type="expression" dxfId="1001" priority="301">
      <formula>ISTEXT($AC$196)</formula>
    </cfRule>
  </conditionalFormatting>
  <conditionalFormatting sqref="AD196">
    <cfRule type="expression" dxfId="1000" priority="300">
      <formula>ISTEXT($AD$196)</formula>
    </cfRule>
  </conditionalFormatting>
  <conditionalFormatting sqref="AA197">
    <cfRule type="expression" dxfId="999" priority="299">
      <formula>ISTEXT($AA$197)</formula>
    </cfRule>
  </conditionalFormatting>
  <conditionalFormatting sqref="AB197">
    <cfRule type="expression" dxfId="998" priority="298">
      <formula>ISTEXT($AB$197)</formula>
    </cfRule>
  </conditionalFormatting>
  <conditionalFormatting sqref="AC197">
    <cfRule type="expression" dxfId="997" priority="297">
      <formula>ISTEXT($AC$197)</formula>
    </cfRule>
  </conditionalFormatting>
  <conditionalFormatting sqref="AD197">
    <cfRule type="expression" dxfId="996" priority="296">
      <formula>ISTEXT($AD$197)</formula>
    </cfRule>
  </conditionalFormatting>
  <conditionalFormatting sqref="AA198">
    <cfRule type="expression" dxfId="995" priority="295">
      <formula>ISTEXT($AA$198)</formula>
    </cfRule>
  </conditionalFormatting>
  <conditionalFormatting sqref="AB198">
    <cfRule type="expression" dxfId="994" priority="294">
      <formula>ISTEXT($AB$198)</formula>
    </cfRule>
  </conditionalFormatting>
  <conditionalFormatting sqref="AC198">
    <cfRule type="expression" dxfId="993" priority="293">
      <formula>ISTEXT($AC$198)</formula>
    </cfRule>
  </conditionalFormatting>
  <conditionalFormatting sqref="AD198">
    <cfRule type="expression" dxfId="992" priority="292">
      <formula>ISTEXT($AD$198)</formula>
    </cfRule>
  </conditionalFormatting>
  <conditionalFormatting sqref="AA213">
    <cfRule type="expression" dxfId="991" priority="291">
      <formula>ISTEXT($AA$213)</formula>
    </cfRule>
  </conditionalFormatting>
  <conditionalFormatting sqref="AB213">
    <cfRule type="expression" dxfId="990" priority="290">
      <formula>ISTEXT($AB$213)</formula>
    </cfRule>
  </conditionalFormatting>
  <conditionalFormatting sqref="AC213">
    <cfRule type="expression" dxfId="989" priority="289">
      <formula>ISTEXT($AC$213)</formula>
    </cfRule>
  </conditionalFormatting>
  <conditionalFormatting sqref="AD213">
    <cfRule type="expression" dxfId="988" priority="288">
      <formula>ISTEXT($AD$213)</formula>
    </cfRule>
  </conditionalFormatting>
  <conditionalFormatting sqref="AA214">
    <cfRule type="expression" dxfId="987" priority="287">
      <formula>ISTEXT($AA$214)</formula>
    </cfRule>
  </conditionalFormatting>
  <conditionalFormatting sqref="AB214">
    <cfRule type="expression" dxfId="986" priority="286">
      <formula>ISTEXT($AB$214)</formula>
    </cfRule>
  </conditionalFormatting>
  <conditionalFormatting sqref="AC214">
    <cfRule type="expression" dxfId="985" priority="285">
      <formula>ISTEXT($AC$214)</formula>
    </cfRule>
  </conditionalFormatting>
  <conditionalFormatting sqref="AD214">
    <cfRule type="expression" dxfId="984" priority="284">
      <formula>ISTEXT($AD$214)</formula>
    </cfRule>
  </conditionalFormatting>
  <conditionalFormatting sqref="AA215">
    <cfRule type="expression" dxfId="983" priority="283">
      <formula>ISTEXT($AA$215)</formula>
    </cfRule>
  </conditionalFormatting>
  <conditionalFormatting sqref="AB215">
    <cfRule type="expression" dxfId="982" priority="282">
      <formula>ISTEXT($AB$215)</formula>
    </cfRule>
  </conditionalFormatting>
  <conditionalFormatting sqref="AC215">
    <cfRule type="expression" dxfId="981" priority="281">
      <formula>ISTEXT($AC$215)</formula>
    </cfRule>
  </conditionalFormatting>
  <conditionalFormatting sqref="AD215">
    <cfRule type="expression" dxfId="980" priority="280">
      <formula>ISTEXT($AD$215)</formula>
    </cfRule>
  </conditionalFormatting>
  <conditionalFormatting sqref="AA216">
    <cfRule type="expression" dxfId="979" priority="279">
      <formula>ISTEXT($AA$216)</formula>
    </cfRule>
  </conditionalFormatting>
  <conditionalFormatting sqref="AB216">
    <cfRule type="expression" dxfId="978" priority="278">
      <formula>ISTEXT($AB$216)</formula>
    </cfRule>
  </conditionalFormatting>
  <conditionalFormatting sqref="AC216">
    <cfRule type="expression" dxfId="977" priority="277">
      <formula>ISTEXT($AC$216)</formula>
    </cfRule>
  </conditionalFormatting>
  <conditionalFormatting sqref="AD216">
    <cfRule type="expression" dxfId="976" priority="276">
      <formula>ISTEXT($AD$216)</formula>
    </cfRule>
  </conditionalFormatting>
  <conditionalFormatting sqref="AA217">
    <cfRule type="expression" dxfId="975" priority="275">
      <formula>ISTEXT($AA$217)</formula>
    </cfRule>
  </conditionalFormatting>
  <conditionalFormatting sqref="AB217">
    <cfRule type="expression" dxfId="974" priority="274">
      <formula>ISTEXT($AB$217)</formula>
    </cfRule>
  </conditionalFormatting>
  <conditionalFormatting sqref="AC217">
    <cfRule type="expression" dxfId="973" priority="273">
      <formula>ISTEXT($AC$217)</formula>
    </cfRule>
  </conditionalFormatting>
  <conditionalFormatting sqref="AD217">
    <cfRule type="expression" dxfId="972" priority="272">
      <formula>ISTEXT($AD$217)</formula>
    </cfRule>
  </conditionalFormatting>
  <conditionalFormatting sqref="AA232">
    <cfRule type="expression" dxfId="971" priority="271">
      <formula>ISTEXT($AA$232)</formula>
    </cfRule>
  </conditionalFormatting>
  <conditionalFormatting sqref="AB232">
    <cfRule type="expression" dxfId="970" priority="270">
      <formula>ISTEXT($AB$232)</formula>
    </cfRule>
  </conditionalFormatting>
  <conditionalFormatting sqref="AC232">
    <cfRule type="expression" dxfId="969" priority="269">
      <formula>ISTEXT($AC$232)</formula>
    </cfRule>
  </conditionalFormatting>
  <conditionalFormatting sqref="AD232">
    <cfRule type="expression" dxfId="968" priority="268">
      <formula>ISTEXT($AD$232)</formula>
    </cfRule>
  </conditionalFormatting>
  <conditionalFormatting sqref="AA233">
    <cfRule type="expression" dxfId="967" priority="267">
      <formula>ISTEXT($AA$233)</formula>
    </cfRule>
  </conditionalFormatting>
  <conditionalFormatting sqref="AB233">
    <cfRule type="expression" dxfId="966" priority="266">
      <formula>ISTEXT($AB$233)</formula>
    </cfRule>
  </conditionalFormatting>
  <conditionalFormatting sqref="AC233">
    <cfRule type="expression" dxfId="965" priority="265">
      <formula>ISTEXT($AC$233)</formula>
    </cfRule>
  </conditionalFormatting>
  <conditionalFormatting sqref="AD233">
    <cfRule type="expression" dxfId="964" priority="264">
      <formula>ISTEXT($AD$233)</formula>
    </cfRule>
  </conditionalFormatting>
  <conditionalFormatting sqref="AA234">
    <cfRule type="expression" dxfId="963" priority="263">
      <formula>ISTEXT($AA$234)</formula>
    </cfRule>
  </conditionalFormatting>
  <conditionalFormatting sqref="AB234">
    <cfRule type="expression" dxfId="962" priority="262">
      <formula>ISTEXT($AB$234)</formula>
    </cfRule>
  </conditionalFormatting>
  <conditionalFormatting sqref="AC234">
    <cfRule type="expression" dxfId="961" priority="261">
      <formula>ISTEXT($AC$234)</formula>
    </cfRule>
  </conditionalFormatting>
  <conditionalFormatting sqref="AD234">
    <cfRule type="expression" dxfId="960" priority="260">
      <formula>ISTEXT($AD$234)</formula>
    </cfRule>
  </conditionalFormatting>
  <conditionalFormatting sqref="AA235">
    <cfRule type="expression" dxfId="959" priority="259">
      <formula>ISTEXT($AA$235)</formula>
    </cfRule>
  </conditionalFormatting>
  <conditionalFormatting sqref="AB235">
    <cfRule type="expression" dxfId="958" priority="258">
      <formula>ISTEXT($AB$235)</formula>
    </cfRule>
  </conditionalFormatting>
  <conditionalFormatting sqref="AC235">
    <cfRule type="expression" dxfId="957" priority="257">
      <formula>ISTEXT($AC$235)</formula>
    </cfRule>
  </conditionalFormatting>
  <conditionalFormatting sqref="AD235">
    <cfRule type="expression" dxfId="956" priority="256">
      <formula>ISTEXT($AD$235)</formula>
    </cfRule>
  </conditionalFormatting>
  <conditionalFormatting sqref="AA236">
    <cfRule type="expression" dxfId="955" priority="255">
      <formula>ISTEXT($AA$236)</formula>
    </cfRule>
  </conditionalFormatting>
  <conditionalFormatting sqref="AB236">
    <cfRule type="expression" dxfId="954" priority="254">
      <formula>ISTEXT($AB$236)</formula>
    </cfRule>
  </conditionalFormatting>
  <conditionalFormatting sqref="AC236">
    <cfRule type="expression" dxfId="953" priority="253">
      <formula>ISTEXT($AC$236)</formula>
    </cfRule>
  </conditionalFormatting>
  <conditionalFormatting sqref="AD236">
    <cfRule type="expression" dxfId="952" priority="252">
      <formula>ISTEXT($AD$236)</formula>
    </cfRule>
  </conditionalFormatting>
  <conditionalFormatting sqref="AA251">
    <cfRule type="expression" dxfId="951" priority="251">
      <formula>ISTEXT($AA$251)</formula>
    </cfRule>
  </conditionalFormatting>
  <conditionalFormatting sqref="AB251">
    <cfRule type="expression" dxfId="950" priority="250">
      <formula>ISTEXT($AB$251)</formula>
    </cfRule>
  </conditionalFormatting>
  <conditionalFormatting sqref="AC251">
    <cfRule type="expression" dxfId="949" priority="249">
      <formula>ISTEXT($AC$251)</formula>
    </cfRule>
  </conditionalFormatting>
  <conditionalFormatting sqref="AD251">
    <cfRule type="expression" dxfId="948" priority="248">
      <formula>ISTEXT($AD$251)</formula>
    </cfRule>
  </conditionalFormatting>
  <conditionalFormatting sqref="AA252">
    <cfRule type="expression" dxfId="947" priority="247">
      <formula>ISTEXT($AA$252)</formula>
    </cfRule>
  </conditionalFormatting>
  <conditionalFormatting sqref="AB252">
    <cfRule type="expression" dxfId="946" priority="246">
      <formula>ISTEXT($AB$252)</formula>
    </cfRule>
  </conditionalFormatting>
  <conditionalFormatting sqref="AC252">
    <cfRule type="expression" dxfId="945" priority="245">
      <formula>ISTEXT($AC$252)</formula>
    </cfRule>
  </conditionalFormatting>
  <conditionalFormatting sqref="AD252">
    <cfRule type="expression" dxfId="944" priority="244">
      <formula>ISTEXT($AD$252)</formula>
    </cfRule>
  </conditionalFormatting>
  <conditionalFormatting sqref="AA253">
    <cfRule type="expression" dxfId="943" priority="243">
      <formula>ISTEXT($AA$253)</formula>
    </cfRule>
  </conditionalFormatting>
  <conditionalFormatting sqref="AB253">
    <cfRule type="expression" dxfId="942" priority="242">
      <formula>ISTEXT($AB$253)</formula>
    </cfRule>
  </conditionalFormatting>
  <conditionalFormatting sqref="AC253">
    <cfRule type="expression" dxfId="941" priority="241">
      <formula>ISTEXT($AC$253)</formula>
    </cfRule>
  </conditionalFormatting>
  <conditionalFormatting sqref="AD253">
    <cfRule type="expression" dxfId="940" priority="240">
      <formula>ISTEXT($AD$253)</formula>
    </cfRule>
  </conditionalFormatting>
  <conditionalFormatting sqref="AA254">
    <cfRule type="expression" dxfId="939" priority="239">
      <formula>ISTEXT($AA$254)</formula>
    </cfRule>
  </conditionalFormatting>
  <conditionalFormatting sqref="AB254">
    <cfRule type="expression" dxfId="938" priority="238">
      <formula>ISTEXT($AB$254)</formula>
    </cfRule>
  </conditionalFormatting>
  <conditionalFormatting sqref="AC254">
    <cfRule type="expression" dxfId="937" priority="237">
      <formula>ISTEXT($AC$254)</formula>
    </cfRule>
  </conditionalFormatting>
  <conditionalFormatting sqref="AD254">
    <cfRule type="expression" dxfId="936" priority="236">
      <formula>ISTEXT($AD$254)</formula>
    </cfRule>
  </conditionalFormatting>
  <conditionalFormatting sqref="AA255">
    <cfRule type="expression" dxfId="935" priority="235">
      <formula>ISTEXT($AA$255)</formula>
    </cfRule>
  </conditionalFormatting>
  <conditionalFormatting sqref="AB255">
    <cfRule type="expression" dxfId="934" priority="234">
      <formula>ISTEXT($AB$255)</formula>
    </cfRule>
  </conditionalFormatting>
  <conditionalFormatting sqref="AC255">
    <cfRule type="expression" dxfId="933" priority="233">
      <formula>ISTEXT($AC$255)</formula>
    </cfRule>
  </conditionalFormatting>
  <conditionalFormatting sqref="AD255">
    <cfRule type="expression" dxfId="932" priority="232">
      <formula>ISTEXT($AD$255)</formula>
    </cfRule>
  </conditionalFormatting>
  <conditionalFormatting sqref="AA270">
    <cfRule type="expression" dxfId="931" priority="231">
      <formula>ISTEXT($AA$270)</formula>
    </cfRule>
  </conditionalFormatting>
  <conditionalFormatting sqref="AB270">
    <cfRule type="expression" dxfId="930" priority="230">
      <formula>ISTEXT($AB$270)</formula>
    </cfRule>
  </conditionalFormatting>
  <conditionalFormatting sqref="AC270">
    <cfRule type="expression" dxfId="929" priority="229">
      <formula>ISTEXT($AC$270)</formula>
    </cfRule>
  </conditionalFormatting>
  <conditionalFormatting sqref="AD270">
    <cfRule type="expression" dxfId="928" priority="228">
      <formula>ISTEXT($AD$270)</formula>
    </cfRule>
  </conditionalFormatting>
  <conditionalFormatting sqref="AA271">
    <cfRule type="expression" dxfId="927" priority="227">
      <formula>ISTEXT($AA$271)</formula>
    </cfRule>
  </conditionalFormatting>
  <conditionalFormatting sqref="AB271">
    <cfRule type="expression" dxfId="926" priority="226">
      <formula>ISTEXT($AB$271)</formula>
    </cfRule>
  </conditionalFormatting>
  <conditionalFormatting sqref="AC271">
    <cfRule type="expression" dxfId="925" priority="225">
      <formula>ISTEXT($AC$271)</formula>
    </cfRule>
  </conditionalFormatting>
  <conditionalFormatting sqref="AD271">
    <cfRule type="expression" dxfId="924" priority="224">
      <formula>ISTEXT($AD$271)</formula>
    </cfRule>
  </conditionalFormatting>
  <conditionalFormatting sqref="AA272">
    <cfRule type="expression" dxfId="923" priority="223">
      <formula>ISTEXT($AA$272)</formula>
    </cfRule>
  </conditionalFormatting>
  <conditionalFormatting sqref="AB272">
    <cfRule type="expression" dxfId="922" priority="222">
      <formula>ISTEXT($AB$272)</formula>
    </cfRule>
  </conditionalFormatting>
  <conditionalFormatting sqref="AC272">
    <cfRule type="expression" dxfId="921" priority="221">
      <formula>ISTEXT($AC$272)</formula>
    </cfRule>
  </conditionalFormatting>
  <conditionalFormatting sqref="AD272">
    <cfRule type="expression" dxfId="920" priority="220">
      <formula>ISTEXT($AD$272)</formula>
    </cfRule>
  </conditionalFormatting>
  <conditionalFormatting sqref="AA273">
    <cfRule type="expression" dxfId="919" priority="219">
      <formula>ISTEXT($AA$273)</formula>
    </cfRule>
  </conditionalFormatting>
  <conditionalFormatting sqref="AB273">
    <cfRule type="expression" dxfId="918" priority="218">
      <formula>ISTEXT($AB$273)</formula>
    </cfRule>
  </conditionalFormatting>
  <conditionalFormatting sqref="AC273">
    <cfRule type="expression" dxfId="917" priority="217">
      <formula>ISTEXT($AC$273)</formula>
    </cfRule>
  </conditionalFormatting>
  <conditionalFormatting sqref="AD273">
    <cfRule type="expression" dxfId="916" priority="216">
      <formula>ISTEXT($AD$273)</formula>
    </cfRule>
  </conditionalFormatting>
  <conditionalFormatting sqref="AA274">
    <cfRule type="expression" dxfId="915" priority="215">
      <formula>ISTEXT($AA$274)</formula>
    </cfRule>
  </conditionalFormatting>
  <conditionalFormatting sqref="AB274">
    <cfRule type="expression" dxfId="914" priority="214">
      <formula>ISTEXT($AB$274)</formula>
    </cfRule>
  </conditionalFormatting>
  <conditionalFormatting sqref="AC274">
    <cfRule type="expression" dxfId="913" priority="213">
      <formula>ISTEXT($AC$274)</formula>
    </cfRule>
  </conditionalFormatting>
  <conditionalFormatting sqref="AD274">
    <cfRule type="expression" dxfId="912" priority="212">
      <formula>ISTEXT($AD$274)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1"/>
  <sheetViews>
    <sheetView topLeftCell="C30" workbookViewId="0">
      <selection activeCell="S30" sqref="S1:Y1048576"/>
    </sheetView>
  </sheetViews>
  <sheetFormatPr defaultRowHeight="15" x14ac:dyDescent="0.25"/>
  <cols>
    <col min="1" max="1" width="60" bestFit="1" customWidth="1"/>
    <col min="19" max="25" width="0" hidden="1" customWidth="1"/>
  </cols>
  <sheetData>
    <row r="1" spans="1:30" s="1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47</v>
      </c>
      <c r="H1" s="6" t="s">
        <v>48</v>
      </c>
      <c r="I1" s="6" t="s">
        <v>49</v>
      </c>
      <c r="J1" s="8"/>
      <c r="K1" s="6"/>
      <c r="R1" s="7" t="s">
        <v>51</v>
      </c>
      <c r="Z1" s="29" t="s">
        <v>50</v>
      </c>
      <c r="AA1" s="9"/>
      <c r="AB1" s="9"/>
      <c r="AC1" s="9"/>
    </row>
    <row r="2" spans="1:30" ht="16.5" thickTop="1" thickBot="1" x14ac:dyDescent="0.3">
      <c r="A2" s="42" t="s">
        <v>6</v>
      </c>
      <c r="B2" s="42" t="s">
        <v>68</v>
      </c>
      <c r="C2" s="42" t="s">
        <v>7</v>
      </c>
      <c r="D2" s="42">
        <v>1</v>
      </c>
      <c r="E2" s="42">
        <v>53817.542999999998</v>
      </c>
      <c r="F2" s="42">
        <v>1.8581301639876055E-5</v>
      </c>
      <c r="G2" s="42"/>
      <c r="H2" s="42"/>
      <c r="I2" s="42"/>
      <c r="J2" s="44"/>
      <c r="K2" s="42"/>
      <c r="L2" s="42"/>
      <c r="M2" s="42"/>
      <c r="N2" s="42"/>
      <c r="O2" s="42"/>
      <c r="P2" s="42"/>
      <c r="Q2" s="42"/>
      <c r="R2" s="42" t="s">
        <v>143</v>
      </c>
      <c r="S2" s="42"/>
      <c r="T2" s="42">
        <v>1</v>
      </c>
      <c r="U2" s="42"/>
      <c r="V2" s="42"/>
      <c r="W2" s="42"/>
      <c r="X2" s="42"/>
      <c r="Y2" s="42"/>
      <c r="Z2" s="10" t="s">
        <v>52</v>
      </c>
      <c r="AA2" s="10" t="s">
        <v>54</v>
      </c>
      <c r="AB2" s="10" t="s">
        <v>55</v>
      </c>
      <c r="AC2" s="10" t="s">
        <v>56</v>
      </c>
      <c r="AD2" s="10" t="s">
        <v>57</v>
      </c>
    </row>
    <row r="3" spans="1:30" ht="15.75" thickTop="1" x14ac:dyDescent="0.25">
      <c r="A3" s="43" t="s">
        <v>8</v>
      </c>
      <c r="B3" s="43" t="s">
        <v>68</v>
      </c>
      <c r="C3" s="43" t="s">
        <v>7</v>
      </c>
      <c r="D3" s="43">
        <v>6.5739999999999998</v>
      </c>
      <c r="E3" s="43">
        <v>52947.175999999999</v>
      </c>
      <c r="F3" s="43">
        <v>1.241614850242438E-4</v>
      </c>
      <c r="G3" s="43"/>
      <c r="H3" s="43"/>
      <c r="I3" s="43"/>
      <c r="J3" s="45"/>
      <c r="K3" s="43"/>
      <c r="L3" s="43"/>
      <c r="M3" s="43"/>
      <c r="N3" s="43"/>
      <c r="O3" s="43"/>
      <c r="P3" s="43"/>
      <c r="Q3" s="43"/>
      <c r="R3" s="43" t="s">
        <v>52</v>
      </c>
      <c r="S3" s="43"/>
      <c r="T3" s="43">
        <v>5</v>
      </c>
      <c r="U3" s="43"/>
      <c r="V3" s="43"/>
      <c r="W3" s="43"/>
      <c r="X3" s="43"/>
      <c r="Y3" s="43"/>
      <c r="Z3" s="11">
        <v>120</v>
      </c>
      <c r="AA3" s="12">
        <v>0.39945265770726995</v>
      </c>
      <c r="AB3" s="12">
        <v>0.2154334601302729</v>
      </c>
      <c r="AC3" s="12">
        <v>0.43032974272552588</v>
      </c>
      <c r="AD3" s="12">
        <v>0.34840528685435629</v>
      </c>
    </row>
    <row r="4" spans="1:30" ht="15.75" thickBot="1" x14ac:dyDescent="0.3">
      <c r="A4" s="42" t="s">
        <v>9</v>
      </c>
      <c r="B4" s="42" t="s">
        <v>68</v>
      </c>
      <c r="C4" s="42" t="s">
        <v>7</v>
      </c>
      <c r="D4" s="42">
        <v>18.725000000000001</v>
      </c>
      <c r="E4" s="42">
        <v>55355.074000000001</v>
      </c>
      <c r="F4" s="42">
        <v>3.3827070667451372E-4</v>
      </c>
      <c r="G4" s="42"/>
      <c r="H4" s="42"/>
      <c r="I4" s="42"/>
      <c r="J4" s="44"/>
      <c r="K4" s="42"/>
      <c r="L4" s="42"/>
      <c r="M4" s="42"/>
      <c r="N4" s="42"/>
      <c r="O4" s="42"/>
      <c r="P4" s="42"/>
      <c r="Q4" s="42"/>
      <c r="R4" s="42" t="s">
        <v>53</v>
      </c>
      <c r="S4" s="42"/>
      <c r="T4" s="42">
        <v>10</v>
      </c>
      <c r="U4" s="42"/>
      <c r="V4" s="42"/>
      <c r="W4" s="42"/>
      <c r="X4" s="42"/>
      <c r="Y4" s="42"/>
      <c r="Z4" s="13">
        <v>0</v>
      </c>
      <c r="AA4" s="14">
        <v>1</v>
      </c>
      <c r="AB4" s="14">
        <v>1</v>
      </c>
      <c r="AC4" s="14">
        <v>1</v>
      </c>
      <c r="AD4" s="14">
        <v>1</v>
      </c>
    </row>
    <row r="5" spans="1:30" ht="16.5" thickTop="1" thickBot="1" x14ac:dyDescent="0.3">
      <c r="A5" s="43" t="s">
        <v>125</v>
      </c>
      <c r="B5" s="43" t="s">
        <v>68</v>
      </c>
      <c r="C5" s="43" t="s">
        <v>7</v>
      </c>
      <c r="D5" s="43">
        <v>52199.870999999999</v>
      </c>
      <c r="E5" s="43">
        <v>29046.956999999999</v>
      </c>
      <c r="F5" s="43">
        <v>1.797086</v>
      </c>
      <c r="G5" s="43">
        <v>39.945265770726998</v>
      </c>
      <c r="H5" s="43">
        <v>120</v>
      </c>
      <c r="I5" s="46">
        <v>3.6875101613284942</v>
      </c>
      <c r="J5" s="45"/>
      <c r="K5" s="43"/>
      <c r="L5" s="43"/>
      <c r="M5" s="43"/>
      <c r="N5" s="43"/>
      <c r="O5" s="43"/>
      <c r="P5" s="43"/>
      <c r="Q5" s="43"/>
      <c r="R5" s="43"/>
      <c r="S5" s="43"/>
      <c r="T5" s="43"/>
      <c r="U5" s="43">
        <v>1</v>
      </c>
      <c r="V5" s="43">
        <v>120</v>
      </c>
      <c r="W5" s="43">
        <v>3.6875101613284942</v>
      </c>
      <c r="X5" s="43"/>
      <c r="Y5" s="43"/>
      <c r="Z5" s="9"/>
      <c r="AA5" s="9"/>
      <c r="AB5" s="9"/>
      <c r="AC5" s="9"/>
      <c r="AD5" s="1"/>
    </row>
    <row r="6" spans="1:30" x14ac:dyDescent="0.25">
      <c r="A6" s="42" t="s">
        <v>126</v>
      </c>
      <c r="B6" s="42" t="s">
        <v>68</v>
      </c>
      <c r="C6" s="42" t="s">
        <v>7</v>
      </c>
      <c r="D6" s="42">
        <v>43188.883000000002</v>
      </c>
      <c r="E6" s="42">
        <v>30545.833999999999</v>
      </c>
      <c r="F6" s="42">
        <v>1.413904</v>
      </c>
      <c r="G6" s="42">
        <v>21.543346013027289</v>
      </c>
      <c r="H6" s="42">
        <v>120</v>
      </c>
      <c r="I6" s="47">
        <v>3.0700669991734695</v>
      </c>
      <c r="J6" s="44"/>
      <c r="K6" s="42"/>
      <c r="L6" s="42"/>
      <c r="M6" s="42"/>
      <c r="N6" s="42"/>
      <c r="O6" s="42"/>
      <c r="P6" s="42"/>
      <c r="Q6" s="42"/>
      <c r="R6" s="42"/>
      <c r="S6" s="42"/>
      <c r="T6" s="42"/>
      <c r="U6" s="42">
        <v>2</v>
      </c>
      <c r="V6" s="42">
        <v>120</v>
      </c>
      <c r="W6" s="42">
        <v>3.0700669991734695</v>
      </c>
      <c r="X6" s="42"/>
      <c r="Y6" s="42"/>
      <c r="Z6" s="30" t="s">
        <v>58</v>
      </c>
      <c r="AA6" s="31">
        <v>-9.1554631447091708E-3</v>
      </c>
      <c r="AB6" s="9"/>
      <c r="AC6" s="9"/>
      <c r="AD6" s="1"/>
    </row>
    <row r="7" spans="1:30" x14ac:dyDescent="0.25">
      <c r="A7" s="43" t="s">
        <v>127</v>
      </c>
      <c r="B7" s="43" t="s">
        <v>68</v>
      </c>
      <c r="C7" s="43" t="s">
        <v>7</v>
      </c>
      <c r="D7" s="43">
        <v>54286.116999999998</v>
      </c>
      <c r="E7" s="43">
        <v>28807.625</v>
      </c>
      <c r="F7" s="43">
        <v>1.884436</v>
      </c>
      <c r="G7" s="43">
        <v>43.032974272552586</v>
      </c>
      <c r="H7" s="43">
        <v>120</v>
      </c>
      <c r="I7" s="46">
        <v>3.761966665367011</v>
      </c>
      <c r="J7" s="45"/>
      <c r="K7" s="43"/>
      <c r="L7" s="43"/>
      <c r="M7" s="43"/>
      <c r="N7" s="43"/>
      <c r="O7" s="43"/>
      <c r="P7" s="43"/>
      <c r="Q7" s="43"/>
      <c r="R7" s="43"/>
      <c r="S7" s="43"/>
      <c r="T7" s="43"/>
      <c r="U7" s="43">
        <v>3</v>
      </c>
      <c r="V7" s="43">
        <v>120</v>
      </c>
      <c r="W7" s="43">
        <v>3.761966665367011</v>
      </c>
      <c r="X7" s="43"/>
      <c r="Y7" s="43"/>
      <c r="Z7" s="32" t="s">
        <v>59</v>
      </c>
      <c r="AA7" s="33">
        <v>4.6051701859880927</v>
      </c>
      <c r="AB7" s="9"/>
      <c r="AC7" s="9"/>
      <c r="AD7" s="1"/>
    </row>
    <row r="8" spans="1:30" ht="17.25" x14ac:dyDescent="0.25">
      <c r="A8" s="42" t="s">
        <v>122</v>
      </c>
      <c r="B8" s="42" t="s">
        <v>68</v>
      </c>
      <c r="C8" s="42" t="s">
        <v>7</v>
      </c>
      <c r="D8" s="42">
        <v>110927.758</v>
      </c>
      <c r="E8" s="42">
        <v>24658.118999999999</v>
      </c>
      <c r="F8" s="42">
        <v>4.4986300000000004</v>
      </c>
      <c r="G8" s="42">
        <v>100</v>
      </c>
      <c r="H8" s="42">
        <v>0</v>
      </c>
      <c r="I8" s="47">
        <v>4.6051701859880918</v>
      </c>
      <c r="J8" s="44"/>
      <c r="K8" s="42"/>
      <c r="L8" s="42"/>
      <c r="M8" s="42"/>
      <c r="N8" s="42"/>
      <c r="O8" s="42"/>
      <c r="P8" s="42"/>
      <c r="Q8" s="42"/>
      <c r="R8" s="42"/>
      <c r="S8" s="42"/>
      <c r="T8" s="42"/>
      <c r="U8" s="42">
        <v>4</v>
      </c>
      <c r="V8" s="42">
        <v>0</v>
      </c>
      <c r="W8" s="42">
        <v>4.6051701859880918</v>
      </c>
      <c r="X8" s="42"/>
      <c r="Y8" s="42"/>
      <c r="Z8" s="32" t="s">
        <v>60</v>
      </c>
      <c r="AA8" s="34">
        <v>0.86255724444546067</v>
      </c>
      <c r="AB8" s="9"/>
      <c r="AC8" s="9"/>
      <c r="AD8" s="1"/>
    </row>
    <row r="9" spans="1:30" ht="18" x14ac:dyDescent="0.35">
      <c r="A9" s="43" t="s">
        <v>123</v>
      </c>
      <c r="B9" s="43" t="s">
        <v>68</v>
      </c>
      <c r="C9" s="43" t="s">
        <v>7</v>
      </c>
      <c r="D9" s="43">
        <v>155154.391</v>
      </c>
      <c r="E9" s="43">
        <v>23642.636999999999</v>
      </c>
      <c r="F9" s="43">
        <v>6.5624820000000001</v>
      </c>
      <c r="G9" s="43">
        <v>100</v>
      </c>
      <c r="H9" s="43">
        <v>0</v>
      </c>
      <c r="I9" s="46">
        <v>4.6051701859880918</v>
      </c>
      <c r="J9" s="45"/>
      <c r="K9" s="43"/>
      <c r="L9" s="43"/>
      <c r="M9" s="43"/>
      <c r="N9" s="43"/>
      <c r="O9" s="43"/>
      <c r="P9" s="43"/>
      <c r="Q9" s="43"/>
      <c r="R9" s="43"/>
      <c r="S9" s="43"/>
      <c r="T9" s="43"/>
      <c r="U9" s="43">
        <v>5</v>
      </c>
      <c r="V9" s="43">
        <v>0</v>
      </c>
      <c r="W9" s="43">
        <v>4.6051701859880918</v>
      </c>
      <c r="X9" s="43"/>
      <c r="Y9" s="43"/>
      <c r="Z9" s="32" t="s">
        <v>61</v>
      </c>
      <c r="AA9" s="35">
        <v>75.708587277805435</v>
      </c>
      <c r="AB9" s="9"/>
      <c r="AC9" s="9"/>
      <c r="AD9" s="1"/>
    </row>
    <row r="10" spans="1:30" ht="18.75" x14ac:dyDescent="0.35">
      <c r="A10" s="42" t="s">
        <v>124</v>
      </c>
      <c r="B10" s="42" t="s">
        <v>68</v>
      </c>
      <c r="C10" s="42" t="s">
        <v>7</v>
      </c>
      <c r="D10" s="42">
        <v>111034.039</v>
      </c>
      <c r="E10" s="42">
        <v>25356.958999999999</v>
      </c>
      <c r="F10" s="42">
        <v>4.3788390000000001</v>
      </c>
      <c r="G10" s="42">
        <v>100</v>
      </c>
      <c r="H10" s="42">
        <v>0</v>
      </c>
      <c r="I10" s="47">
        <v>4.6051701859880918</v>
      </c>
      <c r="J10" s="44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>
        <v>6</v>
      </c>
      <c r="V10" s="42">
        <v>0</v>
      </c>
      <c r="W10" s="42">
        <v>4.6051701859880918</v>
      </c>
      <c r="X10" s="42"/>
      <c r="Y10" s="42"/>
      <c r="Z10" s="32" t="s">
        <v>62</v>
      </c>
      <c r="AA10" s="35">
        <v>18.31092628941834</v>
      </c>
      <c r="AB10" s="9"/>
      <c r="AC10" s="9"/>
      <c r="AD10" s="1"/>
    </row>
    <row r="11" spans="1:30" ht="15.75" thickBot="1" x14ac:dyDescent="0.3">
      <c r="A11" s="43"/>
      <c r="B11" s="43"/>
      <c r="C11" s="43"/>
      <c r="D11" s="43"/>
      <c r="E11" s="43"/>
      <c r="F11" s="43"/>
      <c r="G11" s="43"/>
      <c r="H11" s="43"/>
      <c r="I11" s="46"/>
      <c r="J11" s="45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36" t="s">
        <v>46</v>
      </c>
      <c r="AA11" s="37" t="s">
        <v>63</v>
      </c>
      <c r="AB11" s="9"/>
      <c r="AC11" s="9"/>
      <c r="AD11" s="1"/>
    </row>
    <row r="12" spans="1:30" x14ac:dyDescent="0.25">
      <c r="A12" s="42"/>
      <c r="B12" s="42"/>
      <c r="C12" s="42"/>
      <c r="D12" s="42"/>
      <c r="E12" s="42"/>
      <c r="F12" s="42"/>
      <c r="G12" s="42"/>
      <c r="H12" s="42"/>
      <c r="I12" s="47"/>
      <c r="J12" s="44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9"/>
      <c r="AA12" s="9"/>
      <c r="AB12" s="9"/>
      <c r="AC12" s="9"/>
      <c r="AD12" s="1"/>
    </row>
    <row r="13" spans="1:30" x14ac:dyDescent="0.25">
      <c r="A13" s="43"/>
      <c r="B13" s="43"/>
      <c r="C13" s="43"/>
      <c r="D13" s="43"/>
      <c r="E13" s="43"/>
      <c r="F13" s="43"/>
      <c r="G13" s="43"/>
      <c r="H13" s="43"/>
      <c r="I13" s="46"/>
      <c r="J13" s="45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9"/>
      <c r="AA13" s="9"/>
      <c r="AB13" s="9"/>
      <c r="AC13" s="9"/>
      <c r="AD13" s="1"/>
    </row>
    <row r="14" spans="1:30" x14ac:dyDescent="0.25">
      <c r="A14" s="42"/>
      <c r="B14" s="42"/>
      <c r="C14" s="42"/>
      <c r="D14" s="42"/>
      <c r="E14" s="42"/>
      <c r="F14" s="42"/>
      <c r="G14" s="42"/>
      <c r="H14" s="42"/>
      <c r="I14" s="47"/>
      <c r="J14" s="44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9"/>
      <c r="AA14" s="9"/>
      <c r="AB14" s="9"/>
      <c r="AC14" s="9"/>
      <c r="AD14" s="1"/>
    </row>
    <row r="15" spans="1:30" x14ac:dyDescent="0.25">
      <c r="A15" s="43"/>
      <c r="B15" s="43"/>
      <c r="C15" s="43"/>
      <c r="D15" s="43"/>
      <c r="E15" s="43"/>
      <c r="F15" s="43"/>
      <c r="G15" s="43"/>
      <c r="H15" s="43"/>
      <c r="I15" s="46"/>
      <c r="J15" s="45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9"/>
      <c r="AA15" s="9"/>
      <c r="AB15" s="9"/>
      <c r="AC15" s="9"/>
      <c r="AD15" s="1"/>
    </row>
    <row r="16" spans="1:30" x14ac:dyDescent="0.25">
      <c r="A16" s="42"/>
      <c r="B16" s="42"/>
      <c r="C16" s="42"/>
      <c r="D16" s="42"/>
      <c r="E16" s="42"/>
      <c r="F16" s="42"/>
      <c r="G16" s="42"/>
      <c r="H16" s="42"/>
      <c r="I16" s="47"/>
      <c r="J16" s="44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9"/>
      <c r="AA16" s="9"/>
      <c r="AB16" s="9"/>
      <c r="AC16" s="9"/>
      <c r="AD16" s="1"/>
    </row>
    <row r="17" spans="1:30" x14ac:dyDescent="0.25">
      <c r="A17" s="43"/>
      <c r="B17" s="43"/>
      <c r="C17" s="43"/>
      <c r="D17" s="43"/>
      <c r="E17" s="43"/>
      <c r="F17" s="43"/>
      <c r="G17" s="43"/>
      <c r="H17" s="43"/>
      <c r="I17" s="46"/>
      <c r="J17" s="45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9"/>
      <c r="AA17" s="9"/>
      <c r="AB17" s="9"/>
      <c r="AC17" s="9"/>
      <c r="AD17" s="1"/>
    </row>
    <row r="18" spans="1:30" x14ac:dyDescent="0.25">
      <c r="A18" s="42"/>
      <c r="B18" s="42"/>
      <c r="C18" s="42"/>
      <c r="D18" s="42"/>
      <c r="E18" s="42"/>
      <c r="F18" s="42"/>
      <c r="G18" s="42"/>
      <c r="H18" s="42"/>
      <c r="I18" s="47"/>
      <c r="J18" s="44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9"/>
      <c r="AA18" s="9"/>
      <c r="AB18" s="9"/>
      <c r="AC18" s="9"/>
      <c r="AD18" s="1"/>
    </row>
    <row r="19" spans="1:30" x14ac:dyDescent="0.25">
      <c r="A19" s="43"/>
      <c r="B19" s="43"/>
      <c r="C19" s="43"/>
      <c r="D19" s="43"/>
      <c r="E19" s="43"/>
      <c r="F19" s="43"/>
      <c r="G19" s="43"/>
      <c r="H19" s="43"/>
      <c r="I19" s="46"/>
      <c r="J19" s="45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9"/>
      <c r="AA19" s="9"/>
      <c r="AB19" s="9"/>
      <c r="AC19" s="9"/>
      <c r="AD19" s="1"/>
    </row>
    <row r="20" spans="1:30" x14ac:dyDescent="0.25">
      <c r="A20" s="42"/>
      <c r="B20" s="42"/>
      <c r="C20" s="42"/>
      <c r="D20" s="42"/>
      <c r="E20" s="42"/>
      <c r="F20" s="42"/>
      <c r="G20" s="42"/>
      <c r="H20" s="42"/>
      <c r="I20" s="47"/>
      <c r="J20" s="44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9"/>
      <c r="AA20" s="9"/>
      <c r="AB20" s="9"/>
      <c r="AC20" s="9"/>
      <c r="AD20" s="1"/>
    </row>
    <row r="21" spans="1:30" ht="15.75" thickBot="1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5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9"/>
      <c r="AA21" s="9"/>
      <c r="AB21" s="9"/>
      <c r="AC21" s="9"/>
      <c r="AD21" s="1"/>
    </row>
    <row r="22" spans="1:30" ht="16.5" thickTop="1" thickBot="1" x14ac:dyDescent="0.3">
      <c r="A22" s="42" t="s">
        <v>6</v>
      </c>
      <c r="B22" s="42" t="s">
        <v>69</v>
      </c>
      <c r="C22" s="42" t="s">
        <v>10</v>
      </c>
      <c r="D22" s="42">
        <v>1</v>
      </c>
      <c r="E22" s="42">
        <v>53817.542999999998</v>
      </c>
      <c r="F22" s="42">
        <v>1.8581301639876055E-5</v>
      </c>
      <c r="G22" s="42"/>
      <c r="H22" s="42"/>
      <c r="I22" s="42"/>
      <c r="J22" s="44"/>
      <c r="K22" s="42"/>
      <c r="L22" s="42"/>
      <c r="M22" s="42"/>
      <c r="N22" s="42"/>
      <c r="O22" s="42"/>
      <c r="P22" s="42"/>
      <c r="Q22" s="42"/>
      <c r="R22" s="42" t="s">
        <v>628</v>
      </c>
      <c r="S22" s="42"/>
      <c r="T22" s="42">
        <v>2</v>
      </c>
      <c r="U22" s="42"/>
      <c r="V22" s="42"/>
      <c r="W22" s="42"/>
      <c r="X22" s="42"/>
      <c r="Y22" s="42"/>
      <c r="Z22" s="10" t="s">
        <v>52</v>
      </c>
      <c r="AA22" s="10" t="s">
        <v>54</v>
      </c>
      <c r="AB22" s="10" t="s">
        <v>55</v>
      </c>
      <c r="AC22" s="10" t="s">
        <v>56</v>
      </c>
      <c r="AD22" s="10" t="s">
        <v>57</v>
      </c>
    </row>
    <row r="23" spans="1:30" ht="15.75" thickTop="1" x14ac:dyDescent="0.25">
      <c r="A23" s="43" t="s">
        <v>8</v>
      </c>
      <c r="B23" s="43" t="s">
        <v>69</v>
      </c>
      <c r="C23" s="43" t="s">
        <v>10</v>
      </c>
      <c r="D23" s="43">
        <v>0.31</v>
      </c>
      <c r="E23" s="43">
        <v>52947.175999999999</v>
      </c>
      <c r="F23" s="43">
        <v>5.8548920531663483E-6</v>
      </c>
      <c r="G23" s="43"/>
      <c r="H23" s="43"/>
      <c r="I23" s="43"/>
      <c r="J23" s="45"/>
      <c r="K23" s="43"/>
      <c r="L23" s="43"/>
      <c r="M23" s="43"/>
      <c r="N23" s="43"/>
      <c r="O23" s="43"/>
      <c r="P23" s="43"/>
      <c r="Q23" s="43"/>
      <c r="R23" s="43" t="s">
        <v>52</v>
      </c>
      <c r="S23" s="43"/>
      <c r="T23" s="43">
        <v>25</v>
      </c>
      <c r="U23" s="43"/>
      <c r="V23" s="43"/>
      <c r="W23" s="43"/>
      <c r="X23" s="43"/>
      <c r="Y23" s="43"/>
      <c r="Z23" s="11">
        <v>120</v>
      </c>
      <c r="AA23" s="12">
        <v>0.33607694742958172</v>
      </c>
      <c r="AB23" s="12">
        <v>0.48492275603604101</v>
      </c>
      <c r="AC23" s="12">
        <v>0.74745145372731026</v>
      </c>
      <c r="AD23" s="12">
        <v>0.52281705239764431</v>
      </c>
    </row>
    <row r="24" spans="1:30" ht="15.75" thickBot="1" x14ac:dyDescent="0.3">
      <c r="A24" s="42" t="s">
        <v>9</v>
      </c>
      <c r="B24" s="42" t="s">
        <v>69</v>
      </c>
      <c r="C24" s="42" t="s">
        <v>10</v>
      </c>
      <c r="D24" s="42">
        <v>0.52600000000000002</v>
      </c>
      <c r="E24" s="42">
        <v>55355.074000000001</v>
      </c>
      <c r="F24" s="42">
        <v>9.5022906120584367E-6</v>
      </c>
      <c r="G24" s="42"/>
      <c r="H24" s="42"/>
      <c r="I24" s="42"/>
      <c r="J24" s="44"/>
      <c r="K24" s="42"/>
      <c r="L24" s="42"/>
      <c r="M24" s="42"/>
      <c r="N24" s="42"/>
      <c r="O24" s="42"/>
      <c r="P24" s="42"/>
      <c r="Q24" s="42"/>
      <c r="R24" s="42" t="s">
        <v>53</v>
      </c>
      <c r="S24" s="42"/>
      <c r="T24" s="42">
        <v>30</v>
      </c>
      <c r="U24" s="42"/>
      <c r="V24" s="42"/>
      <c r="W24" s="42"/>
      <c r="X24" s="42"/>
      <c r="Y24" s="42"/>
      <c r="Z24" s="13">
        <v>0</v>
      </c>
      <c r="AA24" s="14">
        <v>1</v>
      </c>
      <c r="AB24" s="14">
        <v>1</v>
      </c>
      <c r="AC24" s="14">
        <v>1</v>
      </c>
      <c r="AD24" s="14">
        <v>1</v>
      </c>
    </row>
    <row r="25" spans="1:30" ht="16.5" thickTop="1" thickBot="1" x14ac:dyDescent="0.3">
      <c r="A25" s="43" t="s">
        <v>163</v>
      </c>
      <c r="B25" s="43" t="s">
        <v>69</v>
      </c>
      <c r="C25" s="43" t="s">
        <v>10</v>
      </c>
      <c r="D25" s="43">
        <v>3321.2330000000002</v>
      </c>
      <c r="E25" s="43">
        <v>28705.053</v>
      </c>
      <c r="F25" s="43">
        <v>0.115702</v>
      </c>
      <c r="G25" s="43">
        <v>33.607694742958174</v>
      </c>
      <c r="H25" s="43">
        <v>120</v>
      </c>
      <c r="I25" s="46">
        <v>3.5147550509574126</v>
      </c>
      <c r="J25" s="45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>
        <v>1</v>
      </c>
      <c r="V25" s="43">
        <v>120</v>
      </c>
      <c r="W25" s="43">
        <v>3.5147550509574126</v>
      </c>
      <c r="X25" s="43"/>
      <c r="Y25" s="43"/>
      <c r="Z25" s="9"/>
      <c r="AA25" s="9"/>
      <c r="AB25" s="9"/>
      <c r="AC25" s="9"/>
      <c r="AD25" s="1"/>
    </row>
    <row r="26" spans="1:30" x14ac:dyDescent="0.25">
      <c r="A26" s="42" t="s">
        <v>164</v>
      </c>
      <c r="B26" s="42" t="s">
        <v>69</v>
      </c>
      <c r="C26" s="42" t="s">
        <v>10</v>
      </c>
      <c r="D26" s="42">
        <v>4141.7920000000004</v>
      </c>
      <c r="E26" s="42">
        <v>31397.486000000001</v>
      </c>
      <c r="F26" s="42">
        <v>0.131915</v>
      </c>
      <c r="G26" s="42">
        <v>48.492275603604099</v>
      </c>
      <c r="H26" s="42">
        <v>120</v>
      </c>
      <c r="I26" s="47">
        <v>3.8814045193542062</v>
      </c>
      <c r="J26" s="44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>
        <v>2</v>
      </c>
      <c r="V26" s="42">
        <v>120</v>
      </c>
      <c r="W26" s="42">
        <v>3.8814045193542062</v>
      </c>
      <c r="X26" s="42"/>
      <c r="Y26" s="42"/>
      <c r="Z26" s="30" t="s">
        <v>58</v>
      </c>
      <c r="AA26" s="31">
        <v>-5.8479631176035444E-3</v>
      </c>
      <c r="AB26" s="9"/>
      <c r="AC26" s="9"/>
      <c r="AD26" s="1"/>
    </row>
    <row r="27" spans="1:30" x14ac:dyDescent="0.25">
      <c r="A27" s="43" t="s">
        <v>165</v>
      </c>
      <c r="B27" s="43" t="s">
        <v>69</v>
      </c>
      <c r="C27" s="43" t="s">
        <v>10</v>
      </c>
      <c r="D27" s="43">
        <v>4307.4690000000001</v>
      </c>
      <c r="E27" s="43">
        <v>30702.252</v>
      </c>
      <c r="F27" s="43">
        <v>0.14029800000000001</v>
      </c>
      <c r="G27" s="43">
        <v>74.745145372731031</v>
      </c>
      <c r="H27" s="43">
        <v>120</v>
      </c>
      <c r="I27" s="46">
        <v>4.3140842653153806</v>
      </c>
      <c r="J27" s="45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>
        <v>3</v>
      </c>
      <c r="V27" s="43">
        <v>120</v>
      </c>
      <c r="W27" s="43">
        <v>4.3140842653153806</v>
      </c>
      <c r="X27" s="43"/>
      <c r="Y27" s="43"/>
      <c r="Z27" s="32" t="s">
        <v>59</v>
      </c>
      <c r="AA27" s="33">
        <v>4.6051701859880927</v>
      </c>
      <c r="AB27" s="9"/>
      <c r="AC27" s="9"/>
      <c r="AD27" s="1"/>
    </row>
    <row r="28" spans="1:30" ht="17.25" x14ac:dyDescent="0.25">
      <c r="A28" s="42" t="s">
        <v>160</v>
      </c>
      <c r="B28" s="42" t="s">
        <v>69</v>
      </c>
      <c r="C28" s="42" t="s">
        <v>10</v>
      </c>
      <c r="D28" s="42">
        <v>9116.61</v>
      </c>
      <c r="E28" s="42">
        <v>26482.504000000001</v>
      </c>
      <c r="F28" s="42">
        <v>0.34425</v>
      </c>
      <c r="G28" s="42">
        <v>100</v>
      </c>
      <c r="H28" s="42">
        <v>0</v>
      </c>
      <c r="I28" s="47">
        <v>4.6051701859880918</v>
      </c>
      <c r="J28" s="44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>
        <v>4</v>
      </c>
      <c r="V28" s="42">
        <v>0</v>
      </c>
      <c r="W28" s="42">
        <v>4.6051701859880918</v>
      </c>
      <c r="X28" s="42"/>
      <c r="Y28" s="42"/>
      <c r="Z28" s="32" t="s">
        <v>60</v>
      </c>
      <c r="AA28" s="34">
        <v>0.69761466691174978</v>
      </c>
      <c r="AB28" s="9"/>
      <c r="AC28" s="9"/>
      <c r="AD28" s="1"/>
    </row>
    <row r="29" spans="1:30" ht="18" x14ac:dyDescent="0.35">
      <c r="A29" s="43" t="s">
        <v>161</v>
      </c>
      <c r="B29" s="43" t="s">
        <v>69</v>
      </c>
      <c r="C29" s="43" t="s">
        <v>10</v>
      </c>
      <c r="D29" s="43">
        <v>7286.9480000000003</v>
      </c>
      <c r="E29" s="43">
        <v>26788.221000000001</v>
      </c>
      <c r="F29" s="43">
        <v>0.27202100000000001</v>
      </c>
      <c r="G29" s="43">
        <v>100</v>
      </c>
      <c r="H29" s="43">
        <v>0</v>
      </c>
      <c r="I29" s="46">
        <v>4.6051701859880918</v>
      </c>
      <c r="J29" s="45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>
        <v>5</v>
      </c>
      <c r="V29" s="43">
        <v>0</v>
      </c>
      <c r="W29" s="43">
        <v>4.6051701859880918</v>
      </c>
      <c r="X29" s="43"/>
      <c r="Y29" s="43"/>
      <c r="Z29" s="32" t="s">
        <v>61</v>
      </c>
      <c r="AA29" s="41">
        <v>118.52796719483968</v>
      </c>
      <c r="AB29" s="9"/>
      <c r="AC29" s="9"/>
      <c r="AD29" s="1"/>
    </row>
    <row r="30" spans="1:30" ht="18.75" x14ac:dyDescent="0.35">
      <c r="A30" s="42" t="s">
        <v>162</v>
      </c>
      <c r="B30" s="42" t="s">
        <v>69</v>
      </c>
      <c r="C30" s="42" t="s">
        <v>10</v>
      </c>
      <c r="D30" s="42">
        <v>5684.2139999999999</v>
      </c>
      <c r="E30" s="42">
        <v>30283.831999999999</v>
      </c>
      <c r="F30" s="42">
        <v>0.187698</v>
      </c>
      <c r="G30" s="42">
        <v>100</v>
      </c>
      <c r="H30" s="42">
        <v>0</v>
      </c>
      <c r="I30" s="47">
        <v>4.6051701859880918</v>
      </c>
      <c r="J30" s="44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v>6</v>
      </c>
      <c r="V30" s="42">
        <v>0</v>
      </c>
      <c r="W30" s="42">
        <v>4.6051701859880918</v>
      </c>
      <c r="X30" s="42"/>
      <c r="Y30" s="42"/>
      <c r="Z30" s="32" t="s">
        <v>62</v>
      </c>
      <c r="AA30" s="35">
        <v>11.695926235207089</v>
      </c>
      <c r="AB30" s="9"/>
      <c r="AC30" s="9"/>
      <c r="AD30" s="1"/>
    </row>
    <row r="31" spans="1:30" ht="15.75" thickBot="1" x14ac:dyDescent="0.3">
      <c r="A31" s="43"/>
      <c r="B31" s="43"/>
      <c r="C31" s="43"/>
      <c r="D31" s="43"/>
      <c r="E31" s="43"/>
      <c r="F31" s="43"/>
      <c r="G31" s="43"/>
      <c r="H31" s="43"/>
      <c r="I31" s="46"/>
      <c r="J31" s="45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36" t="s">
        <v>46</v>
      </c>
      <c r="AA31" s="37" t="s">
        <v>63</v>
      </c>
      <c r="AB31" s="9"/>
      <c r="AC31" s="9"/>
      <c r="AD31" s="1"/>
    </row>
    <row r="32" spans="1:30" x14ac:dyDescent="0.25">
      <c r="A32" s="42"/>
      <c r="B32" s="42"/>
      <c r="C32" s="42"/>
      <c r="D32" s="42"/>
      <c r="E32" s="42"/>
      <c r="F32" s="42"/>
      <c r="G32" s="42"/>
      <c r="H32" s="42"/>
      <c r="I32" s="47"/>
      <c r="J32" s="44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9"/>
      <c r="AA32" s="9"/>
      <c r="AB32" s="9"/>
      <c r="AC32" s="9"/>
      <c r="AD32" s="1"/>
    </row>
    <row r="33" spans="1:30" x14ac:dyDescent="0.25">
      <c r="A33" s="43"/>
      <c r="B33" s="43"/>
      <c r="C33" s="43"/>
      <c r="D33" s="43"/>
      <c r="E33" s="43"/>
      <c r="F33" s="43"/>
      <c r="G33" s="43"/>
      <c r="H33" s="43"/>
      <c r="I33" s="46"/>
      <c r="J33" s="45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9"/>
      <c r="AA33" s="9"/>
      <c r="AB33" s="9"/>
      <c r="AC33" s="9"/>
      <c r="AD33" s="1"/>
    </row>
    <row r="34" spans="1:30" x14ac:dyDescent="0.25">
      <c r="A34" s="42"/>
      <c r="B34" s="42"/>
      <c r="C34" s="42"/>
      <c r="D34" s="42"/>
      <c r="E34" s="42"/>
      <c r="F34" s="42"/>
      <c r="G34" s="42"/>
      <c r="H34" s="42"/>
      <c r="I34" s="47"/>
      <c r="J34" s="44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9"/>
      <c r="AA34" s="9"/>
      <c r="AB34" s="9"/>
      <c r="AC34" s="9"/>
      <c r="AD34" s="1"/>
    </row>
    <row r="35" spans="1:30" x14ac:dyDescent="0.25">
      <c r="A35" s="43"/>
      <c r="B35" s="43"/>
      <c r="C35" s="43"/>
      <c r="D35" s="43"/>
      <c r="E35" s="43"/>
      <c r="F35" s="43"/>
      <c r="G35" s="43"/>
      <c r="H35" s="43"/>
      <c r="I35" s="46"/>
      <c r="J35" s="45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9"/>
      <c r="AA35" s="9"/>
      <c r="AB35" s="9"/>
      <c r="AC35" s="9"/>
      <c r="AD35" s="1"/>
    </row>
    <row r="36" spans="1:30" x14ac:dyDescent="0.25">
      <c r="A36" s="42"/>
      <c r="B36" s="42"/>
      <c r="C36" s="42"/>
      <c r="D36" s="42"/>
      <c r="E36" s="42"/>
      <c r="F36" s="42"/>
      <c r="G36" s="42"/>
      <c r="H36" s="42"/>
      <c r="I36" s="47"/>
      <c r="J36" s="44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9"/>
      <c r="AA36" s="9"/>
      <c r="AB36" s="9"/>
      <c r="AC36" s="9"/>
      <c r="AD36" s="1"/>
    </row>
    <row r="37" spans="1:30" x14ac:dyDescent="0.25">
      <c r="A37" s="43"/>
      <c r="B37" s="43"/>
      <c r="C37" s="43"/>
      <c r="D37" s="43"/>
      <c r="E37" s="43"/>
      <c r="F37" s="43"/>
      <c r="G37" s="43"/>
      <c r="H37" s="43"/>
      <c r="I37" s="46"/>
      <c r="J37" s="45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9"/>
      <c r="AA37" s="9"/>
      <c r="AB37" s="9"/>
      <c r="AC37" s="9"/>
      <c r="AD37" s="1"/>
    </row>
    <row r="38" spans="1:30" x14ac:dyDescent="0.25">
      <c r="A38" s="42"/>
      <c r="B38" s="42"/>
      <c r="C38" s="42"/>
      <c r="D38" s="42"/>
      <c r="E38" s="42"/>
      <c r="F38" s="42"/>
      <c r="G38" s="42"/>
      <c r="H38" s="42"/>
      <c r="I38" s="47"/>
      <c r="J38" s="44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9"/>
      <c r="AA38" s="9"/>
      <c r="AB38" s="9"/>
      <c r="AC38" s="9"/>
      <c r="AD38" s="1"/>
    </row>
    <row r="39" spans="1:30" x14ac:dyDescent="0.25">
      <c r="A39" s="43"/>
      <c r="B39" s="43"/>
      <c r="C39" s="43"/>
      <c r="D39" s="43"/>
      <c r="E39" s="43"/>
      <c r="F39" s="43"/>
      <c r="G39" s="43"/>
      <c r="H39" s="43"/>
      <c r="I39" s="46"/>
      <c r="J39" s="45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9"/>
      <c r="AA39" s="9"/>
      <c r="AB39" s="9"/>
      <c r="AC39" s="9"/>
      <c r="AD39" s="1"/>
    </row>
    <row r="40" spans="1:30" x14ac:dyDescent="0.25">
      <c r="A40" s="42"/>
      <c r="B40" s="42"/>
      <c r="C40" s="42"/>
      <c r="D40" s="42"/>
      <c r="E40" s="42"/>
      <c r="F40" s="42"/>
      <c r="G40" s="42"/>
      <c r="H40" s="42"/>
      <c r="I40" s="47"/>
      <c r="J40" s="44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9"/>
      <c r="AA40" s="9"/>
      <c r="AB40" s="9"/>
      <c r="AC40" s="9"/>
      <c r="AD40" s="1"/>
    </row>
    <row r="41" spans="1:30" ht="15.75" thickBot="1" x14ac:dyDescent="0.3">
      <c r="A41" s="43"/>
      <c r="B41" s="43"/>
      <c r="C41" s="43"/>
      <c r="D41" s="43"/>
      <c r="E41" s="43"/>
      <c r="F41" s="43"/>
      <c r="G41" s="43"/>
      <c r="H41" s="43"/>
      <c r="I41" s="43"/>
      <c r="J41" s="45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9"/>
      <c r="AA41" s="9"/>
      <c r="AB41" s="9"/>
      <c r="AC41" s="9"/>
      <c r="AD41" s="1"/>
    </row>
    <row r="42" spans="1:30" ht="16.5" thickTop="1" thickBot="1" x14ac:dyDescent="0.3">
      <c r="A42" s="42" t="s">
        <v>6</v>
      </c>
      <c r="B42" s="42" t="s">
        <v>70</v>
      </c>
      <c r="C42" s="42" t="s">
        <v>11</v>
      </c>
      <c r="D42" s="42">
        <v>1</v>
      </c>
      <c r="E42" s="42">
        <v>53817.542999999998</v>
      </c>
      <c r="F42" s="42">
        <v>1.8581301639876055E-5</v>
      </c>
      <c r="G42" s="42"/>
      <c r="H42" s="42"/>
      <c r="I42" s="42"/>
      <c r="J42" s="44"/>
      <c r="K42" s="42"/>
      <c r="L42" s="42"/>
      <c r="M42" s="42"/>
      <c r="N42" s="42"/>
      <c r="O42" s="42"/>
      <c r="P42" s="42"/>
      <c r="Q42" s="42"/>
      <c r="R42" s="42" t="s">
        <v>629</v>
      </c>
      <c r="S42" s="42"/>
      <c r="T42" s="42">
        <v>3</v>
      </c>
      <c r="U42" s="42"/>
      <c r="V42" s="42"/>
      <c r="W42" s="42"/>
      <c r="X42" s="42"/>
      <c r="Y42" s="42"/>
      <c r="Z42" s="10" t="s">
        <v>52</v>
      </c>
      <c r="AA42" s="10" t="s">
        <v>54</v>
      </c>
      <c r="AB42" s="10" t="s">
        <v>55</v>
      </c>
      <c r="AC42" s="10" t="s">
        <v>56</v>
      </c>
      <c r="AD42" s="10" t="s">
        <v>57</v>
      </c>
    </row>
    <row r="43" spans="1:30" ht="15.75" thickTop="1" x14ac:dyDescent="0.25">
      <c r="A43" s="43" t="s">
        <v>8</v>
      </c>
      <c r="B43" s="43" t="s">
        <v>70</v>
      </c>
      <c r="C43" s="43" t="s">
        <v>11</v>
      </c>
      <c r="D43" s="43">
        <v>0.56000000000000005</v>
      </c>
      <c r="E43" s="43">
        <v>52947.175999999999</v>
      </c>
      <c r="F43" s="43">
        <v>1.0576579192816631E-5</v>
      </c>
      <c r="G43" s="43"/>
      <c r="H43" s="43"/>
      <c r="I43" s="43"/>
      <c r="J43" s="45"/>
      <c r="K43" s="43"/>
      <c r="L43" s="43"/>
      <c r="M43" s="43"/>
      <c r="N43" s="43"/>
      <c r="O43" s="43"/>
      <c r="P43" s="43"/>
      <c r="Q43" s="43"/>
      <c r="R43" s="43" t="s">
        <v>52</v>
      </c>
      <c r="S43" s="43"/>
      <c r="T43" s="43">
        <v>45</v>
      </c>
      <c r="U43" s="43"/>
      <c r="V43" s="43"/>
      <c r="W43" s="43"/>
      <c r="X43" s="43"/>
      <c r="Y43" s="43"/>
      <c r="Z43" s="11">
        <v>120</v>
      </c>
      <c r="AA43" s="17">
        <v>3.5675443543322798E-2</v>
      </c>
      <c r="AB43" s="12">
        <v>0.129286937785212</v>
      </c>
      <c r="AC43" s="17">
        <v>1.4806012781473962E-2</v>
      </c>
      <c r="AD43" s="17">
        <v>5.992279803666959E-2</v>
      </c>
    </row>
    <row r="44" spans="1:30" ht="15.75" thickBot="1" x14ac:dyDescent="0.3">
      <c r="A44" s="42" t="s">
        <v>9</v>
      </c>
      <c r="B44" s="42" t="s">
        <v>70</v>
      </c>
      <c r="C44" s="42" t="s">
        <v>11</v>
      </c>
      <c r="D44" s="42">
        <v>1</v>
      </c>
      <c r="E44" s="42">
        <v>55355.074000000001</v>
      </c>
      <c r="F44" s="42">
        <v>1.8065191277677634E-5</v>
      </c>
      <c r="G44" s="42"/>
      <c r="H44" s="42"/>
      <c r="I44" s="42"/>
      <c r="J44" s="44"/>
      <c r="K44" s="42"/>
      <c r="L44" s="42"/>
      <c r="M44" s="42"/>
      <c r="N44" s="42"/>
      <c r="O44" s="42"/>
      <c r="P44" s="42"/>
      <c r="Q44" s="42"/>
      <c r="R44" s="42" t="s">
        <v>53</v>
      </c>
      <c r="S44" s="42"/>
      <c r="T44" s="42">
        <v>50</v>
      </c>
      <c r="U44" s="42"/>
      <c r="V44" s="42"/>
      <c r="W44" s="42"/>
      <c r="X44" s="42"/>
      <c r="Y44" s="42"/>
      <c r="Z44" s="13">
        <v>0</v>
      </c>
      <c r="AA44" s="14">
        <v>1</v>
      </c>
      <c r="AB44" s="14">
        <v>1</v>
      </c>
      <c r="AC44" s="14">
        <v>1</v>
      </c>
      <c r="AD44" s="14">
        <v>1</v>
      </c>
    </row>
    <row r="45" spans="1:30" ht="16.5" thickTop="1" thickBot="1" x14ac:dyDescent="0.3">
      <c r="A45" s="43" t="s">
        <v>200</v>
      </c>
      <c r="B45" s="43" t="s">
        <v>70</v>
      </c>
      <c r="C45" s="43" t="s">
        <v>11</v>
      </c>
      <c r="D45" s="43">
        <v>77.644999999999996</v>
      </c>
      <c r="E45" s="43">
        <v>29046.956999999999</v>
      </c>
      <c r="F45" s="43">
        <v>2.673E-3</v>
      </c>
      <c r="G45" s="43">
        <v>3.5675443543322798</v>
      </c>
      <c r="H45" s="43">
        <v>120</v>
      </c>
      <c r="I45" s="46">
        <v>1.2718775031807832</v>
      </c>
      <c r="J45" s="45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>
        <v>1</v>
      </c>
      <c r="V45" s="43">
        <v>120</v>
      </c>
      <c r="W45" s="43">
        <v>1.2718775031807832</v>
      </c>
      <c r="X45" s="43"/>
      <c r="Y45" s="43"/>
      <c r="Z45" s="9"/>
      <c r="AA45" s="9"/>
      <c r="AB45" s="9"/>
      <c r="AC45" s="9"/>
      <c r="AD45" s="1"/>
    </row>
    <row r="46" spans="1:30" x14ac:dyDescent="0.25">
      <c r="A46" s="42" t="s">
        <v>201</v>
      </c>
      <c r="B46" s="42" t="s">
        <v>70</v>
      </c>
      <c r="C46" s="42" t="s">
        <v>11</v>
      </c>
      <c r="D46" s="42">
        <v>103.508</v>
      </c>
      <c r="E46" s="42">
        <v>30545.833999999999</v>
      </c>
      <c r="F46" s="42">
        <v>3.3890000000000001E-3</v>
      </c>
      <c r="G46" s="42">
        <v>12.9286937785212</v>
      </c>
      <c r="H46" s="42">
        <v>120</v>
      </c>
      <c r="I46" s="47">
        <v>2.5594491651378148</v>
      </c>
      <c r="J46" s="44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>
        <v>2</v>
      </c>
      <c r="V46" s="42">
        <v>120</v>
      </c>
      <c r="W46" s="42">
        <v>2.5594491651378148</v>
      </c>
      <c r="X46" s="42"/>
      <c r="Y46" s="42"/>
      <c r="Z46" s="30" t="s">
        <v>58</v>
      </c>
      <c r="AA46" s="40">
        <v>-2.6643710042655706E-2</v>
      </c>
      <c r="AB46" s="9"/>
      <c r="AC46" s="9"/>
      <c r="AD46" s="1"/>
    </row>
    <row r="47" spans="1:30" x14ac:dyDescent="0.25">
      <c r="A47" s="43" t="s">
        <v>202</v>
      </c>
      <c r="B47" s="43" t="s">
        <v>70</v>
      </c>
      <c r="C47" s="43" t="s">
        <v>11</v>
      </c>
      <c r="D47" s="43">
        <v>33.662999999999997</v>
      </c>
      <c r="E47" s="43">
        <v>28807.625</v>
      </c>
      <c r="F47" s="43">
        <v>1.1689999999999999E-3</v>
      </c>
      <c r="G47" s="43">
        <v>1.4806012781473963</v>
      </c>
      <c r="H47" s="43">
        <v>120</v>
      </c>
      <c r="I47" s="46">
        <v>0.39244827428962237</v>
      </c>
      <c r="J47" s="45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>
        <v>3</v>
      </c>
      <c r="V47" s="43">
        <v>120</v>
      </c>
      <c r="W47" s="43">
        <v>0.39244827428962237</v>
      </c>
      <c r="X47" s="43"/>
      <c r="Y47" s="43"/>
      <c r="Z47" s="32" t="s">
        <v>59</v>
      </c>
      <c r="AA47" s="33">
        <v>4.6051701859880918</v>
      </c>
      <c r="AB47" s="9"/>
      <c r="AC47" s="9"/>
      <c r="AD47" s="1"/>
    </row>
    <row r="48" spans="1:30" ht="17.25" x14ac:dyDescent="0.25">
      <c r="A48" s="42" t="s">
        <v>197</v>
      </c>
      <c r="B48" s="42" t="s">
        <v>70</v>
      </c>
      <c r="C48" s="42" t="s">
        <v>11</v>
      </c>
      <c r="D48" s="42">
        <v>1837.02</v>
      </c>
      <c r="E48" s="42">
        <v>24658.118999999999</v>
      </c>
      <c r="F48" s="42">
        <v>7.4499999999999997E-2</v>
      </c>
      <c r="G48" s="42">
        <v>100</v>
      </c>
      <c r="H48" s="42">
        <v>0</v>
      </c>
      <c r="I48" s="47">
        <v>4.6051701859880918</v>
      </c>
      <c r="J48" s="44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>
        <v>4</v>
      </c>
      <c r="V48" s="42">
        <v>0</v>
      </c>
      <c r="W48" s="42">
        <v>4.6051701859880918</v>
      </c>
      <c r="X48" s="42"/>
      <c r="Y48" s="42"/>
      <c r="Z48" s="32" t="s">
        <v>60</v>
      </c>
      <c r="AA48" s="34">
        <v>0.86584940469588245</v>
      </c>
      <c r="AB48" s="9"/>
      <c r="AC48" s="9"/>
      <c r="AD48" s="1"/>
    </row>
    <row r="49" spans="1:30" ht="18" x14ac:dyDescent="0.35">
      <c r="A49" s="43" t="s">
        <v>198</v>
      </c>
      <c r="B49" s="43" t="s">
        <v>70</v>
      </c>
      <c r="C49" s="43" t="s">
        <v>11</v>
      </c>
      <c r="D49" s="43">
        <v>617.25</v>
      </c>
      <c r="E49" s="43">
        <v>23642.636999999999</v>
      </c>
      <c r="F49" s="43">
        <v>2.6107000000000002E-2</v>
      </c>
      <c r="G49" s="43">
        <v>100</v>
      </c>
      <c r="H49" s="43">
        <v>0</v>
      </c>
      <c r="I49" s="46">
        <v>4.6051701859880918</v>
      </c>
      <c r="J49" s="45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>
        <v>5</v>
      </c>
      <c r="V49" s="43">
        <v>0</v>
      </c>
      <c r="W49" s="43">
        <v>4.6051701859880918</v>
      </c>
      <c r="X49" s="43"/>
      <c r="Y49" s="43"/>
      <c r="Z49" s="32" t="s">
        <v>61</v>
      </c>
      <c r="AA49" s="35">
        <v>26.01541524998731</v>
      </c>
      <c r="AB49" s="9"/>
      <c r="AC49" s="9"/>
      <c r="AD49" s="1"/>
    </row>
    <row r="50" spans="1:30" ht="18.75" x14ac:dyDescent="0.35">
      <c r="A50" s="42" t="s">
        <v>199</v>
      </c>
      <c r="B50" s="42" t="s">
        <v>70</v>
      </c>
      <c r="C50" s="42" t="s">
        <v>11</v>
      </c>
      <c r="D50" s="42">
        <v>1975.479</v>
      </c>
      <c r="E50" s="42">
        <v>25356.958999999999</v>
      </c>
      <c r="F50" s="42">
        <v>7.7907000000000004E-2</v>
      </c>
      <c r="G50" s="42">
        <v>100</v>
      </c>
      <c r="H50" s="42">
        <v>0</v>
      </c>
      <c r="I50" s="47">
        <v>4.6051701859880918</v>
      </c>
      <c r="J50" s="44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>
        <v>6</v>
      </c>
      <c r="V50" s="42">
        <v>0</v>
      </c>
      <c r="W50" s="42">
        <v>4.6051701859880918</v>
      </c>
      <c r="X50" s="42"/>
      <c r="Y50" s="42"/>
      <c r="Z50" s="32" t="s">
        <v>62</v>
      </c>
      <c r="AA50" s="35">
        <v>53.28742008531141</v>
      </c>
      <c r="AB50" s="9"/>
      <c r="AC50" s="9"/>
      <c r="AD50" s="1"/>
    </row>
    <row r="51" spans="1:30" ht="15.75" thickBot="1" x14ac:dyDescent="0.3">
      <c r="A51" s="43"/>
      <c r="B51" s="43"/>
      <c r="C51" s="43"/>
      <c r="D51" s="43"/>
      <c r="E51" s="43"/>
      <c r="F51" s="43"/>
      <c r="G51" s="43"/>
      <c r="H51" s="43"/>
      <c r="I51" s="46"/>
      <c r="J51" s="45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36" t="s">
        <v>46</v>
      </c>
      <c r="AA51" s="37" t="s">
        <v>63</v>
      </c>
      <c r="AB51" s="9"/>
      <c r="AC51" s="9"/>
      <c r="AD51" s="1"/>
    </row>
    <row r="52" spans="1:30" x14ac:dyDescent="0.25">
      <c r="A52" s="42"/>
      <c r="B52" s="42"/>
      <c r="C52" s="42"/>
      <c r="D52" s="42"/>
      <c r="E52" s="42"/>
      <c r="F52" s="42"/>
      <c r="G52" s="42"/>
      <c r="H52" s="42"/>
      <c r="I52" s="47"/>
      <c r="J52" s="44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9"/>
      <c r="AA52" s="9"/>
      <c r="AB52" s="9"/>
      <c r="AC52" s="9"/>
      <c r="AD52" s="1"/>
    </row>
    <row r="53" spans="1:30" x14ac:dyDescent="0.25">
      <c r="A53" s="43"/>
      <c r="B53" s="43"/>
      <c r="C53" s="43"/>
      <c r="D53" s="43"/>
      <c r="E53" s="43"/>
      <c r="F53" s="43"/>
      <c r="G53" s="43"/>
      <c r="H53" s="43"/>
      <c r="I53" s="46"/>
      <c r="J53" s="45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9"/>
      <c r="AA53" s="9"/>
      <c r="AB53" s="9"/>
      <c r="AC53" s="9"/>
      <c r="AD53" s="1"/>
    </row>
    <row r="54" spans="1:30" x14ac:dyDescent="0.25">
      <c r="A54" s="42"/>
      <c r="B54" s="42"/>
      <c r="C54" s="42"/>
      <c r="D54" s="42"/>
      <c r="E54" s="42"/>
      <c r="F54" s="42"/>
      <c r="G54" s="42"/>
      <c r="H54" s="42"/>
      <c r="I54" s="47"/>
      <c r="J54" s="44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9"/>
      <c r="AA54" s="9"/>
      <c r="AB54" s="9"/>
      <c r="AC54" s="9"/>
      <c r="AD54" s="1"/>
    </row>
    <row r="55" spans="1:30" x14ac:dyDescent="0.25">
      <c r="A55" s="43"/>
      <c r="B55" s="43"/>
      <c r="C55" s="43"/>
      <c r="D55" s="43"/>
      <c r="E55" s="43"/>
      <c r="F55" s="43"/>
      <c r="G55" s="43"/>
      <c r="H55" s="43"/>
      <c r="I55" s="46"/>
      <c r="J55" s="45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9"/>
      <c r="AA55" s="9"/>
      <c r="AB55" s="9"/>
      <c r="AC55" s="9"/>
      <c r="AD55" s="1"/>
    </row>
    <row r="56" spans="1:30" x14ac:dyDescent="0.25">
      <c r="A56" s="42"/>
      <c r="B56" s="42"/>
      <c r="C56" s="42"/>
      <c r="D56" s="42"/>
      <c r="E56" s="42"/>
      <c r="F56" s="42"/>
      <c r="G56" s="42"/>
      <c r="H56" s="42"/>
      <c r="I56" s="47"/>
      <c r="J56" s="44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9"/>
      <c r="AA56" s="9"/>
      <c r="AB56" s="9"/>
      <c r="AC56" s="9"/>
      <c r="AD56" s="1"/>
    </row>
    <row r="57" spans="1:30" x14ac:dyDescent="0.25">
      <c r="A57" s="43"/>
      <c r="B57" s="43"/>
      <c r="C57" s="43"/>
      <c r="D57" s="43"/>
      <c r="E57" s="43"/>
      <c r="F57" s="43"/>
      <c r="G57" s="43"/>
      <c r="H57" s="43"/>
      <c r="I57" s="46"/>
      <c r="J57" s="45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9"/>
      <c r="AA57" s="9"/>
      <c r="AB57" s="9"/>
      <c r="AC57" s="9"/>
      <c r="AD57" s="1"/>
    </row>
    <row r="58" spans="1:30" x14ac:dyDescent="0.25">
      <c r="A58" s="42"/>
      <c r="B58" s="42"/>
      <c r="C58" s="42"/>
      <c r="D58" s="42"/>
      <c r="E58" s="42"/>
      <c r="F58" s="42"/>
      <c r="G58" s="42"/>
      <c r="H58" s="42"/>
      <c r="I58" s="47"/>
      <c r="J58" s="44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9"/>
      <c r="AA58" s="9"/>
      <c r="AB58" s="9"/>
      <c r="AC58" s="9"/>
      <c r="AD58" s="1"/>
    </row>
    <row r="59" spans="1:30" x14ac:dyDescent="0.25">
      <c r="A59" s="43"/>
      <c r="B59" s="43"/>
      <c r="C59" s="43"/>
      <c r="D59" s="43"/>
      <c r="E59" s="43"/>
      <c r="F59" s="43"/>
      <c r="G59" s="43"/>
      <c r="H59" s="43"/>
      <c r="I59" s="46"/>
      <c r="J59" s="45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9"/>
      <c r="AA59" s="9"/>
      <c r="AB59" s="9"/>
      <c r="AC59" s="9"/>
      <c r="AD59" s="1"/>
    </row>
    <row r="60" spans="1:30" x14ac:dyDescent="0.25">
      <c r="A60" s="42"/>
      <c r="B60" s="42"/>
      <c r="C60" s="42"/>
      <c r="D60" s="42"/>
      <c r="E60" s="42"/>
      <c r="F60" s="42"/>
      <c r="G60" s="42"/>
      <c r="H60" s="42"/>
      <c r="I60" s="47"/>
      <c r="J60" s="44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9"/>
      <c r="AA60" s="9"/>
      <c r="AB60" s="9"/>
      <c r="AC60" s="9"/>
      <c r="AD60" s="1"/>
    </row>
    <row r="61" spans="1:30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5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9"/>
      <c r="AA61" s="9"/>
      <c r="AB61" s="9"/>
      <c r="AC61" s="9"/>
      <c r="AD61" s="1"/>
    </row>
    <row r="62" spans="1:30" x14ac:dyDescent="0.25">
      <c r="A62" s="42"/>
      <c r="B62" s="42"/>
      <c r="C62" s="42"/>
      <c r="D62" s="42"/>
      <c r="E62" s="42"/>
      <c r="F62" s="42"/>
      <c r="G62" s="42"/>
      <c r="H62" s="42"/>
      <c r="I62" s="47"/>
      <c r="J62" s="44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9"/>
      <c r="AA62" s="9"/>
      <c r="AB62" s="9"/>
      <c r="AC62" s="9"/>
      <c r="AD62" s="1"/>
    </row>
    <row r="63" spans="1:30" ht="15.75" thickBot="1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5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9"/>
      <c r="AA63" s="9"/>
      <c r="AB63" s="9"/>
      <c r="AC63" s="9"/>
      <c r="AD63" s="1"/>
    </row>
    <row r="64" spans="1:30" ht="16.5" thickTop="1" thickBot="1" x14ac:dyDescent="0.3">
      <c r="A64" s="42" t="s">
        <v>6</v>
      </c>
      <c r="B64" s="42" t="s">
        <v>71</v>
      </c>
      <c r="C64" s="42" t="s">
        <v>12</v>
      </c>
      <c r="D64" s="42">
        <v>1</v>
      </c>
      <c r="E64" s="42">
        <v>53817.542999999998</v>
      </c>
      <c r="F64" s="42">
        <v>1.8581301639876055E-5</v>
      </c>
      <c r="G64" s="42"/>
      <c r="H64" s="42"/>
      <c r="I64" s="42"/>
      <c r="J64" s="44"/>
      <c r="K64" s="42"/>
      <c r="L64" s="42"/>
      <c r="M64" s="42"/>
      <c r="N64" s="42"/>
      <c r="O64" s="42"/>
      <c r="P64" s="42"/>
      <c r="Q64" s="42"/>
      <c r="R64" s="42" t="s">
        <v>630</v>
      </c>
      <c r="S64" s="42"/>
      <c r="T64" s="42">
        <v>5</v>
      </c>
      <c r="U64" s="42"/>
      <c r="V64" s="42"/>
      <c r="W64" s="42"/>
      <c r="X64" s="42"/>
      <c r="Y64" s="42"/>
      <c r="Z64" s="10" t="s">
        <v>52</v>
      </c>
      <c r="AA64" s="10" t="s">
        <v>54</v>
      </c>
      <c r="AB64" s="10" t="s">
        <v>55</v>
      </c>
      <c r="AC64" s="10" t="s">
        <v>56</v>
      </c>
      <c r="AD64" s="10" t="s">
        <v>57</v>
      </c>
    </row>
    <row r="65" spans="1:30" ht="15.75" thickTop="1" x14ac:dyDescent="0.25">
      <c r="A65" s="43" t="s">
        <v>8</v>
      </c>
      <c r="B65" s="43" t="s">
        <v>71</v>
      </c>
      <c r="C65" s="43" t="s">
        <v>12</v>
      </c>
      <c r="D65" s="43">
        <v>1</v>
      </c>
      <c r="E65" s="43">
        <v>52947.175999999999</v>
      </c>
      <c r="F65" s="43">
        <v>1.8886748558601123E-5</v>
      </c>
      <c r="G65" s="43"/>
      <c r="H65" s="43"/>
      <c r="I65" s="43"/>
      <c r="J65" s="45"/>
      <c r="K65" s="43"/>
      <c r="L65" s="43"/>
      <c r="M65" s="43"/>
      <c r="N65" s="43"/>
      <c r="O65" s="43"/>
      <c r="P65" s="43"/>
      <c r="Q65" s="43"/>
      <c r="R65" s="43" t="s">
        <v>52</v>
      </c>
      <c r="S65" s="43"/>
      <c r="T65" s="43">
        <v>85</v>
      </c>
      <c r="U65" s="43"/>
      <c r="V65" s="43"/>
      <c r="W65" s="43"/>
      <c r="X65" s="43"/>
      <c r="Y65" s="43"/>
      <c r="Z65" s="11">
        <v>120</v>
      </c>
      <c r="AA65" s="12">
        <v>0.2992162317728278</v>
      </c>
      <c r="AB65" s="12">
        <v>0.38867368693385645</v>
      </c>
      <c r="AC65" s="12">
        <v>0.52822445815393992</v>
      </c>
      <c r="AD65" s="12">
        <v>0.40537145895354137</v>
      </c>
    </row>
    <row r="66" spans="1:30" ht="15.75" thickBot="1" x14ac:dyDescent="0.3">
      <c r="A66" s="42" t="s">
        <v>9</v>
      </c>
      <c r="B66" s="42" t="s">
        <v>71</v>
      </c>
      <c r="C66" s="42" t="s">
        <v>12</v>
      </c>
      <c r="D66" s="42">
        <v>0.91500000000000004</v>
      </c>
      <c r="E66" s="42">
        <v>55355.074000000001</v>
      </c>
      <c r="F66" s="42">
        <v>1.6529650019075035E-5</v>
      </c>
      <c r="G66" s="42"/>
      <c r="H66" s="42"/>
      <c r="I66" s="42"/>
      <c r="J66" s="44"/>
      <c r="K66" s="42"/>
      <c r="L66" s="42"/>
      <c r="M66" s="42"/>
      <c r="N66" s="42"/>
      <c r="O66" s="42"/>
      <c r="P66" s="42"/>
      <c r="Q66" s="42"/>
      <c r="R66" s="42" t="s">
        <v>53</v>
      </c>
      <c r="S66" s="42"/>
      <c r="T66" s="42">
        <v>90</v>
      </c>
      <c r="U66" s="42"/>
      <c r="V66" s="42"/>
      <c r="W66" s="42"/>
      <c r="X66" s="42"/>
      <c r="Y66" s="42"/>
      <c r="Z66" s="13">
        <v>0</v>
      </c>
      <c r="AA66" s="14">
        <v>1</v>
      </c>
      <c r="AB66" s="14">
        <v>1</v>
      </c>
      <c r="AC66" s="14">
        <v>1</v>
      </c>
      <c r="AD66" s="14">
        <v>1</v>
      </c>
    </row>
    <row r="67" spans="1:30" ht="16.5" thickTop="1" thickBot="1" x14ac:dyDescent="0.3">
      <c r="A67" s="43" t="s">
        <v>237</v>
      </c>
      <c r="B67" s="43" t="s">
        <v>71</v>
      </c>
      <c r="C67" s="43" t="s">
        <v>12</v>
      </c>
      <c r="D67" s="43">
        <v>10568.468000000001</v>
      </c>
      <c r="E67" s="43">
        <v>29046.956999999999</v>
      </c>
      <c r="F67" s="43">
        <v>0.36384100000000003</v>
      </c>
      <c r="G67" s="43">
        <v>29.921623177282779</v>
      </c>
      <c r="H67" s="43">
        <v>120</v>
      </c>
      <c r="I67" s="46">
        <v>3.3985814022123999</v>
      </c>
      <c r="J67" s="45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>
        <v>1</v>
      </c>
      <c r="V67" s="43">
        <v>120</v>
      </c>
      <c r="W67" s="43">
        <v>3.3985814022123999</v>
      </c>
      <c r="X67" s="43"/>
      <c r="Y67" s="43"/>
      <c r="Z67" s="9"/>
      <c r="AA67" s="9"/>
      <c r="AB67" s="9"/>
      <c r="AC67" s="9"/>
      <c r="AD67" s="1"/>
    </row>
    <row r="68" spans="1:30" x14ac:dyDescent="0.25">
      <c r="A68" s="42" t="s">
        <v>238</v>
      </c>
      <c r="B68" s="42" t="s">
        <v>71</v>
      </c>
      <c r="C68" s="42" t="s">
        <v>12</v>
      </c>
      <c r="D68" s="42">
        <v>13057.053</v>
      </c>
      <c r="E68" s="42">
        <v>30545.833999999999</v>
      </c>
      <c r="F68" s="42">
        <v>0.427458</v>
      </c>
      <c r="G68" s="42">
        <v>38.867368693385643</v>
      </c>
      <c r="H68" s="42">
        <v>120</v>
      </c>
      <c r="I68" s="47">
        <v>3.6601550475221818</v>
      </c>
      <c r="J68" s="44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>
        <v>2</v>
      </c>
      <c r="V68" s="42">
        <v>120</v>
      </c>
      <c r="W68" s="42">
        <v>3.6601550475221818</v>
      </c>
      <c r="X68" s="42"/>
      <c r="Y68" s="42"/>
      <c r="Z68" s="30" t="s">
        <v>58</v>
      </c>
      <c r="AA68" s="31">
        <v>-7.7495497158643215E-3</v>
      </c>
      <c r="AB68" s="9"/>
      <c r="AC68" s="9"/>
      <c r="AD68" s="1"/>
    </row>
    <row r="69" spans="1:30" x14ac:dyDescent="0.25">
      <c r="A69" s="43" t="s">
        <v>239</v>
      </c>
      <c r="B69" s="43" t="s">
        <v>71</v>
      </c>
      <c r="C69" s="43" t="s">
        <v>12</v>
      </c>
      <c r="D69" s="43">
        <v>14194.944</v>
      </c>
      <c r="E69" s="43">
        <v>28807.625</v>
      </c>
      <c r="F69" s="43">
        <v>0.49275000000000002</v>
      </c>
      <c r="G69" s="43">
        <v>52.822445815393991</v>
      </c>
      <c r="H69" s="43">
        <v>120</v>
      </c>
      <c r="I69" s="46">
        <v>3.9669362105185382</v>
      </c>
      <c r="J69" s="45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>
        <v>3</v>
      </c>
      <c r="V69" s="43">
        <v>120</v>
      </c>
      <c r="W69" s="43">
        <v>3.9669362105185382</v>
      </c>
      <c r="X69" s="43"/>
      <c r="Y69" s="43"/>
      <c r="Z69" s="32" t="s">
        <v>59</v>
      </c>
      <c r="AA69" s="33">
        <v>4.6051701859880918</v>
      </c>
      <c r="AB69" s="9"/>
      <c r="AC69" s="9"/>
      <c r="AD69" s="1"/>
    </row>
    <row r="70" spans="1:30" ht="17.25" x14ac:dyDescent="0.25">
      <c r="A70" s="42" t="s">
        <v>234</v>
      </c>
      <c r="B70" s="42" t="s">
        <v>71</v>
      </c>
      <c r="C70" s="42" t="s">
        <v>12</v>
      </c>
      <c r="D70" s="42">
        <v>29982.75</v>
      </c>
      <c r="E70" s="42">
        <v>24658.118999999999</v>
      </c>
      <c r="F70" s="42">
        <v>1.215938</v>
      </c>
      <c r="G70" s="42">
        <v>100</v>
      </c>
      <c r="H70" s="42">
        <v>0</v>
      </c>
      <c r="I70" s="47">
        <v>4.6051701859880918</v>
      </c>
      <c r="J70" s="44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>
        <v>4</v>
      </c>
      <c r="V70" s="42">
        <v>0</v>
      </c>
      <c r="W70" s="42">
        <v>4.6051701859880918</v>
      </c>
      <c r="X70" s="42"/>
      <c r="Y70" s="42"/>
      <c r="Z70" s="32" t="s">
        <v>60</v>
      </c>
      <c r="AA70" s="34">
        <v>0.8890690313405335</v>
      </c>
      <c r="AB70" s="9"/>
      <c r="AC70" s="9"/>
      <c r="AD70" s="1"/>
    </row>
    <row r="71" spans="1:30" ht="18" x14ac:dyDescent="0.35">
      <c r="A71" s="43" t="s">
        <v>235</v>
      </c>
      <c r="B71" s="43" t="s">
        <v>71</v>
      </c>
      <c r="C71" s="43" t="s">
        <v>12</v>
      </c>
      <c r="D71" s="43">
        <v>26001.190999999999</v>
      </c>
      <c r="E71" s="43">
        <v>23642.636999999999</v>
      </c>
      <c r="F71" s="43">
        <v>1.099758</v>
      </c>
      <c r="G71" s="43">
        <v>100</v>
      </c>
      <c r="H71" s="43">
        <v>0</v>
      </c>
      <c r="I71" s="46">
        <v>4.6051701859880918</v>
      </c>
      <c r="J71" s="45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>
        <v>5</v>
      </c>
      <c r="V71" s="43">
        <v>0</v>
      </c>
      <c r="W71" s="43">
        <v>4.6051701859880918</v>
      </c>
      <c r="X71" s="43"/>
      <c r="Y71" s="43"/>
      <c r="Z71" s="32" t="s">
        <v>61</v>
      </c>
      <c r="AA71" s="35">
        <v>89.443542653966617</v>
      </c>
      <c r="AB71" s="9"/>
      <c r="AC71" s="9"/>
      <c r="AD71" s="1"/>
    </row>
    <row r="72" spans="1:30" ht="18.75" x14ac:dyDescent="0.35">
      <c r="A72" s="42" t="s">
        <v>236</v>
      </c>
      <c r="B72" s="42" t="s">
        <v>71</v>
      </c>
      <c r="C72" s="42" t="s">
        <v>12</v>
      </c>
      <c r="D72" s="42">
        <v>23653.623</v>
      </c>
      <c r="E72" s="42">
        <v>25356.958999999999</v>
      </c>
      <c r="F72" s="42">
        <v>0.93282600000000004</v>
      </c>
      <c r="G72" s="42">
        <v>100</v>
      </c>
      <c r="H72" s="42">
        <v>0</v>
      </c>
      <c r="I72" s="47">
        <v>4.6051701859880918</v>
      </c>
      <c r="J72" s="44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>
        <v>6</v>
      </c>
      <c r="V72" s="42">
        <v>0</v>
      </c>
      <c r="W72" s="42">
        <v>4.6051701859880918</v>
      </c>
      <c r="X72" s="42"/>
      <c r="Y72" s="42"/>
      <c r="Z72" s="32" t="s">
        <v>62</v>
      </c>
      <c r="AA72" s="35">
        <v>15.499099431728643</v>
      </c>
      <c r="AB72" s="9"/>
      <c r="AC72" s="9"/>
      <c r="AD72" s="1"/>
    </row>
    <row r="73" spans="1:30" ht="15.75" thickBot="1" x14ac:dyDescent="0.3">
      <c r="A73" s="43"/>
      <c r="B73" s="43"/>
      <c r="C73" s="43"/>
      <c r="D73" s="43"/>
      <c r="E73" s="43"/>
      <c r="F73" s="43"/>
      <c r="G73" s="43"/>
      <c r="H73" s="43"/>
      <c r="I73" s="46"/>
      <c r="J73" s="45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36" t="s">
        <v>46</v>
      </c>
      <c r="AA73" s="37" t="s">
        <v>63</v>
      </c>
      <c r="AB73" s="9"/>
      <c r="AC73" s="9"/>
      <c r="AD73" s="1"/>
    </row>
    <row r="74" spans="1:30" x14ac:dyDescent="0.25">
      <c r="A74" s="42"/>
      <c r="B74" s="42"/>
      <c r="C74" s="42"/>
      <c r="D74" s="42"/>
      <c r="E74" s="42"/>
      <c r="F74" s="42"/>
      <c r="G74" s="42"/>
      <c r="H74" s="42"/>
      <c r="I74" s="47"/>
      <c r="J74" s="44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9"/>
      <c r="AA74" s="9"/>
      <c r="AB74" s="9"/>
      <c r="AC74" s="9"/>
      <c r="AD74" s="1"/>
    </row>
    <row r="75" spans="1:30" x14ac:dyDescent="0.25">
      <c r="A75" s="43"/>
      <c r="B75" s="43"/>
      <c r="C75" s="43"/>
      <c r="D75" s="43"/>
      <c r="E75" s="43"/>
      <c r="F75" s="43"/>
      <c r="G75" s="43"/>
      <c r="H75" s="43"/>
      <c r="I75" s="46"/>
      <c r="J75" s="45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9"/>
      <c r="AA75" s="9"/>
      <c r="AB75" s="9"/>
      <c r="AC75" s="9"/>
      <c r="AD75" s="1"/>
    </row>
    <row r="76" spans="1:30" x14ac:dyDescent="0.25">
      <c r="A76" s="42"/>
      <c r="B76" s="42"/>
      <c r="C76" s="42"/>
      <c r="D76" s="42"/>
      <c r="E76" s="42"/>
      <c r="F76" s="42"/>
      <c r="G76" s="42"/>
      <c r="H76" s="42"/>
      <c r="I76" s="47"/>
      <c r="J76" s="44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9"/>
      <c r="AA76" s="9"/>
      <c r="AB76" s="9"/>
      <c r="AC76" s="9"/>
      <c r="AD76" s="1"/>
    </row>
    <row r="77" spans="1:30" x14ac:dyDescent="0.25">
      <c r="A77" s="43"/>
      <c r="B77" s="43"/>
      <c r="C77" s="43"/>
      <c r="D77" s="43"/>
      <c r="E77" s="43"/>
      <c r="F77" s="43"/>
      <c r="G77" s="43"/>
      <c r="H77" s="43"/>
      <c r="I77" s="46"/>
      <c r="J77" s="45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9"/>
      <c r="AA77" s="9"/>
      <c r="AB77" s="9"/>
      <c r="AC77" s="9"/>
      <c r="AD77" s="1"/>
    </row>
    <row r="78" spans="1:30" x14ac:dyDescent="0.25">
      <c r="A78" s="42"/>
      <c r="B78" s="42"/>
      <c r="C78" s="42"/>
      <c r="D78" s="42"/>
      <c r="E78" s="42"/>
      <c r="F78" s="42"/>
      <c r="G78" s="42"/>
      <c r="H78" s="42"/>
      <c r="I78" s="47"/>
      <c r="J78" s="44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9"/>
      <c r="AA78" s="9"/>
      <c r="AB78" s="9"/>
      <c r="AC78" s="9"/>
      <c r="AD78" s="1"/>
    </row>
    <row r="79" spans="1:30" x14ac:dyDescent="0.25">
      <c r="A79" s="43"/>
      <c r="B79" s="43"/>
      <c r="C79" s="43"/>
      <c r="D79" s="43"/>
      <c r="E79" s="43"/>
      <c r="F79" s="43"/>
      <c r="G79" s="43"/>
      <c r="H79" s="43"/>
      <c r="I79" s="46"/>
      <c r="J79" s="45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9"/>
      <c r="AA79" s="9"/>
      <c r="AB79" s="9"/>
      <c r="AC79" s="9"/>
      <c r="AD79" s="1"/>
    </row>
    <row r="80" spans="1:30" x14ac:dyDescent="0.25">
      <c r="A80" s="42"/>
      <c r="B80" s="42"/>
      <c r="C80" s="42"/>
      <c r="D80" s="42"/>
      <c r="E80" s="42"/>
      <c r="F80" s="42"/>
      <c r="G80" s="42"/>
      <c r="H80" s="42"/>
      <c r="I80" s="47"/>
      <c r="J80" s="44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9"/>
      <c r="AA80" s="9"/>
      <c r="AB80" s="9"/>
      <c r="AC80" s="9"/>
      <c r="AD80" s="1"/>
    </row>
    <row r="81" spans="1:30" x14ac:dyDescent="0.25">
      <c r="A81" s="43"/>
      <c r="B81" s="43"/>
      <c r="C81" s="43"/>
      <c r="D81" s="43"/>
      <c r="E81" s="43"/>
      <c r="F81" s="43"/>
      <c r="G81" s="43"/>
      <c r="H81" s="43"/>
      <c r="I81" s="46"/>
      <c r="J81" s="45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9"/>
      <c r="AA81" s="9"/>
      <c r="AB81" s="9"/>
      <c r="AC81" s="9"/>
      <c r="AD81" s="1"/>
    </row>
    <row r="82" spans="1:30" x14ac:dyDescent="0.25">
      <c r="A82" s="42"/>
      <c r="B82" s="42"/>
      <c r="C82" s="42"/>
      <c r="D82" s="42"/>
      <c r="E82" s="42"/>
      <c r="F82" s="42"/>
      <c r="G82" s="42"/>
      <c r="H82" s="42"/>
      <c r="I82" s="47"/>
      <c r="J82" s="44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9"/>
      <c r="AA82" s="9"/>
      <c r="AB82" s="9"/>
      <c r="AC82" s="9"/>
      <c r="AD82" s="1"/>
    </row>
    <row r="83" spans="1:30" ht="15.75" thickBot="1" x14ac:dyDescent="0.3">
      <c r="A83" s="43"/>
      <c r="B83" s="43"/>
      <c r="C83" s="43"/>
      <c r="D83" s="43"/>
      <c r="E83" s="43"/>
      <c r="F83" s="43"/>
      <c r="G83" s="43"/>
      <c r="H83" s="43"/>
      <c r="I83" s="43"/>
      <c r="J83" s="45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9"/>
      <c r="AA83" s="9"/>
      <c r="AB83" s="9"/>
      <c r="AC83" s="9"/>
      <c r="AD83" s="1"/>
    </row>
    <row r="84" spans="1:30" ht="16.5" thickTop="1" thickBot="1" x14ac:dyDescent="0.3">
      <c r="A84" s="42" t="s">
        <v>6</v>
      </c>
      <c r="B84" s="42" t="s">
        <v>72</v>
      </c>
      <c r="C84" s="42" t="s">
        <v>13</v>
      </c>
      <c r="D84" s="42">
        <v>1</v>
      </c>
      <c r="E84" s="42">
        <v>53817.542999999998</v>
      </c>
      <c r="F84" s="42">
        <v>1.8581301639876055E-5</v>
      </c>
      <c r="G84" s="42"/>
      <c r="H84" s="42"/>
      <c r="I84" s="42"/>
      <c r="J84" s="44"/>
      <c r="K84" s="42"/>
      <c r="L84" s="42"/>
      <c r="M84" s="42"/>
      <c r="N84" s="42"/>
      <c r="O84" s="42"/>
      <c r="P84" s="42"/>
      <c r="Q84" s="42"/>
      <c r="R84" s="42" t="s">
        <v>631</v>
      </c>
      <c r="S84" s="42"/>
      <c r="T84" s="42">
        <v>6</v>
      </c>
      <c r="U84" s="42"/>
      <c r="V84" s="42"/>
      <c r="W84" s="42"/>
      <c r="X84" s="42"/>
      <c r="Y84" s="42"/>
      <c r="Z84" s="10" t="s">
        <v>52</v>
      </c>
      <c r="AA84" s="10" t="s">
        <v>54</v>
      </c>
      <c r="AB84" s="10" t="s">
        <v>55</v>
      </c>
      <c r="AC84" s="10" t="s">
        <v>56</v>
      </c>
      <c r="AD84" s="10" t="s">
        <v>57</v>
      </c>
    </row>
    <row r="85" spans="1:30" ht="15.75" thickTop="1" x14ac:dyDescent="0.25">
      <c r="A85" s="43" t="s">
        <v>8</v>
      </c>
      <c r="B85" s="43" t="s">
        <v>72</v>
      </c>
      <c r="C85" s="43" t="s">
        <v>13</v>
      </c>
      <c r="D85" s="43">
        <v>1</v>
      </c>
      <c r="E85" s="43">
        <v>52947.175999999999</v>
      </c>
      <c r="F85" s="43">
        <v>1.8886748558601123E-5</v>
      </c>
      <c r="G85" s="43"/>
      <c r="H85" s="43"/>
      <c r="I85" s="43"/>
      <c r="J85" s="45"/>
      <c r="K85" s="43"/>
      <c r="L85" s="43"/>
      <c r="M85" s="43"/>
      <c r="N85" s="43"/>
      <c r="O85" s="43"/>
      <c r="P85" s="43"/>
      <c r="Q85" s="43"/>
      <c r="R85" s="43" t="s">
        <v>52</v>
      </c>
      <c r="S85" s="43"/>
      <c r="T85" s="43">
        <v>105</v>
      </c>
      <c r="U85" s="43"/>
      <c r="V85" s="43"/>
      <c r="W85" s="43"/>
      <c r="X85" s="43"/>
      <c r="Y85" s="43"/>
      <c r="Z85" s="11">
        <v>120</v>
      </c>
      <c r="AA85" s="12">
        <v>0.8672743494948465</v>
      </c>
      <c r="AB85" s="12">
        <v>0.88505873508951272</v>
      </c>
      <c r="AC85" s="12">
        <v>0.66510116826970833</v>
      </c>
      <c r="AD85" s="12">
        <v>0.80581141761802255</v>
      </c>
    </row>
    <row r="86" spans="1:30" ht="15.75" thickBot="1" x14ac:dyDescent="0.3">
      <c r="A86" s="42" t="s">
        <v>9</v>
      </c>
      <c r="B86" s="42" t="s">
        <v>72</v>
      </c>
      <c r="C86" s="42" t="s">
        <v>13</v>
      </c>
      <c r="D86" s="42">
        <v>0.151</v>
      </c>
      <c r="E86" s="42">
        <v>55355.074000000001</v>
      </c>
      <c r="F86" s="42">
        <v>2.7278438829293227E-6</v>
      </c>
      <c r="G86" s="42"/>
      <c r="H86" s="42"/>
      <c r="I86" s="42"/>
      <c r="J86" s="44"/>
      <c r="K86" s="42"/>
      <c r="L86" s="42"/>
      <c r="M86" s="42"/>
      <c r="N86" s="42"/>
      <c r="O86" s="42"/>
      <c r="P86" s="42"/>
      <c r="Q86" s="42"/>
      <c r="R86" s="42" t="s">
        <v>53</v>
      </c>
      <c r="S86" s="42"/>
      <c r="T86" s="42">
        <v>110</v>
      </c>
      <c r="U86" s="42"/>
      <c r="V86" s="42"/>
      <c r="W86" s="42"/>
      <c r="X86" s="42"/>
      <c r="Y86" s="42"/>
      <c r="Z86" s="13">
        <v>0</v>
      </c>
      <c r="AA86" s="14">
        <v>1</v>
      </c>
      <c r="AB86" s="14">
        <v>1</v>
      </c>
      <c r="AC86" s="14">
        <v>1</v>
      </c>
      <c r="AD86" s="14">
        <v>1</v>
      </c>
    </row>
    <row r="87" spans="1:30" ht="16.5" thickTop="1" thickBot="1" x14ac:dyDescent="0.3">
      <c r="A87" s="43" t="s">
        <v>274</v>
      </c>
      <c r="B87" s="43" t="s">
        <v>72</v>
      </c>
      <c r="C87" s="43" t="s">
        <v>13</v>
      </c>
      <c r="D87" s="43">
        <v>2090.2710000000002</v>
      </c>
      <c r="E87" s="43">
        <v>28705.053</v>
      </c>
      <c r="F87" s="43">
        <v>7.2818999999999995E-2</v>
      </c>
      <c r="G87" s="43">
        <v>86.727434949484646</v>
      </c>
      <c r="H87" s="43">
        <v>120</v>
      </c>
      <c r="I87" s="46">
        <v>4.4627702691348867</v>
      </c>
      <c r="J87" s="45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>
        <v>1</v>
      </c>
      <c r="V87" s="43">
        <v>120</v>
      </c>
      <c r="W87" s="43">
        <v>4.4627702691348867</v>
      </c>
      <c r="X87" s="43"/>
      <c r="Y87" s="43"/>
      <c r="Z87" s="9"/>
      <c r="AA87" s="9"/>
      <c r="AB87" s="9"/>
      <c r="AC87" s="9"/>
      <c r="AD87" s="1"/>
    </row>
    <row r="88" spans="1:30" x14ac:dyDescent="0.25">
      <c r="A88" s="42" t="s">
        <v>275</v>
      </c>
      <c r="B88" s="42" t="s">
        <v>72</v>
      </c>
      <c r="C88" s="42" t="s">
        <v>13</v>
      </c>
      <c r="D88" s="42">
        <v>2531.1970000000001</v>
      </c>
      <c r="E88" s="42">
        <v>31397.486000000001</v>
      </c>
      <c r="F88" s="42">
        <v>8.0617999999999995E-2</v>
      </c>
      <c r="G88" s="42">
        <v>88.505873508951268</v>
      </c>
      <c r="H88" s="42">
        <v>120</v>
      </c>
      <c r="I88" s="47">
        <v>4.4830689171444522</v>
      </c>
      <c r="J88" s="44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>
        <v>2</v>
      </c>
      <c r="V88" s="42">
        <v>120</v>
      </c>
      <c r="W88" s="42">
        <v>4.4830689171444522</v>
      </c>
      <c r="X88" s="42"/>
      <c r="Y88" s="42"/>
      <c r="Z88" s="30" t="s">
        <v>58</v>
      </c>
      <c r="AA88" s="31">
        <v>-1.8675480634937108E-3</v>
      </c>
      <c r="AB88" s="9"/>
      <c r="AC88" s="9"/>
      <c r="AD88" s="1"/>
    </row>
    <row r="89" spans="1:30" x14ac:dyDescent="0.25">
      <c r="A89" s="43" t="s">
        <v>276</v>
      </c>
      <c r="B89" s="43" t="s">
        <v>72</v>
      </c>
      <c r="C89" s="43" t="s">
        <v>13</v>
      </c>
      <c r="D89" s="43">
        <v>2097.8690000000001</v>
      </c>
      <c r="E89" s="43">
        <v>30702.252</v>
      </c>
      <c r="F89" s="43">
        <v>6.8329000000000001E-2</v>
      </c>
      <c r="G89" s="43">
        <v>66.51011682697083</v>
      </c>
      <c r="H89" s="43">
        <v>120</v>
      </c>
      <c r="I89" s="46">
        <v>4.1973540688272006</v>
      </c>
      <c r="J89" s="45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>
        <v>3</v>
      </c>
      <c r="V89" s="43">
        <v>120</v>
      </c>
      <c r="W89" s="43">
        <v>4.1973540688272006</v>
      </c>
      <c r="X89" s="43"/>
      <c r="Y89" s="43"/>
      <c r="Z89" s="32" t="s">
        <v>59</v>
      </c>
      <c r="AA89" s="33">
        <v>4.6051701859880927</v>
      </c>
      <c r="AB89" s="9"/>
      <c r="AC89" s="9"/>
      <c r="AD89" s="1"/>
    </row>
    <row r="90" spans="1:30" ht="17.25" x14ac:dyDescent="0.25">
      <c r="A90" s="42" t="s">
        <v>271</v>
      </c>
      <c r="B90" s="42" t="s">
        <v>72</v>
      </c>
      <c r="C90" s="42" t="s">
        <v>13</v>
      </c>
      <c r="D90" s="42">
        <v>2223.4969999999998</v>
      </c>
      <c r="E90" s="42">
        <v>26482.504000000001</v>
      </c>
      <c r="F90" s="42">
        <v>8.3960999999999994E-2</v>
      </c>
      <c r="G90" s="42">
        <v>100</v>
      </c>
      <c r="H90" s="42">
        <v>0</v>
      </c>
      <c r="I90" s="47">
        <v>4.6051701859880918</v>
      </c>
      <c r="J90" s="44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>
        <v>4</v>
      </c>
      <c r="V90" s="42">
        <v>0</v>
      </c>
      <c r="W90" s="42">
        <v>4.6051701859880918</v>
      </c>
      <c r="X90" s="42"/>
      <c r="Y90" s="42"/>
      <c r="Z90" s="32" t="s">
        <v>60</v>
      </c>
      <c r="AA90" s="34">
        <v>0.59711397175217829</v>
      </c>
      <c r="AB90" s="9"/>
      <c r="AC90" s="9"/>
      <c r="AD90" s="1"/>
    </row>
    <row r="91" spans="1:30" ht="18" x14ac:dyDescent="0.35">
      <c r="A91" s="43" t="s">
        <v>272</v>
      </c>
      <c r="B91" s="43" t="s">
        <v>72</v>
      </c>
      <c r="C91" s="43" t="s">
        <v>13</v>
      </c>
      <c r="D91" s="43">
        <v>2440.0320000000002</v>
      </c>
      <c r="E91" s="43">
        <v>26788.221000000001</v>
      </c>
      <c r="F91" s="43">
        <v>9.1086E-2</v>
      </c>
      <c r="G91" s="43">
        <v>100</v>
      </c>
      <c r="H91" s="43">
        <v>0</v>
      </c>
      <c r="I91" s="46">
        <v>4.6051701859880918</v>
      </c>
      <c r="J91" s="45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>
        <v>5</v>
      </c>
      <c r="V91" s="43">
        <v>0</v>
      </c>
      <c r="W91" s="43">
        <v>4.6051701859880918</v>
      </c>
      <c r="X91" s="43"/>
      <c r="Y91" s="43"/>
      <c r="Z91" s="32" t="s">
        <v>61</v>
      </c>
      <c r="AA91" s="41">
        <v>371.15359658441236</v>
      </c>
      <c r="AB91" s="9"/>
      <c r="AC91" s="9"/>
      <c r="AD91" s="1"/>
    </row>
    <row r="92" spans="1:30" ht="18.75" x14ac:dyDescent="0.35">
      <c r="A92" s="42" t="s">
        <v>273</v>
      </c>
      <c r="B92" s="42" t="s">
        <v>72</v>
      </c>
      <c r="C92" s="42" t="s">
        <v>13</v>
      </c>
      <c r="D92" s="42">
        <v>3111.0039999999999</v>
      </c>
      <c r="E92" s="42">
        <v>30283.831999999999</v>
      </c>
      <c r="F92" s="42">
        <v>0.102728</v>
      </c>
      <c r="G92" s="42">
        <v>100</v>
      </c>
      <c r="H92" s="42">
        <v>0</v>
      </c>
      <c r="I92" s="47">
        <v>4.6051701859880918</v>
      </c>
      <c r="J92" s="44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>
        <v>6</v>
      </c>
      <c r="V92" s="42">
        <v>0</v>
      </c>
      <c r="W92" s="42">
        <v>4.6051701859880918</v>
      </c>
      <c r="X92" s="42"/>
      <c r="Y92" s="42"/>
      <c r="Z92" s="32" t="s">
        <v>62</v>
      </c>
      <c r="AA92" s="33">
        <v>3.7350961269874219</v>
      </c>
      <c r="AB92" s="9"/>
      <c r="AC92" s="9"/>
      <c r="AD92" s="1"/>
    </row>
    <row r="93" spans="1:30" ht="15.75" thickBot="1" x14ac:dyDescent="0.3">
      <c r="A93" s="43"/>
      <c r="B93" s="43"/>
      <c r="C93" s="43"/>
      <c r="D93" s="43"/>
      <c r="E93" s="43"/>
      <c r="F93" s="43"/>
      <c r="G93" s="43"/>
      <c r="H93" s="43"/>
      <c r="I93" s="46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36" t="s">
        <v>46</v>
      </c>
      <c r="AA93" s="37" t="s">
        <v>63</v>
      </c>
      <c r="AB93" s="9"/>
      <c r="AC93" s="9"/>
      <c r="AD93" s="1"/>
    </row>
    <row r="94" spans="1:30" x14ac:dyDescent="0.25">
      <c r="A94" s="42"/>
      <c r="B94" s="42"/>
      <c r="C94" s="42"/>
      <c r="D94" s="42"/>
      <c r="E94" s="42"/>
      <c r="F94" s="42"/>
      <c r="G94" s="42"/>
      <c r="H94" s="42"/>
      <c r="I94" s="47"/>
      <c r="J94" s="44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9"/>
      <c r="AA94" s="9"/>
      <c r="AB94" s="9"/>
      <c r="AC94" s="9"/>
      <c r="AD94" s="1"/>
    </row>
    <row r="95" spans="1:30" x14ac:dyDescent="0.25">
      <c r="A95" s="43"/>
      <c r="B95" s="43"/>
      <c r="C95" s="43"/>
      <c r="D95" s="43"/>
      <c r="E95" s="43"/>
      <c r="F95" s="43"/>
      <c r="G95" s="43"/>
      <c r="H95" s="43"/>
      <c r="I95" s="46"/>
      <c r="J95" s="45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9"/>
      <c r="AA95" s="9"/>
      <c r="AB95" s="9"/>
      <c r="AC95" s="9"/>
      <c r="AD95" s="1"/>
    </row>
    <row r="96" spans="1:30" x14ac:dyDescent="0.25">
      <c r="A96" s="42"/>
      <c r="B96" s="42"/>
      <c r="C96" s="42"/>
      <c r="D96" s="42"/>
      <c r="E96" s="42"/>
      <c r="F96" s="42"/>
      <c r="G96" s="42"/>
      <c r="H96" s="42"/>
      <c r="I96" s="47"/>
      <c r="J96" s="44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9"/>
      <c r="AA96" s="9"/>
      <c r="AB96" s="9"/>
      <c r="AC96" s="9"/>
      <c r="AD96" s="1"/>
    </row>
    <row r="97" spans="1:30" x14ac:dyDescent="0.25">
      <c r="A97" s="43"/>
      <c r="B97" s="43"/>
      <c r="C97" s="43"/>
      <c r="D97" s="43"/>
      <c r="E97" s="43"/>
      <c r="F97" s="43"/>
      <c r="G97" s="43"/>
      <c r="H97" s="43"/>
      <c r="I97" s="46"/>
      <c r="J97" s="45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9"/>
      <c r="AA97" s="9"/>
      <c r="AB97" s="9"/>
      <c r="AC97" s="9"/>
      <c r="AD97" s="1"/>
    </row>
    <row r="98" spans="1:30" x14ac:dyDescent="0.25">
      <c r="A98" s="42"/>
      <c r="B98" s="42"/>
      <c r="C98" s="42"/>
      <c r="D98" s="42"/>
      <c r="E98" s="42"/>
      <c r="F98" s="42"/>
      <c r="G98" s="42"/>
      <c r="H98" s="42"/>
      <c r="I98" s="47"/>
      <c r="J98" s="44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9"/>
      <c r="AA98" s="9"/>
      <c r="AB98" s="9"/>
      <c r="AC98" s="9"/>
      <c r="AD98" s="1"/>
    </row>
    <row r="99" spans="1:30" x14ac:dyDescent="0.25">
      <c r="A99" s="43"/>
      <c r="B99" s="43"/>
      <c r="C99" s="43"/>
      <c r="D99" s="43"/>
      <c r="E99" s="43"/>
      <c r="F99" s="43"/>
      <c r="G99" s="43"/>
      <c r="H99" s="43"/>
      <c r="I99" s="46"/>
      <c r="J99" s="45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9"/>
      <c r="AA99" s="9"/>
      <c r="AB99" s="9"/>
      <c r="AC99" s="9"/>
      <c r="AD99" s="1"/>
    </row>
    <row r="100" spans="1:30" x14ac:dyDescent="0.25">
      <c r="A100" s="42"/>
      <c r="B100" s="42"/>
      <c r="C100" s="42"/>
      <c r="D100" s="42"/>
      <c r="E100" s="42"/>
      <c r="F100" s="42"/>
      <c r="G100" s="42"/>
      <c r="H100" s="42"/>
      <c r="I100" s="47"/>
      <c r="J100" s="44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9"/>
      <c r="AA100" s="9"/>
      <c r="AB100" s="9"/>
      <c r="AC100" s="9"/>
      <c r="AD100" s="1"/>
    </row>
    <row r="101" spans="1:30" x14ac:dyDescent="0.25">
      <c r="A101" s="43"/>
      <c r="B101" s="43"/>
      <c r="C101" s="43"/>
      <c r="D101" s="43"/>
      <c r="E101" s="43"/>
      <c r="F101" s="43"/>
      <c r="G101" s="43"/>
      <c r="H101" s="43"/>
      <c r="I101" s="46"/>
      <c r="J101" s="45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9"/>
      <c r="AA101" s="9"/>
      <c r="AB101" s="9"/>
      <c r="AC101" s="9"/>
      <c r="AD101" s="1"/>
    </row>
    <row r="102" spans="1:30" x14ac:dyDescent="0.25">
      <c r="A102" s="42"/>
      <c r="B102" s="42"/>
      <c r="C102" s="42"/>
      <c r="D102" s="42"/>
      <c r="E102" s="42"/>
      <c r="F102" s="42"/>
      <c r="G102" s="42"/>
      <c r="H102" s="42"/>
      <c r="I102" s="47"/>
      <c r="J102" s="44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9"/>
      <c r="AA102" s="9"/>
      <c r="AB102" s="9"/>
      <c r="AC102" s="9"/>
      <c r="AD102" s="1"/>
    </row>
    <row r="103" spans="1:30" ht="15.75" thickBot="1" x14ac:dyDescent="0.3">
      <c r="A103" s="43"/>
      <c r="B103" s="43"/>
      <c r="C103" s="43"/>
      <c r="D103" s="43"/>
      <c r="E103" s="43"/>
      <c r="F103" s="43"/>
      <c r="G103" s="43"/>
      <c r="H103" s="43"/>
      <c r="I103" s="43"/>
      <c r="J103" s="45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9"/>
      <c r="AA103" s="9"/>
      <c r="AB103" s="9"/>
      <c r="AC103" s="9"/>
      <c r="AD103" s="1"/>
    </row>
    <row r="104" spans="1:30" ht="16.5" thickTop="1" thickBot="1" x14ac:dyDescent="0.3">
      <c r="A104" s="42" t="s">
        <v>6</v>
      </c>
      <c r="B104" s="42" t="s">
        <v>73</v>
      </c>
      <c r="C104" s="42" t="s">
        <v>14</v>
      </c>
      <c r="D104" s="42">
        <v>0.65400000000000003</v>
      </c>
      <c r="E104" s="42">
        <v>53817.542999999998</v>
      </c>
      <c r="F104" s="42">
        <v>1.215217127247894E-5</v>
      </c>
      <c r="G104" s="42"/>
      <c r="H104" s="42"/>
      <c r="I104" s="42"/>
      <c r="J104" s="44"/>
      <c r="K104" s="42"/>
      <c r="L104" s="42"/>
      <c r="M104" s="42"/>
      <c r="N104" s="42"/>
      <c r="O104" s="42"/>
      <c r="P104" s="42"/>
      <c r="Q104" s="42"/>
      <c r="R104" s="42" t="s">
        <v>632</v>
      </c>
      <c r="S104" s="42"/>
      <c r="T104" s="42">
        <v>7</v>
      </c>
      <c r="U104" s="42"/>
      <c r="V104" s="42"/>
      <c r="W104" s="42"/>
      <c r="X104" s="42"/>
      <c r="Y104" s="42"/>
      <c r="Z104" s="10" t="s">
        <v>52</v>
      </c>
      <c r="AA104" s="10" t="s">
        <v>54</v>
      </c>
      <c r="AB104" s="10" t="s">
        <v>55</v>
      </c>
      <c r="AC104" s="10" t="s">
        <v>56</v>
      </c>
      <c r="AD104" s="10" t="s">
        <v>57</v>
      </c>
    </row>
    <row r="105" spans="1:30" ht="15.75" thickTop="1" x14ac:dyDescent="0.25">
      <c r="A105" s="43" t="s">
        <v>8</v>
      </c>
      <c r="B105" s="43" t="s">
        <v>73</v>
      </c>
      <c r="C105" s="43" t="s">
        <v>14</v>
      </c>
      <c r="D105" s="43">
        <v>1</v>
      </c>
      <c r="E105" s="43">
        <v>52947.175999999999</v>
      </c>
      <c r="F105" s="43">
        <v>1.8886748558601123E-5</v>
      </c>
      <c r="G105" s="43"/>
      <c r="H105" s="43"/>
      <c r="I105" s="43"/>
      <c r="J105" s="45"/>
      <c r="K105" s="43"/>
      <c r="L105" s="43"/>
      <c r="M105" s="43"/>
      <c r="N105" s="43"/>
      <c r="O105" s="43"/>
      <c r="P105" s="43"/>
      <c r="Q105" s="43"/>
      <c r="R105" s="43" t="s">
        <v>52</v>
      </c>
      <c r="S105" s="43"/>
      <c r="T105" s="43">
        <v>125</v>
      </c>
      <c r="U105" s="43"/>
      <c r="V105" s="43"/>
      <c r="W105" s="43"/>
      <c r="X105" s="43"/>
      <c r="Y105" s="43"/>
      <c r="Z105" s="11">
        <v>120</v>
      </c>
      <c r="AA105" s="12">
        <v>0.57038121019011334</v>
      </c>
      <c r="AB105" s="15">
        <v>1.0436785041103018</v>
      </c>
      <c r="AC105" s="12">
        <v>0.51683126989203931</v>
      </c>
      <c r="AD105" s="12">
        <v>0.7102969947308182</v>
      </c>
    </row>
    <row r="106" spans="1:30" ht="15.75" thickBot="1" x14ac:dyDescent="0.3">
      <c r="A106" s="42" t="s">
        <v>9</v>
      </c>
      <c r="B106" s="42" t="s">
        <v>73</v>
      </c>
      <c r="C106" s="42" t="s">
        <v>14</v>
      </c>
      <c r="D106" s="42">
        <v>0.55500000000000005</v>
      </c>
      <c r="E106" s="42">
        <v>55355.074000000001</v>
      </c>
      <c r="F106" s="42">
        <v>1.0026181159111087E-5</v>
      </c>
      <c r="G106" s="42"/>
      <c r="H106" s="42"/>
      <c r="I106" s="42"/>
      <c r="J106" s="44"/>
      <c r="K106" s="42"/>
      <c r="L106" s="42"/>
      <c r="M106" s="42"/>
      <c r="N106" s="42"/>
      <c r="O106" s="42"/>
      <c r="P106" s="42"/>
      <c r="Q106" s="42"/>
      <c r="R106" s="42" t="s">
        <v>53</v>
      </c>
      <c r="S106" s="42"/>
      <c r="T106" s="42">
        <v>130</v>
      </c>
      <c r="U106" s="42"/>
      <c r="V106" s="42"/>
      <c r="W106" s="42"/>
      <c r="X106" s="42"/>
      <c r="Y106" s="42"/>
      <c r="Z106" s="13">
        <v>0</v>
      </c>
      <c r="AA106" s="14">
        <v>1</v>
      </c>
      <c r="AB106" s="14">
        <v>1</v>
      </c>
      <c r="AC106" s="14">
        <v>1</v>
      </c>
      <c r="AD106" s="14">
        <v>1</v>
      </c>
    </row>
    <row r="107" spans="1:30" ht="16.5" thickTop="1" thickBot="1" x14ac:dyDescent="0.3">
      <c r="A107" s="43" t="s">
        <v>311</v>
      </c>
      <c r="B107" s="43" t="s">
        <v>73</v>
      </c>
      <c r="C107" s="43" t="s">
        <v>14</v>
      </c>
      <c r="D107" s="43">
        <v>782.43299999999999</v>
      </c>
      <c r="E107" s="43">
        <v>29046.956999999999</v>
      </c>
      <c r="F107" s="43">
        <v>2.6936999999999999E-2</v>
      </c>
      <c r="G107" s="43">
        <v>57.038121019011335</v>
      </c>
      <c r="H107" s="43">
        <v>120</v>
      </c>
      <c r="I107" s="46">
        <v>4.0437198341015259</v>
      </c>
      <c r="J107" s="45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>
        <v>1</v>
      </c>
      <c r="V107" s="43">
        <v>120</v>
      </c>
      <c r="W107" s="43">
        <v>4.0437198341015259</v>
      </c>
      <c r="X107" s="43"/>
      <c r="Y107" s="43"/>
      <c r="Z107" s="9"/>
      <c r="AA107" s="9"/>
      <c r="AB107" s="9"/>
      <c r="AC107" s="9"/>
      <c r="AD107" s="1"/>
    </row>
    <row r="108" spans="1:30" x14ac:dyDescent="0.25">
      <c r="A108" s="42" t="s">
        <v>312</v>
      </c>
      <c r="B108" s="42" t="s">
        <v>73</v>
      </c>
      <c r="C108" s="42" t="s">
        <v>14</v>
      </c>
      <c r="D108" s="42">
        <v>1085.02</v>
      </c>
      <c r="E108" s="42">
        <v>30545.833999999999</v>
      </c>
      <c r="F108" s="42">
        <v>3.5520999999999997E-2</v>
      </c>
      <c r="G108" s="42">
        <v>104.36785041103019</v>
      </c>
      <c r="H108" s="42">
        <v>120</v>
      </c>
      <c r="I108" s="47">
        <v>4.647921681768854</v>
      </c>
      <c r="J108" s="44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>
        <v>2</v>
      </c>
      <c r="V108" s="42">
        <v>120</v>
      </c>
      <c r="W108" s="42">
        <v>4.647921681768854</v>
      </c>
      <c r="X108" s="42"/>
      <c r="Y108" s="42"/>
      <c r="Z108" s="30" t="s">
        <v>58</v>
      </c>
      <c r="AA108" s="31">
        <v>-3.2742713269249086E-3</v>
      </c>
      <c r="AB108" s="9"/>
      <c r="AC108" s="9"/>
      <c r="AD108" s="1"/>
    </row>
    <row r="109" spans="1:30" x14ac:dyDescent="0.25">
      <c r="A109" s="43" t="s">
        <v>313</v>
      </c>
      <c r="B109" s="43" t="s">
        <v>73</v>
      </c>
      <c r="C109" s="43" t="s">
        <v>14</v>
      </c>
      <c r="D109" s="43">
        <v>853.72199999999998</v>
      </c>
      <c r="E109" s="43">
        <v>28807.625</v>
      </c>
      <c r="F109" s="43">
        <v>2.9635000000000002E-2</v>
      </c>
      <c r="G109" s="43">
        <v>51.683126989203934</v>
      </c>
      <c r="H109" s="43">
        <v>120</v>
      </c>
      <c r="I109" s="46">
        <v>3.9451313644009285</v>
      </c>
      <c r="J109" s="45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>
        <v>3</v>
      </c>
      <c r="V109" s="43">
        <v>120</v>
      </c>
      <c r="W109" s="43">
        <v>3.9451313644009285</v>
      </c>
      <c r="X109" s="43"/>
      <c r="Y109" s="43"/>
      <c r="Z109" s="32" t="s">
        <v>59</v>
      </c>
      <c r="AA109" s="33">
        <v>4.6051701859880927</v>
      </c>
      <c r="AB109" s="9"/>
      <c r="AC109" s="9"/>
      <c r="AD109" s="1"/>
    </row>
    <row r="110" spans="1:30" ht="17.25" x14ac:dyDescent="0.25">
      <c r="A110" s="42" t="s">
        <v>308</v>
      </c>
      <c r="B110" s="42" t="s">
        <v>73</v>
      </c>
      <c r="C110" s="42" t="s">
        <v>14</v>
      </c>
      <c r="D110" s="42">
        <v>1164.269</v>
      </c>
      <c r="E110" s="42">
        <v>24658.118999999999</v>
      </c>
      <c r="F110" s="42">
        <v>4.7216000000000001E-2</v>
      </c>
      <c r="G110" s="42">
        <v>100</v>
      </c>
      <c r="H110" s="42">
        <v>0</v>
      </c>
      <c r="I110" s="47">
        <v>4.6051701859880918</v>
      </c>
      <c r="J110" s="44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>
        <v>4</v>
      </c>
      <c r="V110" s="42">
        <v>0</v>
      </c>
      <c r="W110" s="42">
        <v>4.6051701859880918</v>
      </c>
      <c r="X110" s="42"/>
      <c r="Y110" s="42"/>
      <c r="Z110" s="32" t="s">
        <v>60</v>
      </c>
      <c r="AA110" s="34">
        <v>0.44435781906185678</v>
      </c>
      <c r="AB110" s="9"/>
      <c r="AC110" s="9"/>
      <c r="AD110" s="1"/>
    </row>
    <row r="111" spans="1:30" ht="18" x14ac:dyDescent="0.35">
      <c r="A111" s="43" t="s">
        <v>309</v>
      </c>
      <c r="B111" s="43" t="s">
        <v>73</v>
      </c>
      <c r="C111" s="43" t="s">
        <v>14</v>
      </c>
      <c r="D111" s="43">
        <v>804.67700000000002</v>
      </c>
      <c r="E111" s="43">
        <v>23642.636999999999</v>
      </c>
      <c r="F111" s="43">
        <v>3.4035000000000003E-2</v>
      </c>
      <c r="G111" s="43">
        <v>100</v>
      </c>
      <c r="H111" s="43">
        <v>0</v>
      </c>
      <c r="I111" s="46">
        <v>4.6051701859880918</v>
      </c>
      <c r="J111" s="45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>
        <v>5</v>
      </c>
      <c r="V111" s="43">
        <v>0</v>
      </c>
      <c r="W111" s="43">
        <v>4.6051701859880918</v>
      </c>
      <c r="X111" s="43"/>
      <c r="Y111" s="43"/>
      <c r="Z111" s="32" t="s">
        <v>61</v>
      </c>
      <c r="AA111" s="41">
        <v>211.69509529038544</v>
      </c>
      <c r="AB111" s="9"/>
      <c r="AC111" s="9"/>
      <c r="AD111" s="1"/>
    </row>
    <row r="112" spans="1:30" ht="18.75" x14ac:dyDescent="0.35">
      <c r="A112" s="42" t="s">
        <v>310</v>
      </c>
      <c r="B112" s="42" t="s">
        <v>73</v>
      </c>
      <c r="C112" s="42" t="s">
        <v>14</v>
      </c>
      <c r="D112" s="42">
        <v>1453.6389999999999</v>
      </c>
      <c r="E112" s="42">
        <v>25356.958999999999</v>
      </c>
      <c r="F112" s="42">
        <v>5.7327000000000003E-2</v>
      </c>
      <c r="G112" s="42">
        <v>100</v>
      </c>
      <c r="H112" s="42">
        <v>0</v>
      </c>
      <c r="I112" s="47">
        <v>4.6051701859880918</v>
      </c>
      <c r="J112" s="44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>
        <v>6</v>
      </c>
      <c r="V112" s="42">
        <v>0</v>
      </c>
      <c r="W112" s="42">
        <v>4.6051701859880918</v>
      </c>
      <c r="X112" s="42"/>
      <c r="Y112" s="42"/>
      <c r="Z112" s="32" t="s">
        <v>62</v>
      </c>
      <c r="AA112" s="33">
        <v>6.5485426538498173</v>
      </c>
      <c r="AB112" s="9"/>
      <c r="AC112" s="9"/>
      <c r="AD112" s="1"/>
    </row>
    <row r="113" spans="1:30" ht="15.75" thickBot="1" x14ac:dyDescent="0.3">
      <c r="A113" s="43"/>
      <c r="B113" s="43"/>
      <c r="C113" s="43"/>
      <c r="D113" s="43"/>
      <c r="E113" s="43"/>
      <c r="F113" s="43"/>
      <c r="G113" s="43"/>
      <c r="H113" s="43"/>
      <c r="I113" s="46"/>
      <c r="J113" s="45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36" t="s">
        <v>46</v>
      </c>
      <c r="AA113" s="37" t="s">
        <v>63</v>
      </c>
      <c r="AB113" s="9"/>
      <c r="AC113" s="9"/>
      <c r="AD113" s="1"/>
    </row>
    <row r="114" spans="1:30" x14ac:dyDescent="0.25">
      <c r="A114" s="42"/>
      <c r="B114" s="42"/>
      <c r="C114" s="42"/>
      <c r="D114" s="42"/>
      <c r="E114" s="42"/>
      <c r="F114" s="42"/>
      <c r="G114" s="42"/>
      <c r="H114" s="42"/>
      <c r="I114" s="47"/>
      <c r="J114" s="44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9"/>
      <c r="AA114" s="9"/>
      <c r="AB114" s="9"/>
      <c r="AC114" s="9"/>
      <c r="AD114" s="1"/>
    </row>
    <row r="115" spans="1:30" x14ac:dyDescent="0.25">
      <c r="A115" s="43"/>
      <c r="B115" s="43"/>
      <c r="C115" s="43"/>
      <c r="D115" s="43"/>
      <c r="E115" s="43"/>
      <c r="F115" s="43"/>
      <c r="G115" s="43"/>
      <c r="H115" s="43"/>
      <c r="I115" s="46"/>
      <c r="J115" s="45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9"/>
      <c r="AA115" s="9"/>
      <c r="AB115" s="9"/>
      <c r="AC115" s="9"/>
      <c r="AD115" s="1"/>
    </row>
    <row r="116" spans="1:30" x14ac:dyDescent="0.25">
      <c r="A116" s="42"/>
      <c r="B116" s="42"/>
      <c r="C116" s="42"/>
      <c r="D116" s="42"/>
      <c r="E116" s="42"/>
      <c r="F116" s="42"/>
      <c r="G116" s="42"/>
      <c r="H116" s="42"/>
      <c r="I116" s="47"/>
      <c r="J116" s="44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9"/>
      <c r="AA116" s="9"/>
      <c r="AB116" s="9"/>
      <c r="AC116" s="9"/>
      <c r="AD116" s="1"/>
    </row>
    <row r="117" spans="1:30" x14ac:dyDescent="0.25">
      <c r="A117" s="43"/>
      <c r="B117" s="43"/>
      <c r="C117" s="43"/>
      <c r="D117" s="43"/>
      <c r="E117" s="43"/>
      <c r="F117" s="43"/>
      <c r="G117" s="43"/>
      <c r="H117" s="43"/>
      <c r="I117" s="46"/>
      <c r="J117" s="45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9"/>
      <c r="AA117" s="9"/>
      <c r="AB117" s="9"/>
      <c r="AC117" s="9"/>
      <c r="AD117" s="1"/>
    </row>
    <row r="118" spans="1:30" x14ac:dyDescent="0.25">
      <c r="A118" s="42"/>
      <c r="B118" s="42"/>
      <c r="C118" s="42"/>
      <c r="D118" s="42"/>
      <c r="E118" s="42"/>
      <c r="F118" s="42"/>
      <c r="G118" s="42"/>
      <c r="H118" s="42"/>
      <c r="I118" s="47"/>
      <c r="J118" s="44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9"/>
      <c r="AA118" s="9"/>
      <c r="AB118" s="9"/>
      <c r="AC118" s="9"/>
      <c r="AD118" s="1"/>
    </row>
    <row r="119" spans="1:30" x14ac:dyDescent="0.25">
      <c r="A119" s="43"/>
      <c r="B119" s="43"/>
      <c r="C119" s="43"/>
      <c r="D119" s="43"/>
      <c r="E119" s="43"/>
      <c r="F119" s="43"/>
      <c r="G119" s="43"/>
      <c r="H119" s="43"/>
      <c r="I119" s="46"/>
      <c r="J119" s="45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9"/>
      <c r="AA119" s="9"/>
      <c r="AB119" s="9"/>
      <c r="AC119" s="9"/>
      <c r="AD119" s="1"/>
    </row>
    <row r="120" spans="1:30" x14ac:dyDescent="0.25">
      <c r="A120" s="42"/>
      <c r="B120" s="42"/>
      <c r="C120" s="42"/>
      <c r="D120" s="42"/>
      <c r="E120" s="42"/>
      <c r="F120" s="42"/>
      <c r="G120" s="42"/>
      <c r="H120" s="42"/>
      <c r="I120" s="47"/>
      <c r="J120" s="44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9"/>
      <c r="AA120" s="9"/>
      <c r="AB120" s="9"/>
      <c r="AC120" s="9"/>
      <c r="AD120" s="1"/>
    </row>
    <row r="121" spans="1:30" x14ac:dyDescent="0.25">
      <c r="A121" s="43"/>
      <c r="B121" s="43"/>
      <c r="C121" s="43"/>
      <c r="D121" s="43"/>
      <c r="E121" s="43"/>
      <c r="F121" s="43"/>
      <c r="G121" s="43"/>
      <c r="H121" s="43"/>
      <c r="I121" s="46"/>
      <c r="J121" s="45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9"/>
      <c r="AA121" s="9"/>
      <c r="AB121" s="9"/>
      <c r="AC121" s="9"/>
      <c r="AD121" s="1"/>
    </row>
    <row r="122" spans="1:30" x14ac:dyDescent="0.25">
      <c r="A122" s="42"/>
      <c r="B122" s="42"/>
      <c r="C122" s="42"/>
      <c r="D122" s="42"/>
      <c r="E122" s="42"/>
      <c r="F122" s="42"/>
      <c r="G122" s="42"/>
      <c r="H122" s="42"/>
      <c r="I122" s="47"/>
      <c r="J122" s="44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9"/>
      <c r="AA122" s="9"/>
      <c r="AB122" s="9"/>
      <c r="AC122" s="9"/>
      <c r="AD122" s="1"/>
    </row>
    <row r="123" spans="1:30" ht="15.75" thickBot="1" x14ac:dyDescent="0.3">
      <c r="A123" s="43"/>
      <c r="B123" s="43"/>
      <c r="C123" s="43"/>
      <c r="D123" s="43"/>
      <c r="E123" s="43"/>
      <c r="F123" s="43"/>
      <c r="G123" s="43"/>
      <c r="H123" s="43"/>
      <c r="I123" s="43"/>
      <c r="J123" s="45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9"/>
      <c r="AA123" s="9"/>
      <c r="AB123" s="9"/>
      <c r="AC123" s="9"/>
      <c r="AD123" s="1"/>
    </row>
    <row r="124" spans="1:30" ht="16.5" thickTop="1" thickBot="1" x14ac:dyDescent="0.3">
      <c r="A124" s="42" t="s">
        <v>6</v>
      </c>
      <c r="B124" s="42" t="s">
        <v>74</v>
      </c>
      <c r="C124" s="42" t="s">
        <v>15</v>
      </c>
      <c r="D124" s="42">
        <v>0.57099999999999995</v>
      </c>
      <c r="E124" s="42">
        <v>53817.542999999998</v>
      </c>
      <c r="F124" s="42">
        <v>1.0609923236369226E-5</v>
      </c>
      <c r="G124" s="42"/>
      <c r="H124" s="42"/>
      <c r="I124" s="42"/>
      <c r="J124" s="44"/>
      <c r="K124" s="42"/>
      <c r="L124" s="42"/>
      <c r="M124" s="42"/>
      <c r="N124" s="42"/>
      <c r="O124" s="42"/>
      <c r="P124" s="42"/>
      <c r="Q124" s="42"/>
      <c r="R124" s="42" t="s">
        <v>633</v>
      </c>
      <c r="S124" s="42"/>
      <c r="T124" s="42">
        <v>8</v>
      </c>
      <c r="U124" s="42"/>
      <c r="V124" s="42"/>
      <c r="W124" s="42"/>
      <c r="X124" s="42"/>
      <c r="Y124" s="42"/>
      <c r="Z124" s="10" t="s">
        <v>52</v>
      </c>
      <c r="AA124" s="10" t="s">
        <v>54</v>
      </c>
      <c r="AB124" s="10" t="s">
        <v>55</v>
      </c>
      <c r="AC124" s="10" t="s">
        <v>56</v>
      </c>
      <c r="AD124" s="10" t="s">
        <v>57</v>
      </c>
    </row>
    <row r="125" spans="1:30" ht="15.75" thickTop="1" x14ac:dyDescent="0.25">
      <c r="A125" s="43" t="s">
        <v>8</v>
      </c>
      <c r="B125" s="43" t="s">
        <v>74</v>
      </c>
      <c r="C125" s="43" t="s">
        <v>15</v>
      </c>
      <c r="D125" s="43">
        <v>1</v>
      </c>
      <c r="E125" s="43">
        <v>52947.175999999999</v>
      </c>
      <c r="F125" s="43">
        <v>1.8886748558601123E-5</v>
      </c>
      <c r="G125" s="43"/>
      <c r="H125" s="43"/>
      <c r="I125" s="43"/>
      <c r="J125" s="45"/>
      <c r="K125" s="43"/>
      <c r="L125" s="43"/>
      <c r="M125" s="43"/>
      <c r="N125" s="43"/>
      <c r="O125" s="43"/>
      <c r="P125" s="43"/>
      <c r="Q125" s="43"/>
      <c r="R125" s="43" t="s">
        <v>52</v>
      </c>
      <c r="S125" s="43"/>
      <c r="T125" s="43">
        <v>145</v>
      </c>
      <c r="U125" s="43"/>
      <c r="V125" s="43"/>
      <c r="W125" s="43"/>
      <c r="X125" s="43"/>
      <c r="Y125" s="43"/>
      <c r="Z125" s="11">
        <v>120</v>
      </c>
      <c r="AA125" s="12">
        <v>0.54616069920223909</v>
      </c>
      <c r="AB125" s="12">
        <v>0.53023916007882954</v>
      </c>
      <c r="AC125" s="12">
        <v>0.63530003340188768</v>
      </c>
      <c r="AD125" s="12">
        <v>0.5705666308943188</v>
      </c>
    </row>
    <row r="126" spans="1:30" ht="15.75" thickBot="1" x14ac:dyDescent="0.3">
      <c r="A126" s="42" t="s">
        <v>9</v>
      </c>
      <c r="B126" s="42" t="s">
        <v>74</v>
      </c>
      <c r="C126" s="42" t="s">
        <v>15</v>
      </c>
      <c r="D126" s="42">
        <v>1</v>
      </c>
      <c r="E126" s="42">
        <v>55355.074000000001</v>
      </c>
      <c r="F126" s="42">
        <v>1.8065191277677634E-5</v>
      </c>
      <c r="G126" s="42"/>
      <c r="H126" s="42"/>
      <c r="I126" s="42"/>
      <c r="J126" s="44"/>
      <c r="K126" s="42"/>
      <c r="L126" s="42"/>
      <c r="M126" s="42"/>
      <c r="N126" s="42"/>
      <c r="O126" s="42"/>
      <c r="P126" s="42"/>
      <c r="Q126" s="42"/>
      <c r="R126" s="42" t="s">
        <v>53</v>
      </c>
      <c r="S126" s="42"/>
      <c r="T126" s="42">
        <v>150</v>
      </c>
      <c r="U126" s="42"/>
      <c r="V126" s="42"/>
      <c r="W126" s="42"/>
      <c r="X126" s="42"/>
      <c r="Y126" s="42"/>
      <c r="Z126" s="13">
        <v>0</v>
      </c>
      <c r="AA126" s="14">
        <v>1</v>
      </c>
      <c r="AB126" s="14">
        <v>1</v>
      </c>
      <c r="AC126" s="14">
        <v>1</v>
      </c>
      <c r="AD126" s="14">
        <v>1</v>
      </c>
    </row>
    <row r="127" spans="1:30" ht="16.5" thickTop="1" thickBot="1" x14ac:dyDescent="0.3">
      <c r="A127" s="43" t="s">
        <v>348</v>
      </c>
      <c r="B127" s="43" t="s">
        <v>74</v>
      </c>
      <c r="C127" s="43" t="s">
        <v>15</v>
      </c>
      <c r="D127" s="43">
        <v>842.91200000000003</v>
      </c>
      <c r="E127" s="43">
        <v>30123.956999999999</v>
      </c>
      <c r="F127" s="43">
        <v>2.7980999999999999E-2</v>
      </c>
      <c r="G127" s="43">
        <v>54.616069920223907</v>
      </c>
      <c r="H127" s="43">
        <v>120</v>
      </c>
      <c r="I127" s="46">
        <v>4.000328160330187</v>
      </c>
      <c r="J127" s="45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>
        <v>1</v>
      </c>
      <c r="V127" s="43">
        <v>120</v>
      </c>
      <c r="W127" s="43">
        <v>4.000328160330187</v>
      </c>
      <c r="X127" s="43"/>
      <c r="Y127" s="43"/>
      <c r="Z127" s="9"/>
      <c r="AA127" s="9"/>
      <c r="AB127" s="9"/>
      <c r="AC127" s="9"/>
      <c r="AD127" s="1"/>
    </row>
    <row r="128" spans="1:30" x14ac:dyDescent="0.25">
      <c r="A128" s="42" t="s">
        <v>349</v>
      </c>
      <c r="B128" s="42" t="s">
        <v>74</v>
      </c>
      <c r="C128" s="42" t="s">
        <v>15</v>
      </c>
      <c r="D128" s="42">
        <v>752.36500000000001</v>
      </c>
      <c r="E128" s="42">
        <v>32326.976999999999</v>
      </c>
      <c r="F128" s="42">
        <v>2.3274E-2</v>
      </c>
      <c r="G128" s="42">
        <v>53.023916007882953</v>
      </c>
      <c r="H128" s="42">
        <v>120</v>
      </c>
      <c r="I128" s="47">
        <v>3.9707430572032734</v>
      </c>
      <c r="J128" s="44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>
        <v>2</v>
      </c>
      <c r="V128" s="42">
        <v>120</v>
      </c>
      <c r="W128" s="42">
        <v>3.9707430572032734</v>
      </c>
      <c r="X128" s="42"/>
      <c r="Y128" s="42"/>
      <c r="Z128" s="30" t="s">
        <v>58</v>
      </c>
      <c r="AA128" s="31">
        <v>-4.7025751460439335E-3</v>
      </c>
      <c r="AB128" s="9"/>
      <c r="AC128" s="9"/>
      <c r="AD128" s="1"/>
    </row>
    <row r="129" spans="1:30" x14ac:dyDescent="0.25">
      <c r="A129" s="43" t="s">
        <v>350</v>
      </c>
      <c r="B129" s="43" t="s">
        <v>74</v>
      </c>
      <c r="C129" s="43" t="s">
        <v>15</v>
      </c>
      <c r="D129" s="43">
        <v>897.10299999999995</v>
      </c>
      <c r="E129" s="43">
        <v>30163.414000000001</v>
      </c>
      <c r="F129" s="43">
        <v>2.9741E-2</v>
      </c>
      <c r="G129" s="43">
        <v>63.53000334018877</v>
      </c>
      <c r="H129" s="43">
        <v>120</v>
      </c>
      <c r="I129" s="46">
        <v>4.1515122878549988</v>
      </c>
      <c r="J129" s="45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>
        <v>3</v>
      </c>
      <c r="V129" s="43">
        <v>120</v>
      </c>
      <c r="W129" s="43">
        <v>4.1515122878549988</v>
      </c>
      <c r="X129" s="43"/>
      <c r="Y129" s="43"/>
      <c r="Z129" s="32" t="s">
        <v>59</v>
      </c>
      <c r="AA129" s="33">
        <v>4.6051701859880918</v>
      </c>
      <c r="AB129" s="9"/>
      <c r="AC129" s="9"/>
      <c r="AD129" s="1"/>
    </row>
    <row r="130" spans="1:30" ht="17.25" x14ac:dyDescent="0.25">
      <c r="A130" s="42" t="s">
        <v>345</v>
      </c>
      <c r="B130" s="42" t="s">
        <v>74</v>
      </c>
      <c r="C130" s="42" t="s">
        <v>15</v>
      </c>
      <c r="D130" s="42">
        <v>1585.123</v>
      </c>
      <c r="E130" s="42">
        <v>30947.833999999999</v>
      </c>
      <c r="F130" s="42">
        <v>5.1219000000000001E-2</v>
      </c>
      <c r="G130" s="42">
        <v>100</v>
      </c>
      <c r="H130" s="42">
        <v>0</v>
      </c>
      <c r="I130" s="47">
        <v>4.6051701859880918</v>
      </c>
      <c r="J130" s="44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>
        <v>4</v>
      </c>
      <c r="V130" s="42">
        <v>0</v>
      </c>
      <c r="W130" s="42">
        <v>4.6051701859880918</v>
      </c>
      <c r="X130" s="42"/>
      <c r="Y130" s="42"/>
      <c r="Z130" s="32" t="s">
        <v>60</v>
      </c>
      <c r="AA130" s="34">
        <v>0.96212633393508806</v>
      </c>
      <c r="AB130" s="9"/>
      <c r="AC130" s="9"/>
      <c r="AD130" s="1"/>
    </row>
    <row r="131" spans="1:30" ht="18" x14ac:dyDescent="0.35">
      <c r="A131" s="43" t="s">
        <v>346</v>
      </c>
      <c r="B131" s="43" t="s">
        <v>74</v>
      </c>
      <c r="C131" s="43" t="s">
        <v>15</v>
      </c>
      <c r="D131" s="43">
        <v>1357.971</v>
      </c>
      <c r="E131" s="43">
        <v>30947.833999999999</v>
      </c>
      <c r="F131" s="43">
        <v>4.3879355175551221E-2</v>
      </c>
      <c r="G131" s="43">
        <v>100</v>
      </c>
      <c r="H131" s="43">
        <v>0</v>
      </c>
      <c r="I131" s="46">
        <v>4.6051701859880918</v>
      </c>
      <c r="J131" s="45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>
        <v>5</v>
      </c>
      <c r="V131" s="43">
        <v>0</v>
      </c>
      <c r="W131" s="43">
        <v>4.6051701859880918</v>
      </c>
      <c r="X131" s="43"/>
      <c r="Y131" s="43"/>
      <c r="Z131" s="32" t="s">
        <v>61</v>
      </c>
      <c r="AA131" s="41">
        <v>147.39736400449848</v>
      </c>
      <c r="AB131" s="9"/>
      <c r="AC131" s="9"/>
      <c r="AD131" s="1"/>
    </row>
    <row r="132" spans="1:30" ht="18.75" x14ac:dyDescent="0.35">
      <c r="A132" s="42" t="s">
        <v>347</v>
      </c>
      <c r="B132" s="42" t="s">
        <v>74</v>
      </c>
      <c r="C132" s="42" t="s">
        <v>15</v>
      </c>
      <c r="D132" s="42">
        <v>1441.9780000000001</v>
      </c>
      <c r="E132" s="42">
        <v>30807.967000000001</v>
      </c>
      <c r="F132" s="42">
        <v>4.6804999999999999E-2</v>
      </c>
      <c r="G132" s="42">
        <v>100</v>
      </c>
      <c r="H132" s="42">
        <v>0</v>
      </c>
      <c r="I132" s="47">
        <v>4.6051701859880918</v>
      </c>
      <c r="J132" s="44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>
        <v>6</v>
      </c>
      <c r="V132" s="42">
        <v>0</v>
      </c>
      <c r="W132" s="42">
        <v>4.6051701859880918</v>
      </c>
      <c r="X132" s="42"/>
      <c r="Y132" s="42"/>
      <c r="Z132" s="32" t="s">
        <v>62</v>
      </c>
      <c r="AA132" s="33">
        <v>9.4051502920878676</v>
      </c>
      <c r="AB132" s="9"/>
      <c r="AC132" s="9"/>
      <c r="AD132" s="1"/>
    </row>
    <row r="133" spans="1:30" ht="15.75" thickBot="1" x14ac:dyDescent="0.3">
      <c r="A133" s="43"/>
      <c r="B133" s="43"/>
      <c r="C133" s="43"/>
      <c r="D133" s="43"/>
      <c r="E133" s="43"/>
      <c r="F133" s="43"/>
      <c r="G133" s="43"/>
      <c r="H133" s="43"/>
      <c r="I133" s="46"/>
      <c r="J133" s="45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36" t="s">
        <v>46</v>
      </c>
      <c r="AA133" s="37" t="s">
        <v>63</v>
      </c>
      <c r="AB133" s="9"/>
      <c r="AC133" s="9"/>
      <c r="AD133" s="1"/>
    </row>
    <row r="134" spans="1:30" x14ac:dyDescent="0.25">
      <c r="A134" s="42"/>
      <c r="B134" s="42"/>
      <c r="C134" s="42"/>
      <c r="D134" s="42"/>
      <c r="E134" s="42"/>
      <c r="F134" s="42"/>
      <c r="G134" s="42"/>
      <c r="H134" s="42"/>
      <c r="I134" s="47"/>
      <c r="J134" s="44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9"/>
      <c r="AA134" s="9"/>
      <c r="AB134" s="9"/>
      <c r="AC134" s="9"/>
      <c r="AD134" s="1"/>
    </row>
    <row r="135" spans="1:30" x14ac:dyDescent="0.25">
      <c r="A135" s="43"/>
      <c r="B135" s="43"/>
      <c r="C135" s="43"/>
      <c r="D135" s="43"/>
      <c r="E135" s="43"/>
      <c r="F135" s="43"/>
      <c r="G135" s="43"/>
      <c r="H135" s="43"/>
      <c r="I135" s="46"/>
      <c r="J135" s="45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9"/>
      <c r="AA135" s="9"/>
      <c r="AB135" s="9"/>
      <c r="AC135" s="9"/>
      <c r="AD135" s="1"/>
    </row>
    <row r="136" spans="1:30" x14ac:dyDescent="0.25">
      <c r="A136" s="42"/>
      <c r="B136" s="42"/>
      <c r="C136" s="42"/>
      <c r="D136" s="42"/>
      <c r="E136" s="42"/>
      <c r="F136" s="42"/>
      <c r="G136" s="42"/>
      <c r="H136" s="42"/>
      <c r="I136" s="47"/>
      <c r="J136" s="44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9"/>
      <c r="AA136" s="9"/>
      <c r="AB136" s="9"/>
      <c r="AC136" s="9"/>
      <c r="AD136" s="1"/>
    </row>
    <row r="137" spans="1:30" x14ac:dyDescent="0.25">
      <c r="A137" s="43"/>
      <c r="B137" s="43"/>
      <c r="C137" s="43"/>
      <c r="D137" s="43"/>
      <c r="E137" s="43"/>
      <c r="F137" s="43"/>
      <c r="G137" s="43"/>
      <c r="H137" s="43"/>
      <c r="I137" s="46"/>
      <c r="J137" s="45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9"/>
      <c r="AA137" s="9"/>
      <c r="AB137" s="9"/>
      <c r="AC137" s="9"/>
      <c r="AD137" s="1"/>
    </row>
    <row r="138" spans="1:30" x14ac:dyDescent="0.25">
      <c r="A138" s="42"/>
      <c r="B138" s="42"/>
      <c r="C138" s="42"/>
      <c r="D138" s="42"/>
      <c r="E138" s="42"/>
      <c r="F138" s="42"/>
      <c r="G138" s="42"/>
      <c r="H138" s="42"/>
      <c r="I138" s="47"/>
      <c r="J138" s="44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9"/>
      <c r="AA138" s="9"/>
      <c r="AB138" s="9"/>
      <c r="AC138" s="9"/>
      <c r="AD138" s="1"/>
    </row>
    <row r="139" spans="1:30" x14ac:dyDescent="0.25">
      <c r="A139" s="43"/>
      <c r="B139" s="43"/>
      <c r="C139" s="43"/>
      <c r="D139" s="43"/>
      <c r="E139" s="43"/>
      <c r="F139" s="43"/>
      <c r="G139" s="43"/>
      <c r="H139" s="43"/>
      <c r="I139" s="46"/>
      <c r="J139" s="45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9"/>
      <c r="AA139" s="9"/>
      <c r="AB139" s="9"/>
      <c r="AC139" s="9"/>
      <c r="AD139" s="1"/>
    </row>
    <row r="140" spans="1:30" x14ac:dyDescent="0.25">
      <c r="A140" s="42"/>
      <c r="B140" s="42"/>
      <c r="C140" s="42"/>
      <c r="D140" s="42"/>
      <c r="E140" s="42"/>
      <c r="F140" s="42"/>
      <c r="G140" s="42"/>
      <c r="H140" s="42"/>
      <c r="I140" s="47"/>
      <c r="J140" s="44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9"/>
      <c r="AA140" s="9"/>
      <c r="AB140" s="9"/>
      <c r="AC140" s="9"/>
      <c r="AD140" s="1"/>
    </row>
    <row r="141" spans="1:30" x14ac:dyDescent="0.25">
      <c r="A141" s="43"/>
      <c r="B141" s="43"/>
      <c r="C141" s="43"/>
      <c r="D141" s="43"/>
      <c r="E141" s="43"/>
      <c r="F141" s="43"/>
      <c r="G141" s="43"/>
      <c r="H141" s="43"/>
      <c r="I141" s="46"/>
      <c r="J141" s="45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9"/>
      <c r="AA141" s="9"/>
      <c r="AB141" s="9"/>
      <c r="AC141" s="9"/>
      <c r="AD141" s="1"/>
    </row>
    <row r="142" spans="1:30" x14ac:dyDescent="0.25">
      <c r="A142" s="42"/>
      <c r="B142" s="42"/>
      <c r="C142" s="42"/>
      <c r="D142" s="42"/>
      <c r="E142" s="42"/>
      <c r="F142" s="42"/>
      <c r="G142" s="42"/>
      <c r="H142" s="42"/>
      <c r="I142" s="47"/>
      <c r="J142" s="44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9"/>
      <c r="AA142" s="9"/>
      <c r="AB142" s="9"/>
      <c r="AC142" s="9"/>
      <c r="AD142" s="1"/>
    </row>
    <row r="143" spans="1:30" ht="15.75" thickBot="1" x14ac:dyDescent="0.3">
      <c r="A143" s="43"/>
      <c r="B143" s="43"/>
      <c r="C143" s="43"/>
      <c r="D143" s="43"/>
      <c r="E143" s="43"/>
      <c r="F143" s="43"/>
      <c r="G143" s="43"/>
      <c r="H143" s="43"/>
      <c r="I143" s="43"/>
      <c r="J143" s="45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9"/>
      <c r="AA143" s="9"/>
      <c r="AB143" s="9"/>
      <c r="AC143" s="9"/>
      <c r="AD143" s="1"/>
    </row>
    <row r="144" spans="1:30" ht="16.5" thickTop="1" thickBot="1" x14ac:dyDescent="0.3">
      <c r="A144" s="42" t="s">
        <v>6</v>
      </c>
      <c r="B144" s="42" t="s">
        <v>75</v>
      </c>
      <c r="C144" s="42" t="s">
        <v>16</v>
      </c>
      <c r="D144" s="42">
        <v>0.70299999999999996</v>
      </c>
      <c r="E144" s="42">
        <v>53817.542999999998</v>
      </c>
      <c r="F144" s="42">
        <v>1.3062655052832865E-5</v>
      </c>
      <c r="G144" s="42"/>
      <c r="H144" s="42"/>
      <c r="I144" s="42"/>
      <c r="J144" s="44"/>
      <c r="K144" s="42"/>
      <c r="L144" s="42"/>
      <c r="M144" s="42"/>
      <c r="N144" s="42"/>
      <c r="O144" s="42"/>
      <c r="P144" s="42"/>
      <c r="Q144" s="42"/>
      <c r="R144" s="42" t="s">
        <v>634</v>
      </c>
      <c r="S144" s="42"/>
      <c r="T144" s="42">
        <v>9</v>
      </c>
      <c r="U144" s="42"/>
      <c r="V144" s="42"/>
      <c r="W144" s="42"/>
      <c r="X144" s="42"/>
      <c r="Y144" s="42"/>
      <c r="Z144" s="10" t="s">
        <v>52</v>
      </c>
      <c r="AA144" s="10" t="s">
        <v>54</v>
      </c>
      <c r="AB144" s="10" t="s">
        <v>55</v>
      </c>
      <c r="AC144" s="10" t="s">
        <v>56</v>
      </c>
      <c r="AD144" s="10" t="s">
        <v>57</v>
      </c>
    </row>
    <row r="145" spans="1:30" ht="15.75" thickTop="1" x14ac:dyDescent="0.25">
      <c r="A145" s="43" t="s">
        <v>8</v>
      </c>
      <c r="B145" s="43" t="s">
        <v>75</v>
      </c>
      <c r="C145" s="43" t="s">
        <v>16</v>
      </c>
      <c r="D145" s="43">
        <v>1</v>
      </c>
      <c r="E145" s="43">
        <v>52947.175999999999</v>
      </c>
      <c r="F145" s="43">
        <v>1.8886748558601123E-5</v>
      </c>
      <c r="G145" s="43"/>
      <c r="H145" s="43"/>
      <c r="I145" s="43"/>
      <c r="J145" s="45"/>
      <c r="K145" s="43"/>
      <c r="L145" s="43"/>
      <c r="M145" s="43"/>
      <c r="N145" s="43"/>
      <c r="O145" s="43"/>
      <c r="P145" s="43"/>
      <c r="Q145" s="43"/>
      <c r="R145" s="43" t="s">
        <v>52</v>
      </c>
      <c r="S145" s="43"/>
      <c r="T145" s="43">
        <v>165</v>
      </c>
      <c r="U145" s="43"/>
      <c r="V145" s="43"/>
      <c r="W145" s="43"/>
      <c r="X145" s="43"/>
      <c r="Y145" s="43"/>
      <c r="Z145" s="11">
        <v>120</v>
      </c>
      <c r="AA145" s="17">
        <v>0.17351203348064967</v>
      </c>
      <c r="AB145" s="12">
        <v>8.0059737208654003E-2</v>
      </c>
      <c r="AC145" s="15" t="s">
        <v>85</v>
      </c>
      <c r="AD145" s="12">
        <v>0.12678588534465185</v>
      </c>
    </row>
    <row r="146" spans="1:30" ht="15.75" thickBot="1" x14ac:dyDescent="0.3">
      <c r="A146" s="42" t="s">
        <v>9</v>
      </c>
      <c r="B146" s="42" t="s">
        <v>75</v>
      </c>
      <c r="C146" s="42" t="s">
        <v>16</v>
      </c>
      <c r="D146" s="42">
        <v>0.63400000000000001</v>
      </c>
      <c r="E146" s="42">
        <v>55355.074000000001</v>
      </c>
      <c r="F146" s="42">
        <v>1.145333127004762E-5</v>
      </c>
      <c r="G146" s="42"/>
      <c r="H146" s="42"/>
      <c r="I146" s="42"/>
      <c r="J146" s="44"/>
      <c r="K146" s="42"/>
      <c r="L146" s="42"/>
      <c r="M146" s="42"/>
      <c r="N146" s="42"/>
      <c r="O146" s="42"/>
      <c r="P146" s="42"/>
      <c r="Q146" s="42"/>
      <c r="R146" s="42" t="s">
        <v>53</v>
      </c>
      <c r="S146" s="42"/>
      <c r="T146" s="42">
        <v>170</v>
      </c>
      <c r="U146" s="42"/>
      <c r="V146" s="42"/>
      <c r="W146" s="42"/>
      <c r="X146" s="42"/>
      <c r="Y146" s="42"/>
      <c r="Z146" s="13">
        <v>0</v>
      </c>
      <c r="AA146" s="14">
        <v>1</v>
      </c>
      <c r="AB146" s="14">
        <v>1</v>
      </c>
      <c r="AC146" s="14">
        <v>1</v>
      </c>
      <c r="AD146" s="14">
        <v>1</v>
      </c>
    </row>
    <row r="147" spans="1:30" ht="16.5" thickTop="1" thickBot="1" x14ac:dyDescent="0.3">
      <c r="A147" s="43" t="s">
        <v>385</v>
      </c>
      <c r="B147" s="43" t="s">
        <v>75</v>
      </c>
      <c r="C147" s="43" t="s">
        <v>16</v>
      </c>
      <c r="D147" s="43">
        <v>6598.5739999999996</v>
      </c>
      <c r="E147" s="43">
        <v>27944.945</v>
      </c>
      <c r="F147" s="43">
        <v>0.236128</v>
      </c>
      <c r="G147" s="43">
        <v>17.351203348064967</v>
      </c>
      <c r="H147" s="43">
        <v>120</v>
      </c>
      <c r="I147" s="46">
        <v>2.85366186122494</v>
      </c>
      <c r="J147" s="45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>
        <v>1</v>
      </c>
      <c r="V147" s="43">
        <v>120</v>
      </c>
      <c r="W147" s="43">
        <v>2.85366186122494</v>
      </c>
      <c r="X147" s="43"/>
      <c r="Y147" s="43"/>
      <c r="Z147" s="9"/>
      <c r="AA147" s="9"/>
      <c r="AB147" s="9"/>
      <c r="AC147" s="9"/>
      <c r="AD147" s="1"/>
    </row>
    <row r="148" spans="1:30" x14ac:dyDescent="0.25">
      <c r="A148" s="42" t="s">
        <v>386</v>
      </c>
      <c r="B148" s="42" t="s">
        <v>75</v>
      </c>
      <c r="C148" s="42" t="s">
        <v>16</v>
      </c>
      <c r="D148" s="42">
        <v>3217.973</v>
      </c>
      <c r="E148" s="42">
        <v>29533.842000000001</v>
      </c>
      <c r="F148" s="42">
        <v>0.108959</v>
      </c>
      <c r="G148" s="42">
        <v>8.0059737208654003</v>
      </c>
      <c r="H148" s="42">
        <v>120</v>
      </c>
      <c r="I148" s="47">
        <v>2.0801879781349921</v>
      </c>
      <c r="J148" s="44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>
        <v>2</v>
      </c>
      <c r="V148" s="42">
        <v>120</v>
      </c>
      <c r="W148" s="42">
        <v>2.0801879781349921</v>
      </c>
      <c r="X148" s="42"/>
      <c r="Y148" s="42"/>
      <c r="Z148" s="30" t="s">
        <v>58</v>
      </c>
      <c r="AA148" s="31">
        <v>-1.7818710552567715E-2</v>
      </c>
      <c r="AB148" s="9"/>
      <c r="AC148" s="9"/>
      <c r="AD148" s="1"/>
    </row>
    <row r="149" spans="1:30" x14ac:dyDescent="0.25">
      <c r="A149" s="43" t="s">
        <v>387</v>
      </c>
      <c r="B149" s="43" t="s">
        <v>75</v>
      </c>
      <c r="C149" s="43" t="s">
        <v>16</v>
      </c>
      <c r="D149" s="43">
        <v>37462.546999999999</v>
      </c>
      <c r="E149" s="43">
        <v>27423.870999999999</v>
      </c>
      <c r="F149" s="43">
        <v>1.3660559999999999</v>
      </c>
      <c r="G149" s="43">
        <v>100.38587864001781</v>
      </c>
      <c r="H149" s="43">
        <v>120</v>
      </c>
      <c r="I149" s="46" t="s">
        <v>86</v>
      </c>
      <c r="J149" s="45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 t="s">
        <v>87</v>
      </c>
      <c r="V149" s="43">
        <v>0</v>
      </c>
      <c r="W149" s="43">
        <v>4.6051701859880918</v>
      </c>
      <c r="X149" s="43"/>
      <c r="Y149" s="43"/>
      <c r="Z149" s="32" t="s">
        <v>59</v>
      </c>
      <c r="AA149" s="33">
        <v>4.6051701859880918</v>
      </c>
      <c r="AB149" s="9"/>
      <c r="AC149" s="9"/>
      <c r="AD149" s="1"/>
    </row>
    <row r="150" spans="1:30" ht="17.25" x14ac:dyDescent="0.25">
      <c r="A150" s="42" t="s">
        <v>382</v>
      </c>
      <c r="B150" s="42" t="s">
        <v>75</v>
      </c>
      <c r="C150" s="42" t="s">
        <v>16</v>
      </c>
      <c r="D150" s="42">
        <v>75039.593999999997</v>
      </c>
      <c r="E150" s="42">
        <v>26247.666000000001</v>
      </c>
      <c r="F150" s="42">
        <v>2.858905</v>
      </c>
      <c r="G150" s="42">
        <v>100</v>
      </c>
      <c r="H150" s="42">
        <v>0</v>
      </c>
      <c r="I150" s="47">
        <v>4.6051701859880918</v>
      </c>
      <c r="J150" s="44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>
        <v>4</v>
      </c>
      <c r="V150" s="42">
        <v>0</v>
      </c>
      <c r="W150" s="42">
        <v>4.6051701859880918</v>
      </c>
      <c r="X150" s="42"/>
      <c r="Y150" s="42"/>
      <c r="Z150" s="32" t="s">
        <v>60</v>
      </c>
      <c r="AA150" s="34">
        <v>0.94829771561041343</v>
      </c>
      <c r="AB150" s="9"/>
      <c r="AC150" s="9"/>
      <c r="AD150" s="1"/>
    </row>
    <row r="151" spans="1:30" ht="18" x14ac:dyDescent="0.35">
      <c r="A151" s="43" t="s">
        <v>383</v>
      </c>
      <c r="B151" s="43" t="s">
        <v>75</v>
      </c>
      <c r="C151" s="43" t="s">
        <v>16</v>
      </c>
      <c r="D151" s="43">
        <v>20803.965</v>
      </c>
      <c r="E151" s="43">
        <v>28670.546999999999</v>
      </c>
      <c r="F151" s="43">
        <v>0.72562099999999996</v>
      </c>
      <c r="G151" s="43">
        <v>100</v>
      </c>
      <c r="H151" s="43">
        <v>0</v>
      </c>
      <c r="I151" s="46">
        <v>4.6051701859880918</v>
      </c>
      <c r="J151" s="45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>
        <v>5</v>
      </c>
      <c r="V151" s="43">
        <v>0</v>
      </c>
      <c r="W151" s="43">
        <v>4.6051701859880918</v>
      </c>
      <c r="X151" s="43"/>
      <c r="Y151" s="43"/>
      <c r="Z151" s="32" t="s">
        <v>61</v>
      </c>
      <c r="AA151" s="35">
        <v>38.899962963934065</v>
      </c>
      <c r="AB151" s="9"/>
      <c r="AC151" s="9"/>
      <c r="AD151" s="1"/>
    </row>
    <row r="152" spans="1:30" ht="18.75" x14ac:dyDescent="0.35">
      <c r="A152" s="42" t="s">
        <v>384</v>
      </c>
      <c r="B152" s="42" t="s">
        <v>75</v>
      </c>
      <c r="C152" s="42" t="s">
        <v>16</v>
      </c>
      <c r="D152" s="42">
        <v>13594.877</v>
      </c>
      <c r="E152" s="42">
        <v>27305.018</v>
      </c>
      <c r="F152" s="42">
        <v>0.49788900000000003</v>
      </c>
      <c r="G152" s="42">
        <v>100</v>
      </c>
      <c r="H152" s="42">
        <v>0</v>
      </c>
      <c r="I152" s="47">
        <v>4.6051701859880918</v>
      </c>
      <c r="J152" s="44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>
        <v>6</v>
      </c>
      <c r="V152" s="42" t="s">
        <v>87</v>
      </c>
      <c r="W152" s="42" t="s">
        <v>87</v>
      </c>
      <c r="X152" s="42"/>
      <c r="Y152" s="42"/>
      <c r="Z152" s="32" t="s">
        <v>62</v>
      </c>
      <c r="AA152" s="35">
        <v>35.637421105135431</v>
      </c>
      <c r="AB152" s="9"/>
      <c r="AC152" s="9"/>
      <c r="AD152" s="1"/>
    </row>
    <row r="153" spans="1:30" ht="15.75" thickBot="1" x14ac:dyDescent="0.3">
      <c r="A153" s="43"/>
      <c r="B153" s="43"/>
      <c r="C153" s="43"/>
      <c r="D153" s="43"/>
      <c r="E153" s="43"/>
      <c r="F153" s="43"/>
      <c r="G153" s="43"/>
      <c r="H153" s="43"/>
      <c r="I153" s="46"/>
      <c r="J153" s="45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36" t="s">
        <v>46</v>
      </c>
      <c r="AA153" s="37" t="s">
        <v>88</v>
      </c>
      <c r="AB153" s="9"/>
      <c r="AC153" s="9"/>
      <c r="AD153" s="1"/>
    </row>
    <row r="154" spans="1:30" x14ac:dyDescent="0.25">
      <c r="A154" s="42"/>
      <c r="B154" s="42"/>
      <c r="C154" s="42"/>
      <c r="D154" s="42"/>
      <c r="E154" s="42"/>
      <c r="F154" s="42"/>
      <c r="G154" s="42"/>
      <c r="H154" s="42"/>
      <c r="I154" s="47"/>
      <c r="J154" s="44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9"/>
      <c r="AA154" s="9"/>
      <c r="AB154" s="9"/>
      <c r="AC154" s="9"/>
      <c r="AD154" s="1"/>
    </row>
    <row r="155" spans="1:30" x14ac:dyDescent="0.25">
      <c r="A155" s="43"/>
      <c r="B155" s="43"/>
      <c r="C155" s="43"/>
      <c r="D155" s="43"/>
      <c r="E155" s="43"/>
      <c r="F155" s="43"/>
      <c r="G155" s="43"/>
      <c r="H155" s="43"/>
      <c r="I155" s="46"/>
      <c r="J155" s="45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9"/>
      <c r="AA155" s="9"/>
      <c r="AB155" s="9"/>
      <c r="AC155" s="9"/>
      <c r="AD155" s="1"/>
    </row>
    <row r="156" spans="1:30" x14ac:dyDescent="0.25">
      <c r="A156" s="42"/>
      <c r="B156" s="42"/>
      <c r="C156" s="42"/>
      <c r="D156" s="42"/>
      <c r="E156" s="42"/>
      <c r="F156" s="42"/>
      <c r="G156" s="42"/>
      <c r="H156" s="42"/>
      <c r="I156" s="47"/>
      <c r="J156" s="44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9"/>
      <c r="AA156" s="9"/>
      <c r="AB156" s="9"/>
      <c r="AC156" s="9"/>
      <c r="AD156" s="1"/>
    </row>
    <row r="157" spans="1:30" x14ac:dyDescent="0.25">
      <c r="A157" s="43"/>
      <c r="B157" s="43"/>
      <c r="C157" s="43"/>
      <c r="D157" s="43"/>
      <c r="E157" s="43"/>
      <c r="F157" s="43"/>
      <c r="G157" s="43"/>
      <c r="H157" s="43"/>
      <c r="I157" s="46"/>
      <c r="J157" s="45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9"/>
      <c r="AA157" s="9"/>
      <c r="AB157" s="9"/>
      <c r="AC157" s="9"/>
      <c r="AD157" s="1"/>
    </row>
    <row r="158" spans="1:30" x14ac:dyDescent="0.25">
      <c r="A158" s="42"/>
      <c r="B158" s="42"/>
      <c r="C158" s="42"/>
      <c r="D158" s="42"/>
      <c r="E158" s="42"/>
      <c r="F158" s="42"/>
      <c r="G158" s="42"/>
      <c r="H158" s="42"/>
      <c r="I158" s="47"/>
      <c r="J158" s="44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9"/>
      <c r="AA158" s="9"/>
      <c r="AB158" s="9"/>
      <c r="AC158" s="9"/>
      <c r="AD158" s="1"/>
    </row>
    <row r="159" spans="1:30" x14ac:dyDescent="0.25">
      <c r="A159" s="43"/>
      <c r="B159" s="43"/>
      <c r="C159" s="43"/>
      <c r="D159" s="43"/>
      <c r="E159" s="43"/>
      <c r="F159" s="43"/>
      <c r="G159" s="43"/>
      <c r="H159" s="43"/>
      <c r="I159" s="46"/>
      <c r="J159" s="45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9"/>
      <c r="AA159" s="9"/>
      <c r="AB159" s="9"/>
      <c r="AC159" s="9"/>
      <c r="AD159" s="1"/>
    </row>
    <row r="160" spans="1:30" x14ac:dyDescent="0.25">
      <c r="A160" s="42"/>
      <c r="B160" s="42"/>
      <c r="C160" s="42"/>
      <c r="D160" s="42"/>
      <c r="E160" s="42"/>
      <c r="F160" s="42"/>
      <c r="G160" s="42"/>
      <c r="H160" s="42"/>
      <c r="I160" s="47"/>
      <c r="J160" s="44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9"/>
      <c r="AA160" s="9"/>
      <c r="AB160" s="9"/>
      <c r="AC160" s="9"/>
      <c r="AD160" s="1"/>
    </row>
    <row r="161" spans="1:30" x14ac:dyDescent="0.25">
      <c r="A161" s="43"/>
      <c r="B161" s="43"/>
      <c r="C161" s="43"/>
      <c r="D161" s="43"/>
      <c r="E161" s="43"/>
      <c r="F161" s="43"/>
      <c r="G161" s="43"/>
      <c r="H161" s="43"/>
      <c r="I161" s="46"/>
      <c r="J161" s="45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9"/>
      <c r="AA161" s="9"/>
      <c r="AB161" s="9"/>
      <c r="AC161" s="9"/>
      <c r="AD161" s="1"/>
    </row>
    <row r="162" spans="1:30" x14ac:dyDescent="0.25">
      <c r="A162" s="42"/>
      <c r="B162" s="42"/>
      <c r="C162" s="42"/>
      <c r="D162" s="42"/>
      <c r="E162" s="42"/>
      <c r="F162" s="42"/>
      <c r="G162" s="42"/>
      <c r="H162" s="42"/>
      <c r="I162" s="47"/>
      <c r="J162" s="44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9"/>
      <c r="AA162" s="9"/>
      <c r="AB162" s="9"/>
      <c r="AC162" s="9"/>
      <c r="AD162" s="1"/>
    </row>
    <row r="163" spans="1:30" ht="15.75" thickBot="1" x14ac:dyDescent="0.3">
      <c r="A163" s="43"/>
      <c r="B163" s="43"/>
      <c r="C163" s="43"/>
      <c r="D163" s="43"/>
      <c r="E163" s="43"/>
      <c r="F163" s="43"/>
      <c r="G163" s="43"/>
      <c r="H163" s="43"/>
      <c r="I163" s="43"/>
      <c r="J163" s="45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9"/>
      <c r="AA163" s="9"/>
      <c r="AB163" s="9"/>
      <c r="AC163" s="9"/>
      <c r="AD163" s="1"/>
    </row>
    <row r="164" spans="1:30" ht="16.5" thickTop="1" thickBot="1" x14ac:dyDescent="0.3">
      <c r="A164" s="42" t="s">
        <v>6</v>
      </c>
      <c r="B164" s="42" t="s">
        <v>76</v>
      </c>
      <c r="C164" s="42" t="s">
        <v>17</v>
      </c>
      <c r="D164" s="42">
        <v>1</v>
      </c>
      <c r="E164" s="42">
        <v>53817.542999999998</v>
      </c>
      <c r="F164" s="42">
        <v>1.8581301639876055E-5</v>
      </c>
      <c r="G164" s="42"/>
      <c r="H164" s="42"/>
      <c r="I164" s="42"/>
      <c r="J164" s="44"/>
      <c r="K164" s="42"/>
      <c r="L164" s="42"/>
      <c r="M164" s="42"/>
      <c r="N164" s="42"/>
      <c r="O164" s="42"/>
      <c r="P164" s="42"/>
      <c r="Q164" s="42"/>
      <c r="R164" s="42" t="s">
        <v>635</v>
      </c>
      <c r="S164" s="42"/>
      <c r="T164" s="42">
        <v>10</v>
      </c>
      <c r="U164" s="42"/>
      <c r="V164" s="42"/>
      <c r="W164" s="42"/>
      <c r="X164" s="42"/>
      <c r="Y164" s="42"/>
      <c r="Z164" s="10" t="s">
        <v>52</v>
      </c>
      <c r="AA164" s="10" t="s">
        <v>54</v>
      </c>
      <c r="AB164" s="10" t="s">
        <v>55</v>
      </c>
      <c r="AC164" s="10" t="s">
        <v>56</v>
      </c>
      <c r="AD164" s="10" t="s">
        <v>57</v>
      </c>
    </row>
    <row r="165" spans="1:30" ht="15.75" thickTop="1" x14ac:dyDescent="0.25">
      <c r="A165" s="43" t="s">
        <v>8</v>
      </c>
      <c r="B165" s="43" t="s">
        <v>76</v>
      </c>
      <c r="C165" s="43" t="s">
        <v>17</v>
      </c>
      <c r="D165" s="43">
        <v>1</v>
      </c>
      <c r="E165" s="43">
        <v>52947.175999999999</v>
      </c>
      <c r="F165" s="43">
        <v>1.8886748558601123E-5</v>
      </c>
      <c r="G165" s="43"/>
      <c r="H165" s="43"/>
      <c r="I165" s="43"/>
      <c r="J165" s="45"/>
      <c r="K165" s="43"/>
      <c r="L165" s="43"/>
      <c r="M165" s="43"/>
      <c r="N165" s="43"/>
      <c r="O165" s="43"/>
      <c r="P165" s="43"/>
      <c r="Q165" s="43"/>
      <c r="R165" s="43" t="s">
        <v>52</v>
      </c>
      <c r="S165" s="43"/>
      <c r="T165" s="43">
        <v>185</v>
      </c>
      <c r="U165" s="43"/>
      <c r="V165" s="43"/>
      <c r="W165" s="43"/>
      <c r="X165" s="43"/>
      <c r="Y165" s="43"/>
      <c r="Z165" s="11">
        <v>120</v>
      </c>
      <c r="AA165" s="12">
        <v>0.53978532525840073</v>
      </c>
      <c r="AB165" s="12">
        <v>0.76802388467890881</v>
      </c>
      <c r="AC165" s="12">
        <v>0.70845953318560817</v>
      </c>
      <c r="AD165" s="12">
        <v>0.67208958104097249</v>
      </c>
    </row>
    <row r="166" spans="1:30" ht="15.75" thickBot="1" x14ac:dyDescent="0.3">
      <c r="A166" s="42" t="s">
        <v>9</v>
      </c>
      <c r="B166" s="42" t="s">
        <v>76</v>
      </c>
      <c r="C166" s="42" t="s">
        <v>17</v>
      </c>
      <c r="D166" s="42">
        <v>8.5000000000000006E-2</v>
      </c>
      <c r="E166" s="42">
        <v>55355.074000000001</v>
      </c>
      <c r="F166" s="42">
        <v>1.535541258602599E-6</v>
      </c>
      <c r="G166" s="42"/>
      <c r="H166" s="42"/>
      <c r="I166" s="42"/>
      <c r="J166" s="44"/>
      <c r="K166" s="42"/>
      <c r="L166" s="42"/>
      <c r="M166" s="42"/>
      <c r="N166" s="42"/>
      <c r="O166" s="42"/>
      <c r="P166" s="42"/>
      <c r="Q166" s="42"/>
      <c r="R166" s="42" t="s">
        <v>53</v>
      </c>
      <c r="S166" s="42"/>
      <c r="T166" s="42">
        <v>190</v>
      </c>
      <c r="U166" s="42"/>
      <c r="V166" s="42"/>
      <c r="W166" s="42"/>
      <c r="X166" s="42"/>
      <c r="Y166" s="42"/>
      <c r="Z166" s="13">
        <v>0</v>
      </c>
      <c r="AA166" s="14">
        <v>1</v>
      </c>
      <c r="AB166" s="14">
        <v>1</v>
      </c>
      <c r="AC166" s="14">
        <v>1</v>
      </c>
      <c r="AD166" s="14">
        <v>1</v>
      </c>
    </row>
    <row r="167" spans="1:30" ht="16.5" thickTop="1" thickBot="1" x14ac:dyDescent="0.3">
      <c r="A167" s="43" t="s">
        <v>440</v>
      </c>
      <c r="B167" s="43" t="s">
        <v>76</v>
      </c>
      <c r="C167" s="43" t="s">
        <v>17</v>
      </c>
      <c r="D167" s="43">
        <v>228875.109</v>
      </c>
      <c r="E167" s="43">
        <v>30123.956999999999</v>
      </c>
      <c r="F167" s="43">
        <v>7.5977769999999998</v>
      </c>
      <c r="G167" s="43">
        <v>53.978532525840073</v>
      </c>
      <c r="H167" s="43">
        <v>120</v>
      </c>
      <c r="I167" s="46">
        <v>3.98858642170421</v>
      </c>
      <c r="J167" s="45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>
        <v>1</v>
      </c>
      <c r="V167" s="43">
        <v>120</v>
      </c>
      <c r="W167" s="43">
        <v>3.98858642170421</v>
      </c>
      <c r="X167" s="43"/>
      <c r="Y167" s="43"/>
      <c r="Z167" s="9"/>
      <c r="AA167" s="9"/>
      <c r="AB167" s="9"/>
      <c r="AC167" s="9"/>
      <c r="AD167" s="1"/>
    </row>
    <row r="168" spans="1:30" x14ac:dyDescent="0.25">
      <c r="A168" s="42" t="s">
        <v>441</v>
      </c>
      <c r="B168" s="42" t="s">
        <v>76</v>
      </c>
      <c r="C168" s="42" t="s">
        <v>17</v>
      </c>
      <c r="D168" s="42">
        <v>279117.125</v>
      </c>
      <c r="E168" s="42">
        <v>32326.976999999999</v>
      </c>
      <c r="F168" s="42">
        <v>8.6341859999999997</v>
      </c>
      <c r="G168" s="42">
        <v>76.802388467890879</v>
      </c>
      <c r="H168" s="42">
        <v>120</v>
      </c>
      <c r="I168" s="47">
        <v>4.3412357395123653</v>
      </c>
      <c r="J168" s="44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>
        <v>2</v>
      </c>
      <c r="V168" s="42">
        <v>120</v>
      </c>
      <c r="W168" s="42">
        <v>4.3412357395123653</v>
      </c>
      <c r="X168" s="42"/>
      <c r="Y168" s="42"/>
      <c r="Z168" s="30" t="s">
        <v>58</v>
      </c>
      <c r="AA168" s="31">
        <v>-3.4032793011761625E-3</v>
      </c>
      <c r="AB168" s="9"/>
      <c r="AC168" s="9"/>
      <c r="AD168" s="1"/>
    </row>
    <row r="169" spans="1:30" x14ac:dyDescent="0.25">
      <c r="A169" s="43" t="s">
        <v>442</v>
      </c>
      <c r="B169" s="43" t="s">
        <v>76</v>
      </c>
      <c r="C169" s="43" t="s">
        <v>17</v>
      </c>
      <c r="D169" s="43">
        <v>263945.15600000002</v>
      </c>
      <c r="E169" s="43">
        <v>30163.414000000001</v>
      </c>
      <c r="F169" s="43">
        <v>8.7505070000000007</v>
      </c>
      <c r="G169" s="43">
        <v>70.845953318560817</v>
      </c>
      <c r="H169" s="43">
        <v>120</v>
      </c>
      <c r="I169" s="46">
        <v>4.2605078483242815</v>
      </c>
      <c r="J169" s="45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>
        <v>3</v>
      </c>
      <c r="V169" s="43">
        <v>120</v>
      </c>
      <c r="W169" s="43">
        <v>4.2605078483242815</v>
      </c>
      <c r="X169" s="43"/>
      <c r="Y169" s="43"/>
      <c r="Z169" s="32" t="s">
        <v>59</v>
      </c>
      <c r="AA169" s="33">
        <v>4.6051701859880927</v>
      </c>
      <c r="AB169" s="9"/>
      <c r="AC169" s="9"/>
      <c r="AD169" s="1"/>
    </row>
    <row r="170" spans="1:30" ht="17.25" x14ac:dyDescent="0.25">
      <c r="A170" s="42" t="s">
        <v>437</v>
      </c>
      <c r="B170" s="42" t="s">
        <v>76</v>
      </c>
      <c r="C170" s="42" t="s">
        <v>17</v>
      </c>
      <c r="D170" s="42">
        <v>435607.53100000002</v>
      </c>
      <c r="E170" s="42">
        <v>30947.833999999999</v>
      </c>
      <c r="F170" s="42">
        <v>14.075542</v>
      </c>
      <c r="G170" s="42">
        <v>100</v>
      </c>
      <c r="H170" s="42">
        <v>0</v>
      </c>
      <c r="I170" s="47">
        <v>4.6051701859880918</v>
      </c>
      <c r="J170" s="44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>
        <v>4</v>
      </c>
      <c r="V170" s="42">
        <v>0</v>
      </c>
      <c r="W170" s="42">
        <v>4.6051701859880918</v>
      </c>
      <c r="X170" s="42"/>
      <c r="Y170" s="42"/>
      <c r="Z170" s="32" t="s">
        <v>60</v>
      </c>
      <c r="AA170" s="34">
        <v>0.78560836442027104</v>
      </c>
      <c r="AB170" s="9"/>
      <c r="AC170" s="9"/>
      <c r="AD170" s="1"/>
    </row>
    <row r="171" spans="1:30" ht="18" x14ac:dyDescent="0.35">
      <c r="A171" s="43" t="s">
        <v>438</v>
      </c>
      <c r="B171" s="43" t="s">
        <v>76</v>
      </c>
      <c r="C171" s="43" t="s">
        <v>17</v>
      </c>
      <c r="D171" s="43">
        <v>347917.90600000002</v>
      </c>
      <c r="E171" s="43">
        <v>30947.833999999999</v>
      </c>
      <c r="F171" s="43">
        <v>11.242076133664153</v>
      </c>
      <c r="G171" s="43">
        <v>100</v>
      </c>
      <c r="H171" s="43">
        <v>0</v>
      </c>
      <c r="I171" s="46">
        <v>4.6051701859880918</v>
      </c>
      <c r="J171" s="45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>
        <v>5</v>
      </c>
      <c r="V171" s="43">
        <v>0</v>
      </c>
      <c r="W171" s="43">
        <v>4.6051701859880918</v>
      </c>
      <c r="X171" s="43"/>
      <c r="Y171" s="43"/>
      <c r="Z171" s="32" t="s">
        <v>61</v>
      </c>
      <c r="AA171" s="41">
        <v>203.67037766203785</v>
      </c>
      <c r="AB171" s="9"/>
      <c r="AC171" s="9"/>
      <c r="AD171" s="1"/>
    </row>
    <row r="172" spans="1:30" ht="18.75" x14ac:dyDescent="0.35">
      <c r="A172" s="42" t="s">
        <v>439</v>
      </c>
      <c r="B172" s="42" t="s">
        <v>76</v>
      </c>
      <c r="C172" s="42" t="s">
        <v>17</v>
      </c>
      <c r="D172" s="42">
        <v>380523.09399999998</v>
      </c>
      <c r="E172" s="42">
        <v>30807.967000000001</v>
      </c>
      <c r="F172" s="42">
        <v>12.351451000000001</v>
      </c>
      <c r="G172" s="42">
        <v>100</v>
      </c>
      <c r="H172" s="42">
        <v>0</v>
      </c>
      <c r="I172" s="47">
        <v>4.6051701859880918</v>
      </c>
      <c r="J172" s="44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>
        <v>6</v>
      </c>
      <c r="V172" s="42">
        <v>0</v>
      </c>
      <c r="W172" s="42">
        <v>4.6051701859880918</v>
      </c>
      <c r="X172" s="42"/>
      <c r="Y172" s="42"/>
      <c r="Z172" s="32" t="s">
        <v>62</v>
      </c>
      <c r="AA172" s="33">
        <v>6.8065586023523252</v>
      </c>
      <c r="AB172" s="9"/>
      <c r="AC172" s="9"/>
      <c r="AD172" s="1"/>
    </row>
    <row r="173" spans="1:30" ht="15.75" thickBot="1" x14ac:dyDescent="0.3">
      <c r="A173" s="43"/>
      <c r="B173" s="43"/>
      <c r="C173" s="43"/>
      <c r="D173" s="43"/>
      <c r="E173" s="43"/>
      <c r="F173" s="43"/>
      <c r="G173" s="43"/>
      <c r="H173" s="43"/>
      <c r="I173" s="46"/>
      <c r="J173" s="45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36" t="s">
        <v>46</v>
      </c>
      <c r="AA173" s="37" t="s">
        <v>63</v>
      </c>
      <c r="AB173" s="9"/>
      <c r="AC173" s="9"/>
      <c r="AD173" s="1"/>
    </row>
    <row r="174" spans="1:30" x14ac:dyDescent="0.25">
      <c r="A174" s="42"/>
      <c r="B174" s="42"/>
      <c r="C174" s="42"/>
      <c r="D174" s="42"/>
      <c r="E174" s="42"/>
      <c r="F174" s="42"/>
      <c r="G174" s="42"/>
      <c r="H174" s="42"/>
      <c r="I174" s="47"/>
      <c r="J174" s="44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9"/>
      <c r="AA174" s="9"/>
      <c r="AB174" s="9"/>
      <c r="AC174" s="9"/>
      <c r="AD174" s="1"/>
    </row>
    <row r="175" spans="1:30" x14ac:dyDescent="0.25">
      <c r="A175" s="43"/>
      <c r="B175" s="43"/>
      <c r="C175" s="43"/>
      <c r="D175" s="43"/>
      <c r="E175" s="43"/>
      <c r="F175" s="43"/>
      <c r="G175" s="43"/>
      <c r="H175" s="43"/>
      <c r="I175" s="46"/>
      <c r="J175" s="45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9"/>
      <c r="AA175" s="9"/>
      <c r="AB175" s="9"/>
      <c r="AC175" s="9"/>
      <c r="AD175" s="1"/>
    </row>
    <row r="176" spans="1:30" x14ac:dyDescent="0.25">
      <c r="A176" s="42"/>
      <c r="B176" s="42"/>
      <c r="C176" s="42"/>
      <c r="D176" s="42"/>
      <c r="E176" s="42"/>
      <c r="F176" s="42"/>
      <c r="G176" s="42"/>
      <c r="H176" s="42"/>
      <c r="I176" s="47"/>
      <c r="J176" s="44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9"/>
      <c r="AA176" s="9"/>
      <c r="AB176" s="9"/>
      <c r="AC176" s="9"/>
      <c r="AD176" s="1"/>
    </row>
    <row r="177" spans="1:30" x14ac:dyDescent="0.25">
      <c r="A177" s="43"/>
      <c r="B177" s="43"/>
      <c r="C177" s="43"/>
      <c r="D177" s="43"/>
      <c r="E177" s="43"/>
      <c r="F177" s="43"/>
      <c r="G177" s="43"/>
      <c r="H177" s="43"/>
      <c r="I177" s="46"/>
      <c r="J177" s="45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9"/>
      <c r="AA177" s="9"/>
      <c r="AB177" s="9"/>
      <c r="AC177" s="9"/>
      <c r="AD177" s="1"/>
    </row>
    <row r="178" spans="1:30" x14ac:dyDescent="0.25">
      <c r="A178" s="42"/>
      <c r="B178" s="42"/>
      <c r="C178" s="42"/>
      <c r="D178" s="42"/>
      <c r="E178" s="42"/>
      <c r="F178" s="42"/>
      <c r="G178" s="42"/>
      <c r="H178" s="42"/>
      <c r="I178" s="47"/>
      <c r="J178" s="44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9"/>
      <c r="AA178" s="9"/>
      <c r="AB178" s="9"/>
      <c r="AC178" s="9"/>
      <c r="AD178" s="1"/>
    </row>
    <row r="179" spans="1:30" x14ac:dyDescent="0.25">
      <c r="A179" s="43"/>
      <c r="B179" s="43"/>
      <c r="C179" s="43"/>
      <c r="D179" s="43"/>
      <c r="E179" s="43"/>
      <c r="F179" s="43"/>
      <c r="G179" s="43"/>
      <c r="H179" s="43"/>
      <c r="I179" s="46"/>
      <c r="J179" s="45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9"/>
      <c r="AA179" s="9"/>
      <c r="AB179" s="9"/>
      <c r="AC179" s="9"/>
      <c r="AD179" s="1"/>
    </row>
    <row r="180" spans="1:30" x14ac:dyDescent="0.25">
      <c r="A180" s="42"/>
      <c r="B180" s="42"/>
      <c r="C180" s="42"/>
      <c r="D180" s="42"/>
      <c r="E180" s="42"/>
      <c r="F180" s="42"/>
      <c r="G180" s="42"/>
      <c r="H180" s="42"/>
      <c r="I180" s="47"/>
      <c r="J180" s="44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9"/>
      <c r="AA180" s="9"/>
      <c r="AB180" s="9"/>
      <c r="AC180" s="9"/>
      <c r="AD180" s="1"/>
    </row>
    <row r="181" spans="1:30" x14ac:dyDescent="0.25">
      <c r="A181" s="43"/>
      <c r="B181" s="43"/>
      <c r="C181" s="43"/>
      <c r="D181" s="43"/>
      <c r="E181" s="43"/>
      <c r="F181" s="43"/>
      <c r="G181" s="43"/>
      <c r="H181" s="43"/>
      <c r="I181" s="46"/>
      <c r="J181" s="45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9"/>
      <c r="AA181" s="9"/>
      <c r="AB181" s="9"/>
      <c r="AC181" s="9"/>
      <c r="AD181" s="1"/>
    </row>
    <row r="182" spans="1:30" x14ac:dyDescent="0.25">
      <c r="A182" s="42"/>
      <c r="B182" s="42"/>
      <c r="C182" s="42"/>
      <c r="D182" s="42"/>
      <c r="E182" s="42"/>
      <c r="F182" s="42"/>
      <c r="G182" s="42"/>
      <c r="H182" s="42"/>
      <c r="I182" s="47"/>
      <c r="J182" s="44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9"/>
      <c r="AA182" s="9"/>
      <c r="AB182" s="9"/>
      <c r="AC182" s="9"/>
      <c r="AD182" s="1"/>
    </row>
    <row r="183" spans="1:30" ht="15.75" thickBot="1" x14ac:dyDescent="0.3">
      <c r="A183" s="43"/>
      <c r="B183" s="43"/>
      <c r="C183" s="43"/>
      <c r="D183" s="43"/>
      <c r="E183" s="43"/>
      <c r="F183" s="43"/>
      <c r="G183" s="43"/>
      <c r="H183" s="43"/>
      <c r="I183" s="43"/>
      <c r="J183" s="45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9"/>
      <c r="AA183" s="9"/>
      <c r="AB183" s="9"/>
      <c r="AC183" s="9"/>
      <c r="AD183" s="1"/>
    </row>
    <row r="184" spans="1:30" ht="16.5" thickTop="1" thickBot="1" x14ac:dyDescent="0.3">
      <c r="A184" s="42" t="s">
        <v>6</v>
      </c>
      <c r="B184" s="42" t="s">
        <v>77</v>
      </c>
      <c r="C184" s="42" t="s">
        <v>18</v>
      </c>
      <c r="D184" s="42">
        <v>1.042</v>
      </c>
      <c r="E184" s="42">
        <v>53817.542999999998</v>
      </c>
      <c r="F184" s="42">
        <v>1.936171630875085E-5</v>
      </c>
      <c r="G184" s="42"/>
      <c r="H184" s="42"/>
      <c r="I184" s="42"/>
      <c r="J184" s="44"/>
      <c r="K184" s="42"/>
      <c r="L184" s="42"/>
      <c r="M184" s="42"/>
      <c r="N184" s="42"/>
      <c r="O184" s="42"/>
      <c r="P184" s="42"/>
      <c r="Q184" s="42"/>
      <c r="R184" s="42" t="s">
        <v>636</v>
      </c>
      <c r="S184" s="42"/>
      <c r="T184" s="42">
        <v>11</v>
      </c>
      <c r="U184" s="42"/>
      <c r="V184" s="42"/>
      <c r="W184" s="42"/>
      <c r="X184" s="42"/>
      <c r="Y184" s="42"/>
      <c r="Z184" s="10" t="s">
        <v>52</v>
      </c>
      <c r="AA184" s="10" t="s">
        <v>54</v>
      </c>
      <c r="AB184" s="10" t="s">
        <v>55</v>
      </c>
      <c r="AC184" s="10" t="s">
        <v>56</v>
      </c>
      <c r="AD184" s="10" t="s">
        <v>57</v>
      </c>
    </row>
    <row r="185" spans="1:30" ht="15.75" thickTop="1" x14ac:dyDescent="0.25">
      <c r="A185" s="43" t="s">
        <v>8</v>
      </c>
      <c r="B185" s="43" t="s">
        <v>77</v>
      </c>
      <c r="C185" s="43" t="s">
        <v>18</v>
      </c>
      <c r="D185" s="43">
        <v>0.73299999999999998</v>
      </c>
      <c r="E185" s="43">
        <v>52947.175999999999</v>
      </c>
      <c r="F185" s="43">
        <v>1.3843986693454624E-5</v>
      </c>
      <c r="G185" s="43"/>
      <c r="H185" s="43"/>
      <c r="I185" s="43"/>
      <c r="J185" s="45"/>
      <c r="K185" s="43"/>
      <c r="L185" s="43"/>
      <c r="M185" s="43"/>
      <c r="N185" s="43"/>
      <c r="O185" s="43"/>
      <c r="P185" s="43"/>
      <c r="Q185" s="43"/>
      <c r="R185" s="43" t="s">
        <v>52</v>
      </c>
      <c r="S185" s="43"/>
      <c r="T185" s="43">
        <v>205</v>
      </c>
      <c r="U185" s="43"/>
      <c r="V185" s="43"/>
      <c r="W185" s="43"/>
      <c r="X185" s="43"/>
      <c r="Y185" s="43"/>
      <c r="Z185" s="11">
        <v>120</v>
      </c>
      <c r="AA185" s="12">
        <v>0.38490893795265019</v>
      </c>
      <c r="AB185" s="15">
        <v>1.0039933617366343</v>
      </c>
      <c r="AC185" s="12">
        <v>0.56144372226769201</v>
      </c>
      <c r="AD185" s="12">
        <v>0.65011534065232557</v>
      </c>
    </row>
    <row r="186" spans="1:30" ht="15.75" thickBot="1" x14ac:dyDescent="0.3">
      <c r="A186" s="42" t="s">
        <v>9</v>
      </c>
      <c r="B186" s="42" t="s">
        <v>77</v>
      </c>
      <c r="C186" s="42" t="s">
        <v>18</v>
      </c>
      <c r="D186" s="42">
        <v>0.67900000000000005</v>
      </c>
      <c r="E186" s="42">
        <v>55355.074000000001</v>
      </c>
      <c r="F186" s="42">
        <v>1.2266264877543114E-5</v>
      </c>
      <c r="G186" s="42"/>
      <c r="H186" s="42"/>
      <c r="I186" s="42"/>
      <c r="J186" s="44"/>
      <c r="K186" s="42"/>
      <c r="L186" s="42"/>
      <c r="M186" s="42"/>
      <c r="N186" s="42"/>
      <c r="O186" s="42"/>
      <c r="P186" s="42"/>
      <c r="Q186" s="42"/>
      <c r="R186" s="42" t="s">
        <v>53</v>
      </c>
      <c r="S186" s="42"/>
      <c r="T186" s="42">
        <v>210</v>
      </c>
      <c r="U186" s="42"/>
      <c r="V186" s="42"/>
      <c r="W186" s="42"/>
      <c r="X186" s="42"/>
      <c r="Y186" s="42"/>
      <c r="Z186" s="13">
        <v>0</v>
      </c>
      <c r="AA186" s="14">
        <v>1</v>
      </c>
      <c r="AB186" s="14">
        <v>1</v>
      </c>
      <c r="AC186" s="14">
        <v>1</v>
      </c>
      <c r="AD186" s="14">
        <v>1</v>
      </c>
    </row>
    <row r="187" spans="1:30" ht="16.5" thickTop="1" thickBot="1" x14ac:dyDescent="0.3">
      <c r="A187" s="43" t="s">
        <v>459</v>
      </c>
      <c r="B187" s="43" t="s">
        <v>77</v>
      </c>
      <c r="C187" s="43" t="s">
        <v>18</v>
      </c>
      <c r="D187" s="43">
        <v>2023.432</v>
      </c>
      <c r="E187" s="43">
        <v>27944.945</v>
      </c>
      <c r="F187" s="43">
        <v>7.2408E-2</v>
      </c>
      <c r="G187" s="43">
        <v>38.490893795265016</v>
      </c>
      <c r="H187" s="43">
        <v>120</v>
      </c>
      <c r="I187" s="46">
        <v>3.6504216885190255</v>
      </c>
      <c r="J187" s="45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>
        <v>1</v>
      </c>
      <c r="V187" s="43">
        <v>120</v>
      </c>
      <c r="W187" s="43">
        <v>3.6504216885190255</v>
      </c>
      <c r="X187" s="43"/>
      <c r="Y187" s="43"/>
      <c r="Z187" s="9"/>
      <c r="AA187" s="9"/>
      <c r="AB187" s="9"/>
      <c r="AC187" s="9"/>
      <c r="AD187" s="1"/>
    </row>
    <row r="188" spans="1:30" x14ac:dyDescent="0.25">
      <c r="A188" s="42" t="s">
        <v>460</v>
      </c>
      <c r="B188" s="42" t="s">
        <v>77</v>
      </c>
      <c r="C188" s="42" t="s">
        <v>18</v>
      </c>
      <c r="D188" s="42">
        <v>3356.6689999999999</v>
      </c>
      <c r="E188" s="42">
        <v>29533.842000000001</v>
      </c>
      <c r="F188" s="42">
        <v>0.11365500000000001</v>
      </c>
      <c r="G188" s="42">
        <v>100.39933617366343</v>
      </c>
      <c r="H188" s="42">
        <v>120</v>
      </c>
      <c r="I188" s="47">
        <v>4.6091555954196695</v>
      </c>
      <c r="J188" s="44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>
        <v>2</v>
      </c>
      <c r="V188" s="42">
        <v>120</v>
      </c>
      <c r="W188" s="42">
        <v>4.6091555954196695</v>
      </c>
      <c r="X188" s="42"/>
      <c r="Y188" s="42"/>
      <c r="Z188" s="30" t="s">
        <v>58</v>
      </c>
      <c r="AA188" s="31">
        <v>-4.2444634037453128E-3</v>
      </c>
      <c r="AB188" s="9"/>
      <c r="AC188" s="9"/>
      <c r="AD188" s="1"/>
    </row>
    <row r="189" spans="1:30" x14ac:dyDescent="0.25">
      <c r="A189" s="43" t="s">
        <v>461</v>
      </c>
      <c r="B189" s="43" t="s">
        <v>77</v>
      </c>
      <c r="C189" s="43" t="s">
        <v>18</v>
      </c>
      <c r="D189" s="43">
        <v>2298.1529999999998</v>
      </c>
      <c r="E189" s="43">
        <v>27423.870999999999</v>
      </c>
      <c r="F189" s="43">
        <v>8.3801E-2</v>
      </c>
      <c r="G189" s="43">
        <v>56.1443722267692</v>
      </c>
      <c r="H189" s="43">
        <v>120</v>
      </c>
      <c r="I189" s="46">
        <v>4.0279264486772677</v>
      </c>
      <c r="J189" s="45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>
        <v>3</v>
      </c>
      <c r="V189" s="43">
        <v>120</v>
      </c>
      <c r="W189" s="43">
        <v>4.0279264486772677</v>
      </c>
      <c r="X189" s="43"/>
      <c r="Y189" s="43"/>
      <c r="Z189" s="32" t="s">
        <v>59</v>
      </c>
      <c r="AA189" s="33">
        <v>4.6051701859880918</v>
      </c>
      <c r="AB189" s="9"/>
      <c r="AC189" s="9"/>
      <c r="AD189" s="1"/>
    </row>
    <row r="190" spans="1:30" ht="17.25" x14ac:dyDescent="0.25">
      <c r="A190" s="42" t="s">
        <v>456</v>
      </c>
      <c r="B190" s="42" t="s">
        <v>77</v>
      </c>
      <c r="C190" s="42" t="s">
        <v>18</v>
      </c>
      <c r="D190" s="42">
        <v>4937.0150000000003</v>
      </c>
      <c r="E190" s="42">
        <v>26247.666000000001</v>
      </c>
      <c r="F190" s="42">
        <v>0.18809300000000001</v>
      </c>
      <c r="G190" s="42">
        <v>100</v>
      </c>
      <c r="H190" s="42">
        <v>0</v>
      </c>
      <c r="I190" s="47">
        <v>4.6051701859880918</v>
      </c>
      <c r="J190" s="44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>
        <v>4</v>
      </c>
      <c r="V190" s="42">
        <v>0</v>
      </c>
      <c r="W190" s="42">
        <v>4.6051701859880918</v>
      </c>
      <c r="X190" s="42"/>
      <c r="Y190" s="42"/>
      <c r="Z190" s="32" t="s">
        <v>60</v>
      </c>
      <c r="AA190" s="34">
        <v>0.45478894603394487</v>
      </c>
      <c r="AB190" s="9"/>
      <c r="AC190" s="9"/>
      <c r="AD190" s="1"/>
    </row>
    <row r="191" spans="1:30" ht="18" x14ac:dyDescent="0.35">
      <c r="A191" s="43" t="s">
        <v>457</v>
      </c>
      <c r="B191" s="43" t="s">
        <v>77</v>
      </c>
      <c r="C191" s="43" t="s">
        <v>18</v>
      </c>
      <c r="D191" s="43">
        <v>3245.5909999999999</v>
      </c>
      <c r="E191" s="43">
        <v>28670.546999999999</v>
      </c>
      <c r="F191" s="43">
        <v>0.113203</v>
      </c>
      <c r="G191" s="43">
        <v>100</v>
      </c>
      <c r="H191" s="43">
        <v>0</v>
      </c>
      <c r="I191" s="46">
        <v>4.6051701859880918</v>
      </c>
      <c r="J191" s="45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>
        <v>5</v>
      </c>
      <c r="V191" s="43">
        <v>0</v>
      </c>
      <c r="W191" s="43">
        <v>4.6051701859880918</v>
      </c>
      <c r="X191" s="43"/>
      <c r="Y191" s="43"/>
      <c r="Z191" s="32" t="s">
        <v>61</v>
      </c>
      <c r="AA191" s="41">
        <v>163.30619789260345</v>
      </c>
      <c r="AB191" s="9"/>
      <c r="AC191" s="9"/>
      <c r="AD191" s="1"/>
    </row>
    <row r="192" spans="1:30" ht="18.75" x14ac:dyDescent="0.35">
      <c r="A192" s="42" t="s">
        <v>458</v>
      </c>
      <c r="B192" s="42" t="s">
        <v>77</v>
      </c>
      <c r="C192" s="42" t="s">
        <v>18</v>
      </c>
      <c r="D192" s="42">
        <v>4075.2150000000001</v>
      </c>
      <c r="E192" s="42">
        <v>27305.018</v>
      </c>
      <c r="F192" s="42">
        <v>0.14924799999999999</v>
      </c>
      <c r="G192" s="42">
        <v>100</v>
      </c>
      <c r="H192" s="42">
        <v>0</v>
      </c>
      <c r="I192" s="47">
        <v>4.6051701859880918</v>
      </c>
      <c r="J192" s="44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>
        <v>6</v>
      </c>
      <c r="V192" s="42">
        <v>0</v>
      </c>
      <c r="W192" s="42">
        <v>4.6051701859880918</v>
      </c>
      <c r="X192" s="42"/>
      <c r="Y192" s="42"/>
      <c r="Z192" s="32" t="s">
        <v>62</v>
      </c>
      <c r="AA192" s="33">
        <v>8.4889268074906248</v>
      </c>
      <c r="AB192" s="9"/>
      <c r="AC192" s="9"/>
      <c r="AD192" s="1"/>
    </row>
    <row r="193" spans="1:30" ht="15.75" thickBot="1" x14ac:dyDescent="0.3">
      <c r="A193" s="43"/>
      <c r="B193" s="43"/>
      <c r="C193" s="43"/>
      <c r="D193" s="43"/>
      <c r="E193" s="43"/>
      <c r="F193" s="43"/>
      <c r="G193" s="43"/>
      <c r="H193" s="43"/>
      <c r="I193" s="46"/>
      <c r="J193" s="45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36" t="s">
        <v>46</v>
      </c>
      <c r="AA193" s="37" t="s">
        <v>63</v>
      </c>
      <c r="AB193" s="9"/>
      <c r="AC193" s="9"/>
      <c r="AD193" s="1"/>
    </row>
    <row r="194" spans="1:30" x14ac:dyDescent="0.25">
      <c r="A194" s="42"/>
      <c r="B194" s="42"/>
      <c r="C194" s="42"/>
      <c r="D194" s="42"/>
      <c r="E194" s="42"/>
      <c r="F194" s="42"/>
      <c r="G194" s="42"/>
      <c r="H194" s="42"/>
      <c r="I194" s="47"/>
      <c r="J194" s="44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9"/>
      <c r="AA194" s="9"/>
      <c r="AB194" s="9"/>
      <c r="AC194" s="9"/>
      <c r="AD194" s="1"/>
    </row>
    <row r="195" spans="1:30" x14ac:dyDescent="0.25">
      <c r="A195" s="43"/>
      <c r="B195" s="43"/>
      <c r="C195" s="43"/>
      <c r="D195" s="43"/>
      <c r="E195" s="43"/>
      <c r="F195" s="43"/>
      <c r="G195" s="43"/>
      <c r="H195" s="43"/>
      <c r="I195" s="46"/>
      <c r="J195" s="45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9"/>
      <c r="AA195" s="9"/>
      <c r="AB195" s="9"/>
      <c r="AC195" s="9"/>
      <c r="AD195" s="1"/>
    </row>
    <row r="196" spans="1:30" x14ac:dyDescent="0.25">
      <c r="A196" s="42"/>
      <c r="B196" s="42"/>
      <c r="C196" s="42"/>
      <c r="D196" s="42"/>
      <c r="E196" s="42"/>
      <c r="F196" s="42"/>
      <c r="G196" s="42"/>
      <c r="H196" s="42"/>
      <c r="I196" s="47"/>
      <c r="J196" s="44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9"/>
      <c r="AA196" s="9"/>
      <c r="AB196" s="9"/>
      <c r="AC196" s="9"/>
      <c r="AD196" s="1"/>
    </row>
    <row r="197" spans="1:30" x14ac:dyDescent="0.25">
      <c r="A197" s="43"/>
      <c r="B197" s="43"/>
      <c r="C197" s="43"/>
      <c r="D197" s="43"/>
      <c r="E197" s="43"/>
      <c r="F197" s="43"/>
      <c r="G197" s="43"/>
      <c r="H197" s="43"/>
      <c r="I197" s="46"/>
      <c r="J197" s="45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9"/>
      <c r="AA197" s="9"/>
      <c r="AB197" s="9"/>
      <c r="AC197" s="9"/>
      <c r="AD197" s="1"/>
    </row>
    <row r="198" spans="1:30" x14ac:dyDescent="0.25">
      <c r="A198" s="42"/>
      <c r="B198" s="42"/>
      <c r="C198" s="42"/>
      <c r="D198" s="42"/>
      <c r="E198" s="42"/>
      <c r="F198" s="42"/>
      <c r="G198" s="42"/>
      <c r="H198" s="42"/>
      <c r="I198" s="47"/>
      <c r="J198" s="44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9"/>
      <c r="AA198" s="9"/>
      <c r="AB198" s="9"/>
      <c r="AC198" s="9"/>
      <c r="AD198" s="1"/>
    </row>
    <row r="199" spans="1:30" x14ac:dyDescent="0.25">
      <c r="A199" s="43"/>
      <c r="B199" s="43"/>
      <c r="C199" s="43"/>
      <c r="D199" s="43"/>
      <c r="E199" s="43"/>
      <c r="F199" s="43"/>
      <c r="G199" s="43"/>
      <c r="H199" s="43"/>
      <c r="I199" s="46"/>
      <c r="J199" s="45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9"/>
      <c r="AA199" s="9"/>
      <c r="AB199" s="9"/>
      <c r="AC199" s="9"/>
      <c r="AD199" s="1"/>
    </row>
    <row r="200" spans="1:30" x14ac:dyDescent="0.25">
      <c r="A200" s="42"/>
      <c r="B200" s="42"/>
      <c r="C200" s="42"/>
      <c r="D200" s="42"/>
      <c r="E200" s="42"/>
      <c r="F200" s="42"/>
      <c r="G200" s="42"/>
      <c r="H200" s="42"/>
      <c r="I200" s="47"/>
      <c r="J200" s="44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9"/>
      <c r="AA200" s="9"/>
      <c r="AB200" s="9"/>
      <c r="AC200" s="9"/>
      <c r="AD200" s="1"/>
    </row>
    <row r="201" spans="1:30" x14ac:dyDescent="0.25">
      <c r="A201" s="43"/>
      <c r="B201" s="43"/>
      <c r="C201" s="43"/>
      <c r="D201" s="43"/>
      <c r="E201" s="43"/>
      <c r="F201" s="43"/>
      <c r="G201" s="43"/>
      <c r="H201" s="43"/>
      <c r="I201" s="46"/>
      <c r="J201" s="45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9"/>
      <c r="AA201" s="9"/>
      <c r="AB201" s="9"/>
      <c r="AC201" s="9"/>
      <c r="AD201" s="1"/>
    </row>
    <row r="202" spans="1:30" x14ac:dyDescent="0.25">
      <c r="A202" s="42"/>
      <c r="B202" s="42"/>
      <c r="C202" s="42"/>
      <c r="D202" s="42"/>
      <c r="E202" s="42"/>
      <c r="F202" s="42"/>
      <c r="G202" s="42"/>
      <c r="H202" s="42"/>
      <c r="I202" s="47"/>
      <c r="J202" s="44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9"/>
      <c r="AA202" s="9"/>
      <c r="AB202" s="9"/>
      <c r="AC202" s="9"/>
      <c r="AD202" s="1"/>
    </row>
    <row r="203" spans="1:30" ht="15.75" thickBot="1" x14ac:dyDescent="0.3">
      <c r="A203" s="43"/>
      <c r="B203" s="43"/>
      <c r="C203" s="43"/>
      <c r="D203" s="43"/>
      <c r="E203" s="43"/>
      <c r="F203" s="43"/>
      <c r="G203" s="43"/>
      <c r="H203" s="43"/>
      <c r="I203" s="43"/>
      <c r="J203" s="45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9"/>
      <c r="AA203" s="9"/>
      <c r="AB203" s="9"/>
      <c r="AC203" s="9"/>
      <c r="AD203" s="1"/>
    </row>
    <row r="204" spans="1:30" ht="16.5" thickTop="1" thickBot="1" x14ac:dyDescent="0.3">
      <c r="A204" s="42" t="s">
        <v>6</v>
      </c>
      <c r="B204" s="42" t="s">
        <v>78</v>
      </c>
      <c r="C204" s="42" t="s">
        <v>19</v>
      </c>
      <c r="D204" s="42">
        <v>1</v>
      </c>
      <c r="E204" s="42">
        <v>53817.542999999998</v>
      </c>
      <c r="F204" s="42">
        <v>1.8581301639876055E-5</v>
      </c>
      <c r="G204" s="42"/>
      <c r="H204" s="42"/>
      <c r="I204" s="42"/>
      <c r="J204" s="44"/>
      <c r="K204" s="42"/>
      <c r="L204" s="42"/>
      <c r="M204" s="42"/>
      <c r="N204" s="42"/>
      <c r="O204" s="42"/>
      <c r="P204" s="42"/>
      <c r="Q204" s="42"/>
      <c r="R204" s="42" t="s">
        <v>637</v>
      </c>
      <c r="S204" s="42"/>
      <c r="T204" s="42">
        <v>12</v>
      </c>
      <c r="U204" s="42"/>
      <c r="V204" s="42"/>
      <c r="W204" s="42"/>
      <c r="X204" s="42"/>
      <c r="Y204" s="42"/>
      <c r="Z204" s="10" t="s">
        <v>52</v>
      </c>
      <c r="AA204" s="10" t="s">
        <v>54</v>
      </c>
      <c r="AB204" s="10" t="s">
        <v>55</v>
      </c>
      <c r="AC204" s="10" t="s">
        <v>56</v>
      </c>
      <c r="AD204" s="10" t="s">
        <v>57</v>
      </c>
    </row>
    <row r="205" spans="1:30" ht="15.75" thickTop="1" x14ac:dyDescent="0.25">
      <c r="A205" s="43" t="s">
        <v>8</v>
      </c>
      <c r="B205" s="43" t="s">
        <v>78</v>
      </c>
      <c r="C205" s="43" t="s">
        <v>19</v>
      </c>
      <c r="D205" s="43">
        <v>1</v>
      </c>
      <c r="E205" s="43">
        <v>52947.175999999999</v>
      </c>
      <c r="F205" s="43">
        <v>1.8886748558601123E-5</v>
      </c>
      <c r="G205" s="43"/>
      <c r="H205" s="43"/>
      <c r="I205" s="43"/>
      <c r="J205" s="45"/>
      <c r="K205" s="43"/>
      <c r="L205" s="43"/>
      <c r="M205" s="43"/>
      <c r="N205" s="43"/>
      <c r="O205" s="43"/>
      <c r="P205" s="43"/>
      <c r="Q205" s="43"/>
      <c r="R205" s="43" t="s">
        <v>52</v>
      </c>
      <c r="S205" s="43"/>
      <c r="T205" s="43">
        <v>225</v>
      </c>
      <c r="U205" s="43"/>
      <c r="V205" s="43"/>
      <c r="W205" s="43"/>
      <c r="X205" s="43"/>
      <c r="Y205" s="43"/>
      <c r="Z205" s="11">
        <v>120</v>
      </c>
      <c r="AA205" s="12">
        <v>0.38161125589975059</v>
      </c>
      <c r="AB205" s="12">
        <v>0.9715582012956907</v>
      </c>
      <c r="AC205" s="15">
        <v>1.0691804865422621</v>
      </c>
      <c r="AD205" s="12">
        <v>0.80744998124590117</v>
      </c>
    </row>
    <row r="206" spans="1:30" ht="15.75" thickBot="1" x14ac:dyDescent="0.3">
      <c r="A206" s="42" t="s">
        <v>9</v>
      </c>
      <c r="B206" s="42" t="s">
        <v>78</v>
      </c>
      <c r="C206" s="42" t="s">
        <v>19</v>
      </c>
      <c r="D206" s="42">
        <v>0.20100000000000001</v>
      </c>
      <c r="E206" s="42">
        <v>55355.074000000001</v>
      </c>
      <c r="F206" s="42">
        <v>3.6311034468132048E-6</v>
      </c>
      <c r="G206" s="42"/>
      <c r="H206" s="42"/>
      <c r="I206" s="42"/>
      <c r="J206" s="44"/>
      <c r="K206" s="42"/>
      <c r="L206" s="42"/>
      <c r="M206" s="42"/>
      <c r="N206" s="42"/>
      <c r="O206" s="42"/>
      <c r="P206" s="42"/>
      <c r="Q206" s="42"/>
      <c r="R206" s="42" t="s">
        <v>53</v>
      </c>
      <c r="S206" s="42"/>
      <c r="T206" s="42">
        <v>230</v>
      </c>
      <c r="U206" s="42"/>
      <c r="V206" s="42"/>
      <c r="W206" s="42"/>
      <c r="X206" s="42"/>
      <c r="Y206" s="42"/>
      <c r="Z206" s="13">
        <v>0</v>
      </c>
      <c r="AA206" s="14">
        <v>1</v>
      </c>
      <c r="AB206" s="14">
        <v>1</v>
      </c>
      <c r="AC206" s="14">
        <v>1</v>
      </c>
      <c r="AD206" s="14">
        <v>1</v>
      </c>
    </row>
    <row r="207" spans="1:30" ht="16.5" thickTop="1" thickBot="1" x14ac:dyDescent="0.3">
      <c r="A207" s="43" t="s">
        <v>496</v>
      </c>
      <c r="B207" s="43" t="s">
        <v>78</v>
      </c>
      <c r="C207" s="43" t="s">
        <v>19</v>
      </c>
      <c r="D207" s="43">
        <v>21377.535</v>
      </c>
      <c r="E207" s="43">
        <v>30123.956999999999</v>
      </c>
      <c r="F207" s="43">
        <v>0.70965199999999995</v>
      </c>
      <c r="G207" s="43">
        <v>38.161125589975057</v>
      </c>
      <c r="H207" s="43">
        <v>120</v>
      </c>
      <c r="I207" s="46">
        <v>3.6418173427377076</v>
      </c>
      <c r="J207" s="45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>
        <v>1</v>
      </c>
      <c r="V207" s="43">
        <v>120</v>
      </c>
      <c r="W207" s="43">
        <v>3.6418173427377076</v>
      </c>
      <c r="X207" s="43"/>
      <c r="Y207" s="43"/>
      <c r="Z207" s="9"/>
      <c r="AA207" s="9"/>
      <c r="AB207" s="9"/>
      <c r="AC207" s="9"/>
      <c r="AD207" s="1"/>
    </row>
    <row r="208" spans="1:30" x14ac:dyDescent="0.25">
      <c r="A208" s="42" t="s">
        <v>497</v>
      </c>
      <c r="B208" s="42" t="s">
        <v>78</v>
      </c>
      <c r="C208" s="42" t="s">
        <v>19</v>
      </c>
      <c r="D208" s="42">
        <v>32021.013999999999</v>
      </c>
      <c r="E208" s="42">
        <v>32326.976999999999</v>
      </c>
      <c r="F208" s="42">
        <v>0.99053500000000005</v>
      </c>
      <c r="G208" s="42">
        <v>97.155820129569065</v>
      </c>
      <c r="H208" s="42">
        <v>120</v>
      </c>
      <c r="I208" s="47">
        <v>4.5763160827224487</v>
      </c>
      <c r="J208" s="44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>
        <v>2</v>
      </c>
      <c r="V208" s="42">
        <v>120</v>
      </c>
      <c r="W208" s="42">
        <v>4.5763160827224487</v>
      </c>
      <c r="X208" s="42"/>
      <c r="Y208" s="42"/>
      <c r="Z208" s="30" t="s">
        <v>58</v>
      </c>
      <c r="AA208" s="31">
        <v>-2.570318033115511E-3</v>
      </c>
      <c r="AB208" s="9"/>
      <c r="AC208" s="9"/>
      <c r="AD208" s="1"/>
    </row>
    <row r="209" spans="1:30" x14ac:dyDescent="0.25">
      <c r="A209" s="43" t="s">
        <v>498</v>
      </c>
      <c r="B209" s="43" t="s">
        <v>78</v>
      </c>
      <c r="C209" s="43" t="s">
        <v>19</v>
      </c>
      <c r="D209" s="43">
        <v>29230.918000000001</v>
      </c>
      <c r="E209" s="43">
        <v>30163.414000000001</v>
      </c>
      <c r="F209" s="43">
        <v>0.96908499999999997</v>
      </c>
      <c r="G209" s="43">
        <v>106.91804865422621</v>
      </c>
      <c r="H209" s="43">
        <v>120</v>
      </c>
      <c r="I209" s="46">
        <v>4.672062640582535</v>
      </c>
      <c r="J209" s="45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>
        <v>3</v>
      </c>
      <c r="V209" s="43">
        <v>120</v>
      </c>
      <c r="W209" s="43">
        <v>4.672062640582535</v>
      </c>
      <c r="X209" s="43"/>
      <c r="Y209" s="43"/>
      <c r="Z209" s="32" t="s">
        <v>59</v>
      </c>
      <c r="AA209" s="33">
        <v>4.6051701859880927</v>
      </c>
      <c r="AB209" s="9"/>
      <c r="AC209" s="9"/>
      <c r="AD209" s="1"/>
    </row>
    <row r="210" spans="1:30" ht="17.25" x14ac:dyDescent="0.25">
      <c r="A210" s="42" t="s">
        <v>493</v>
      </c>
      <c r="B210" s="42" t="s">
        <v>78</v>
      </c>
      <c r="C210" s="42" t="s">
        <v>19</v>
      </c>
      <c r="D210" s="42">
        <v>57550.531000000003</v>
      </c>
      <c r="E210" s="42">
        <v>30947.833999999999</v>
      </c>
      <c r="F210" s="42">
        <v>1.8595980000000001</v>
      </c>
      <c r="G210" s="42">
        <v>100</v>
      </c>
      <c r="H210" s="42">
        <v>0</v>
      </c>
      <c r="I210" s="47">
        <v>4.6051701859880918</v>
      </c>
      <c r="J210" s="44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>
        <v>4</v>
      </c>
      <c r="V210" s="42">
        <v>0</v>
      </c>
      <c r="W210" s="42">
        <v>4.6051701859880918</v>
      </c>
      <c r="X210" s="42"/>
      <c r="Y210" s="42"/>
      <c r="Z210" s="32" t="s">
        <v>60</v>
      </c>
      <c r="AA210" s="34">
        <v>0.1804847930377958</v>
      </c>
      <c r="AB210" s="9"/>
      <c r="AC210" s="9"/>
      <c r="AD210" s="1"/>
    </row>
    <row r="211" spans="1:30" ht="18" x14ac:dyDescent="0.35">
      <c r="A211" s="43" t="s">
        <v>494</v>
      </c>
      <c r="B211" s="43" t="s">
        <v>78</v>
      </c>
      <c r="C211" s="43" t="s">
        <v>19</v>
      </c>
      <c r="D211" s="43">
        <v>31552.305</v>
      </c>
      <c r="E211" s="43">
        <v>30947.833999999999</v>
      </c>
      <c r="F211" s="43">
        <v>1.0195319323478342</v>
      </c>
      <c r="G211" s="43">
        <v>100</v>
      </c>
      <c r="H211" s="43">
        <v>0</v>
      </c>
      <c r="I211" s="46">
        <v>4.6051701859880918</v>
      </c>
      <c r="J211" s="45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>
        <v>5</v>
      </c>
      <c r="V211" s="43">
        <v>0</v>
      </c>
      <c r="W211" s="43">
        <v>4.6051701859880918</v>
      </c>
      <c r="X211" s="43"/>
      <c r="Y211" s="43"/>
      <c r="Z211" s="32" t="s">
        <v>61</v>
      </c>
      <c r="AA211" s="41">
        <v>269.67370248722642</v>
      </c>
      <c r="AB211" s="9"/>
      <c r="AC211" s="9"/>
      <c r="AD211" s="1"/>
    </row>
    <row r="212" spans="1:30" ht="18.75" x14ac:dyDescent="0.35">
      <c r="A212" s="42" t="s">
        <v>495</v>
      </c>
      <c r="B212" s="42" t="s">
        <v>78</v>
      </c>
      <c r="C212" s="42" t="s">
        <v>19</v>
      </c>
      <c r="D212" s="42">
        <v>27923.791000000001</v>
      </c>
      <c r="E212" s="42">
        <v>30807.967000000001</v>
      </c>
      <c r="F212" s="42">
        <v>0.90638200000000002</v>
      </c>
      <c r="G212" s="42">
        <v>100</v>
      </c>
      <c r="H212" s="42">
        <v>0</v>
      </c>
      <c r="I212" s="47">
        <v>4.6051701859880918</v>
      </c>
      <c r="J212" s="44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>
        <v>6</v>
      </c>
      <c r="V212" s="42">
        <v>0</v>
      </c>
      <c r="W212" s="42">
        <v>4.6051701859880918</v>
      </c>
      <c r="X212" s="42"/>
      <c r="Y212" s="42"/>
      <c r="Z212" s="32" t="s">
        <v>62</v>
      </c>
      <c r="AA212" s="33">
        <v>5.1406360662310222</v>
      </c>
      <c r="AB212" s="9"/>
      <c r="AC212" s="9"/>
      <c r="AD212" s="1"/>
    </row>
    <row r="213" spans="1:30" ht="15.75" thickBot="1" x14ac:dyDescent="0.3">
      <c r="A213" s="43"/>
      <c r="B213" s="43"/>
      <c r="C213" s="43"/>
      <c r="D213" s="43"/>
      <c r="E213" s="43"/>
      <c r="F213" s="43"/>
      <c r="G213" s="43"/>
      <c r="H213" s="43"/>
      <c r="I213" s="46"/>
      <c r="J213" s="45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36" t="s">
        <v>46</v>
      </c>
      <c r="AA213" s="37" t="s">
        <v>63</v>
      </c>
      <c r="AB213" s="9"/>
      <c r="AC213" s="9"/>
      <c r="AD213" s="1"/>
    </row>
    <row r="214" spans="1:30" x14ac:dyDescent="0.25">
      <c r="A214" s="42"/>
      <c r="B214" s="42"/>
      <c r="C214" s="42"/>
      <c r="D214" s="42"/>
      <c r="E214" s="42"/>
      <c r="F214" s="42"/>
      <c r="G214" s="42"/>
      <c r="H214" s="42"/>
      <c r="I214" s="47"/>
      <c r="J214" s="44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9"/>
      <c r="AA214" s="9"/>
      <c r="AB214" s="9"/>
      <c r="AC214" s="9"/>
      <c r="AD214" s="1"/>
    </row>
    <row r="215" spans="1:30" x14ac:dyDescent="0.25">
      <c r="A215" s="43"/>
      <c r="B215" s="43"/>
      <c r="C215" s="43"/>
      <c r="D215" s="43"/>
      <c r="E215" s="43"/>
      <c r="F215" s="43"/>
      <c r="G215" s="43"/>
      <c r="H215" s="43"/>
      <c r="I215" s="46"/>
      <c r="J215" s="45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9"/>
      <c r="AA215" s="9"/>
      <c r="AB215" s="9"/>
      <c r="AC215" s="9"/>
      <c r="AD215" s="1"/>
    </row>
    <row r="216" spans="1:30" x14ac:dyDescent="0.25">
      <c r="A216" s="42"/>
      <c r="B216" s="42"/>
      <c r="C216" s="42"/>
      <c r="D216" s="42"/>
      <c r="E216" s="42"/>
      <c r="F216" s="42"/>
      <c r="G216" s="42"/>
      <c r="H216" s="42"/>
      <c r="I216" s="47"/>
      <c r="J216" s="44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9"/>
      <c r="AA216" s="9"/>
      <c r="AB216" s="9"/>
      <c r="AC216" s="9"/>
      <c r="AD216" s="1"/>
    </row>
    <row r="217" spans="1:30" x14ac:dyDescent="0.25">
      <c r="A217" s="43"/>
      <c r="B217" s="43"/>
      <c r="C217" s="43"/>
      <c r="D217" s="43"/>
      <c r="E217" s="43"/>
      <c r="F217" s="43"/>
      <c r="G217" s="43"/>
      <c r="H217" s="43"/>
      <c r="I217" s="46"/>
      <c r="J217" s="45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9"/>
      <c r="AA217" s="9"/>
      <c r="AB217" s="9"/>
      <c r="AC217" s="9"/>
      <c r="AD217" s="1"/>
    </row>
    <row r="218" spans="1:30" x14ac:dyDescent="0.25">
      <c r="A218" s="42"/>
      <c r="B218" s="42"/>
      <c r="C218" s="42"/>
      <c r="D218" s="42"/>
      <c r="E218" s="42"/>
      <c r="F218" s="42"/>
      <c r="G218" s="42"/>
      <c r="H218" s="42"/>
      <c r="I218" s="47"/>
      <c r="J218" s="44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9"/>
      <c r="AA218" s="9"/>
      <c r="AB218" s="9"/>
      <c r="AC218" s="9"/>
      <c r="AD218" s="1"/>
    </row>
    <row r="219" spans="1:30" x14ac:dyDescent="0.25">
      <c r="A219" s="43"/>
      <c r="B219" s="43"/>
      <c r="C219" s="43"/>
      <c r="D219" s="43"/>
      <c r="E219" s="43"/>
      <c r="F219" s="43"/>
      <c r="G219" s="43"/>
      <c r="H219" s="43"/>
      <c r="I219" s="46"/>
      <c r="J219" s="45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9"/>
      <c r="AA219" s="9"/>
      <c r="AB219" s="9"/>
      <c r="AC219" s="9"/>
      <c r="AD219" s="1"/>
    </row>
    <row r="220" spans="1:30" x14ac:dyDescent="0.25">
      <c r="A220" s="42"/>
      <c r="B220" s="42"/>
      <c r="C220" s="42"/>
      <c r="D220" s="42"/>
      <c r="E220" s="42"/>
      <c r="F220" s="42"/>
      <c r="G220" s="42"/>
      <c r="H220" s="42"/>
      <c r="I220" s="47"/>
      <c r="J220" s="44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9"/>
      <c r="AA220" s="9"/>
      <c r="AB220" s="9"/>
      <c r="AC220" s="9"/>
      <c r="AD220" s="1"/>
    </row>
    <row r="221" spans="1:30" x14ac:dyDescent="0.25">
      <c r="A221" s="43"/>
      <c r="B221" s="43"/>
      <c r="C221" s="43"/>
      <c r="D221" s="43"/>
      <c r="E221" s="43"/>
      <c r="F221" s="43"/>
      <c r="G221" s="43"/>
      <c r="H221" s="43"/>
      <c r="I221" s="46"/>
      <c r="J221" s="45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9"/>
      <c r="AA221" s="9"/>
      <c r="AB221" s="9"/>
      <c r="AC221" s="9"/>
      <c r="AD221" s="1"/>
    </row>
    <row r="222" spans="1:30" x14ac:dyDescent="0.25">
      <c r="A222" s="42"/>
      <c r="B222" s="42"/>
      <c r="C222" s="42"/>
      <c r="D222" s="42"/>
      <c r="E222" s="42"/>
      <c r="F222" s="42"/>
      <c r="G222" s="42"/>
      <c r="H222" s="42"/>
      <c r="I222" s="47"/>
      <c r="J222" s="44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9"/>
      <c r="AA222" s="9"/>
      <c r="AB222" s="9"/>
      <c r="AC222" s="9"/>
      <c r="AD222" s="1"/>
    </row>
    <row r="223" spans="1:30" ht="15.75" thickBot="1" x14ac:dyDescent="0.3">
      <c r="A223" s="43"/>
      <c r="B223" s="43"/>
      <c r="C223" s="43"/>
      <c r="D223" s="43"/>
      <c r="E223" s="43"/>
      <c r="F223" s="43"/>
      <c r="G223" s="43"/>
      <c r="H223" s="43"/>
      <c r="I223" s="43"/>
      <c r="J223" s="45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9"/>
      <c r="AA223" s="9"/>
      <c r="AB223" s="9"/>
      <c r="AC223" s="9"/>
      <c r="AD223" s="1"/>
    </row>
    <row r="224" spans="1:30" ht="16.5" thickTop="1" thickBot="1" x14ac:dyDescent="0.3">
      <c r="A224" s="42" t="s">
        <v>6</v>
      </c>
      <c r="B224" s="42" t="s">
        <v>79</v>
      </c>
      <c r="C224" s="42" t="s">
        <v>20</v>
      </c>
      <c r="D224" s="42">
        <v>1</v>
      </c>
      <c r="E224" s="42">
        <v>53817.542999999998</v>
      </c>
      <c r="F224" s="42">
        <v>1.8581301639876055E-5</v>
      </c>
      <c r="G224" s="42"/>
      <c r="H224" s="42"/>
      <c r="I224" s="42"/>
      <c r="J224" s="44"/>
      <c r="K224" s="42"/>
      <c r="L224" s="42"/>
      <c r="M224" s="42"/>
      <c r="N224" s="42"/>
      <c r="O224" s="42"/>
      <c r="P224" s="42"/>
      <c r="Q224" s="42"/>
      <c r="R224" s="42" t="s">
        <v>638</v>
      </c>
      <c r="S224" s="42"/>
      <c r="T224" s="42">
        <v>13</v>
      </c>
      <c r="U224" s="42"/>
      <c r="V224" s="42"/>
      <c r="W224" s="42"/>
      <c r="X224" s="42"/>
      <c r="Y224" s="42"/>
      <c r="Z224" s="10" t="s">
        <v>52</v>
      </c>
      <c r="AA224" s="10" t="s">
        <v>54</v>
      </c>
      <c r="AB224" s="10" t="s">
        <v>55</v>
      </c>
      <c r="AC224" s="10" t="s">
        <v>56</v>
      </c>
      <c r="AD224" s="10" t="s">
        <v>57</v>
      </c>
    </row>
    <row r="225" spans="1:30" ht="15.75" thickTop="1" x14ac:dyDescent="0.25">
      <c r="A225" s="43" t="s">
        <v>8</v>
      </c>
      <c r="B225" s="43" t="s">
        <v>79</v>
      </c>
      <c r="C225" s="43" t="s">
        <v>20</v>
      </c>
      <c r="D225" s="43">
        <v>1</v>
      </c>
      <c r="E225" s="43">
        <v>52947.175999999999</v>
      </c>
      <c r="F225" s="43">
        <v>1.8886748558601123E-5</v>
      </c>
      <c r="G225" s="43"/>
      <c r="H225" s="43"/>
      <c r="I225" s="43"/>
      <c r="J225" s="45"/>
      <c r="K225" s="43"/>
      <c r="L225" s="43"/>
      <c r="M225" s="43"/>
      <c r="N225" s="43"/>
      <c r="O225" s="43"/>
      <c r="P225" s="43"/>
      <c r="Q225" s="43"/>
      <c r="R225" s="43" t="s">
        <v>52</v>
      </c>
      <c r="S225" s="43"/>
      <c r="T225" s="43">
        <v>245</v>
      </c>
      <c r="U225" s="43"/>
      <c r="V225" s="43"/>
      <c r="W225" s="43"/>
      <c r="X225" s="43"/>
      <c r="Y225" s="43"/>
      <c r="Z225" s="11">
        <v>120</v>
      </c>
      <c r="AA225" s="12" t="s">
        <v>89</v>
      </c>
      <c r="AB225" s="15">
        <v>1.0711229377953553</v>
      </c>
      <c r="AC225" s="15">
        <v>1.5807534106951482</v>
      </c>
      <c r="AD225" s="15">
        <v>1.3259381742452518</v>
      </c>
    </row>
    <row r="226" spans="1:30" ht="15.75" thickBot="1" x14ac:dyDescent="0.3">
      <c r="A226" s="42" t="s">
        <v>9</v>
      </c>
      <c r="B226" s="42" t="s">
        <v>79</v>
      </c>
      <c r="C226" s="42" t="s">
        <v>20</v>
      </c>
      <c r="D226" s="42">
        <v>1</v>
      </c>
      <c r="E226" s="42">
        <v>55355.074000000001</v>
      </c>
      <c r="F226" s="42">
        <v>1.8065191277677634E-5</v>
      </c>
      <c r="G226" s="42"/>
      <c r="H226" s="42"/>
      <c r="I226" s="42"/>
      <c r="J226" s="44"/>
      <c r="K226" s="42"/>
      <c r="L226" s="42"/>
      <c r="M226" s="42"/>
      <c r="N226" s="42"/>
      <c r="O226" s="42"/>
      <c r="P226" s="42"/>
      <c r="Q226" s="42"/>
      <c r="R226" s="42" t="s">
        <v>53</v>
      </c>
      <c r="S226" s="42"/>
      <c r="T226" s="42">
        <v>250</v>
      </c>
      <c r="U226" s="42"/>
      <c r="V226" s="42"/>
      <c r="W226" s="42"/>
      <c r="X226" s="42"/>
      <c r="Y226" s="42"/>
      <c r="Z226" s="13">
        <v>0</v>
      </c>
      <c r="AA226" s="14">
        <v>1</v>
      </c>
      <c r="AB226" s="14">
        <v>1</v>
      </c>
      <c r="AC226" s="14">
        <v>1</v>
      </c>
      <c r="AD226" s="14">
        <v>1</v>
      </c>
    </row>
    <row r="227" spans="1:30" ht="16.5" thickTop="1" thickBot="1" x14ac:dyDescent="0.3">
      <c r="A227" s="43" t="s">
        <v>533</v>
      </c>
      <c r="B227" s="43" t="s">
        <v>79</v>
      </c>
      <c r="C227" s="43" t="s">
        <v>20</v>
      </c>
      <c r="D227" s="43">
        <v>11557.727999999999</v>
      </c>
      <c r="E227" s="43">
        <v>27944.945</v>
      </c>
      <c r="F227" s="43">
        <v>0.41358899999999998</v>
      </c>
      <c r="G227" s="43">
        <v>37.65295835724892</v>
      </c>
      <c r="H227" s="43">
        <v>120</v>
      </c>
      <c r="I227" s="46" t="s">
        <v>90</v>
      </c>
      <c r="J227" s="45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 t="s">
        <v>87</v>
      </c>
      <c r="V227" s="43">
        <v>120</v>
      </c>
      <c r="W227" s="43">
        <v>4.673877758723556</v>
      </c>
      <c r="X227" s="43"/>
      <c r="Y227" s="43"/>
      <c r="Z227" s="9"/>
      <c r="AA227" s="9"/>
      <c r="AB227" s="9"/>
      <c r="AC227" s="9"/>
      <c r="AD227" s="1"/>
    </row>
    <row r="228" spans="1:30" x14ac:dyDescent="0.25">
      <c r="A228" s="42" t="s">
        <v>534</v>
      </c>
      <c r="B228" s="42" t="s">
        <v>79</v>
      </c>
      <c r="C228" s="42" t="s">
        <v>20</v>
      </c>
      <c r="D228" s="42">
        <v>16372.616</v>
      </c>
      <c r="E228" s="42">
        <v>29533.842000000001</v>
      </c>
      <c r="F228" s="42">
        <v>0.55436799999999997</v>
      </c>
      <c r="G228" s="42">
        <v>107.11229377953553</v>
      </c>
      <c r="H228" s="42">
        <v>120</v>
      </c>
      <c r="I228" s="47">
        <v>4.673877758723556</v>
      </c>
      <c r="J228" s="44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>
        <v>2</v>
      </c>
      <c r="V228" s="42">
        <v>120</v>
      </c>
      <c r="W228" s="42">
        <v>5.0630717615859666</v>
      </c>
      <c r="X228" s="42"/>
      <c r="Y228" s="42"/>
      <c r="Z228" s="30" t="s">
        <v>58</v>
      </c>
      <c r="AA228" s="31">
        <v>2.1942047847222459E-3</v>
      </c>
      <c r="AB228" s="9"/>
      <c r="AC228" s="9"/>
      <c r="AD228" s="1"/>
    </row>
    <row r="229" spans="1:30" x14ac:dyDescent="0.25">
      <c r="A229" s="43" t="s">
        <v>535</v>
      </c>
      <c r="B229" s="43" t="s">
        <v>79</v>
      </c>
      <c r="C229" s="43" t="s">
        <v>20</v>
      </c>
      <c r="D229" s="43">
        <v>21382.898000000001</v>
      </c>
      <c r="E229" s="43">
        <v>27423.870999999999</v>
      </c>
      <c r="F229" s="43">
        <v>0.77971800000000002</v>
      </c>
      <c r="G229" s="43">
        <v>158.07534106951482</v>
      </c>
      <c r="H229" s="43">
        <v>120</v>
      </c>
      <c r="I229" s="46">
        <v>5.0630717615859666</v>
      </c>
      <c r="J229" s="45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>
        <v>3</v>
      </c>
      <c r="V229" s="43">
        <v>0</v>
      </c>
      <c r="W229" s="43">
        <v>4.6051701859880918</v>
      </c>
      <c r="X229" s="43"/>
      <c r="Y229" s="43"/>
      <c r="Z229" s="32" t="s">
        <v>59</v>
      </c>
      <c r="AA229" s="33">
        <v>4.6051701859880918</v>
      </c>
      <c r="AB229" s="9"/>
      <c r="AC229" s="9"/>
      <c r="AD229" s="1"/>
    </row>
    <row r="230" spans="1:30" ht="17.25" x14ac:dyDescent="0.25">
      <c r="A230" s="42" t="s">
        <v>530</v>
      </c>
      <c r="B230" s="42" t="s">
        <v>79</v>
      </c>
      <c r="C230" s="42" t="s">
        <v>20</v>
      </c>
      <c r="D230" s="42">
        <v>28830.254000000001</v>
      </c>
      <c r="E230" s="42">
        <v>26247.666000000001</v>
      </c>
      <c r="F230" s="42">
        <v>1.098393</v>
      </c>
      <c r="G230" s="42">
        <v>100</v>
      </c>
      <c r="H230" s="42">
        <v>0</v>
      </c>
      <c r="I230" s="47">
        <v>4.6051701859880918</v>
      </c>
      <c r="J230" s="44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>
        <v>4</v>
      </c>
      <c r="V230" s="42">
        <v>0</v>
      </c>
      <c r="W230" s="42">
        <v>4.6051701859880918</v>
      </c>
      <c r="X230" s="42"/>
      <c r="Y230" s="42"/>
      <c r="Z230" s="32" t="s">
        <v>60</v>
      </c>
      <c r="AA230" s="54">
        <v>0.52346667994371776</v>
      </c>
      <c r="AB230" s="9"/>
      <c r="AC230" s="9"/>
      <c r="AD230" s="1"/>
    </row>
    <row r="231" spans="1:30" ht="18" x14ac:dyDescent="0.35">
      <c r="A231" s="43" t="s">
        <v>531</v>
      </c>
      <c r="B231" s="43" t="s">
        <v>79</v>
      </c>
      <c r="C231" s="43" t="s">
        <v>20</v>
      </c>
      <c r="D231" s="43">
        <v>14838.688</v>
      </c>
      <c r="E231" s="43">
        <v>28670.546999999999</v>
      </c>
      <c r="F231" s="43">
        <v>0.51755899999999999</v>
      </c>
      <c r="G231" s="43">
        <v>100</v>
      </c>
      <c r="H231" s="43">
        <v>0</v>
      </c>
      <c r="I231" s="46">
        <v>4.6051701859880918</v>
      </c>
      <c r="J231" s="45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>
        <v>5</v>
      </c>
      <c r="V231" s="43">
        <v>0</v>
      </c>
      <c r="W231" s="43">
        <v>4.6051701859880918</v>
      </c>
      <c r="X231" s="43"/>
      <c r="Y231" s="43"/>
      <c r="Z231" s="32" t="s">
        <v>61</v>
      </c>
      <c r="AA231" s="41" t="s">
        <v>87</v>
      </c>
      <c r="AB231" s="9"/>
      <c r="AC231" s="9"/>
      <c r="AD231" s="1"/>
    </row>
    <row r="232" spans="1:30" ht="18.75" x14ac:dyDescent="0.35">
      <c r="A232" s="42" t="s">
        <v>532</v>
      </c>
      <c r="B232" s="42" t="s">
        <v>79</v>
      </c>
      <c r="C232" s="42" t="s">
        <v>20</v>
      </c>
      <c r="D232" s="42">
        <v>13468.584000000001</v>
      </c>
      <c r="E232" s="42">
        <v>27305.018</v>
      </c>
      <c r="F232" s="42">
        <v>0.49326399999999998</v>
      </c>
      <c r="G232" s="42">
        <v>100</v>
      </c>
      <c r="H232" s="42">
        <v>0</v>
      </c>
      <c r="I232" s="47">
        <v>4.6051701859880918</v>
      </c>
      <c r="J232" s="44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>
        <v>6</v>
      </c>
      <c r="V232" s="42" t="s">
        <v>87</v>
      </c>
      <c r="W232" s="42" t="s">
        <v>87</v>
      </c>
      <c r="X232" s="42"/>
      <c r="Y232" s="42"/>
      <c r="Z232" s="32" t="s">
        <v>62</v>
      </c>
      <c r="AA232" s="33">
        <v>0</v>
      </c>
      <c r="AB232" s="9"/>
      <c r="AC232" s="9"/>
      <c r="AD232" s="1"/>
    </row>
    <row r="233" spans="1:30" ht="15.75" thickBot="1" x14ac:dyDescent="0.3">
      <c r="A233" s="43"/>
      <c r="B233" s="43"/>
      <c r="C233" s="43"/>
      <c r="D233" s="43"/>
      <c r="E233" s="43"/>
      <c r="F233" s="43"/>
      <c r="G233" s="43"/>
      <c r="H233" s="43"/>
      <c r="I233" s="46"/>
      <c r="J233" s="45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36" t="s">
        <v>46</v>
      </c>
      <c r="AA233" s="37" t="s">
        <v>91</v>
      </c>
      <c r="AB233" s="9"/>
      <c r="AC233" s="9"/>
      <c r="AD233" s="1"/>
    </row>
    <row r="234" spans="1:30" x14ac:dyDescent="0.25">
      <c r="A234" s="42"/>
      <c r="B234" s="42"/>
      <c r="C234" s="42"/>
      <c r="D234" s="42"/>
      <c r="E234" s="42"/>
      <c r="F234" s="42"/>
      <c r="G234" s="42"/>
      <c r="H234" s="42"/>
      <c r="I234" s="47"/>
      <c r="J234" s="44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9"/>
      <c r="AA234" s="9"/>
      <c r="AB234" s="9"/>
      <c r="AC234" s="9"/>
      <c r="AD234" s="1"/>
    </row>
    <row r="235" spans="1:30" x14ac:dyDescent="0.25">
      <c r="A235" s="43"/>
      <c r="B235" s="43"/>
      <c r="C235" s="43"/>
      <c r="D235" s="43"/>
      <c r="E235" s="43"/>
      <c r="F235" s="43"/>
      <c r="G235" s="43"/>
      <c r="H235" s="43"/>
      <c r="I235" s="46"/>
      <c r="J235" s="45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9"/>
      <c r="AA235" s="9"/>
      <c r="AB235" s="9"/>
      <c r="AC235" s="9"/>
      <c r="AD235" s="1"/>
    </row>
    <row r="236" spans="1:30" x14ac:dyDescent="0.25">
      <c r="A236" s="42"/>
      <c r="B236" s="42"/>
      <c r="C236" s="42"/>
      <c r="D236" s="42"/>
      <c r="E236" s="42"/>
      <c r="F236" s="42"/>
      <c r="G236" s="42"/>
      <c r="H236" s="42"/>
      <c r="I236" s="47"/>
      <c r="J236" s="44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9"/>
      <c r="AA236" s="9"/>
      <c r="AB236" s="9"/>
      <c r="AC236" s="9"/>
      <c r="AD236" s="1"/>
    </row>
    <row r="237" spans="1:30" x14ac:dyDescent="0.25">
      <c r="A237" s="43"/>
      <c r="B237" s="43"/>
      <c r="C237" s="43"/>
      <c r="D237" s="43"/>
      <c r="E237" s="43"/>
      <c r="F237" s="43"/>
      <c r="G237" s="43"/>
      <c r="H237" s="43"/>
      <c r="I237" s="46"/>
      <c r="J237" s="45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9"/>
      <c r="AA237" s="9"/>
      <c r="AB237" s="9"/>
      <c r="AC237" s="9"/>
      <c r="AD237" s="1"/>
    </row>
    <row r="238" spans="1:30" x14ac:dyDescent="0.25">
      <c r="A238" s="42"/>
      <c r="B238" s="42"/>
      <c r="C238" s="42"/>
      <c r="D238" s="42"/>
      <c r="E238" s="42"/>
      <c r="F238" s="42"/>
      <c r="G238" s="42"/>
      <c r="H238" s="42"/>
      <c r="I238" s="47"/>
      <c r="J238" s="44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9"/>
      <c r="AA238" s="9"/>
      <c r="AB238" s="9"/>
      <c r="AC238" s="9"/>
      <c r="AD238" s="1"/>
    </row>
    <row r="239" spans="1:30" x14ac:dyDescent="0.25">
      <c r="A239" s="43"/>
      <c r="B239" s="43"/>
      <c r="C239" s="43"/>
      <c r="D239" s="43"/>
      <c r="E239" s="43"/>
      <c r="F239" s="43"/>
      <c r="G239" s="43"/>
      <c r="H239" s="43"/>
      <c r="I239" s="46"/>
      <c r="J239" s="45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9"/>
      <c r="AA239" s="9"/>
      <c r="AB239" s="9"/>
      <c r="AC239" s="9"/>
      <c r="AD239" s="1"/>
    </row>
    <row r="240" spans="1:30" x14ac:dyDescent="0.25">
      <c r="A240" s="42"/>
      <c r="B240" s="42"/>
      <c r="C240" s="42"/>
      <c r="D240" s="42"/>
      <c r="E240" s="42"/>
      <c r="F240" s="42"/>
      <c r="G240" s="42"/>
      <c r="H240" s="42"/>
      <c r="I240" s="47"/>
      <c r="J240" s="44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9"/>
      <c r="AA240" s="9"/>
      <c r="AB240" s="9"/>
      <c r="AC240" s="9"/>
      <c r="AD240" s="1"/>
    </row>
    <row r="241" spans="1:30" x14ac:dyDescent="0.25">
      <c r="A241" s="43"/>
      <c r="B241" s="43"/>
      <c r="C241" s="43"/>
      <c r="D241" s="43"/>
      <c r="E241" s="43"/>
      <c r="F241" s="43"/>
      <c r="G241" s="43"/>
      <c r="H241" s="43"/>
      <c r="I241" s="46"/>
      <c r="J241" s="45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9"/>
      <c r="AA241" s="9"/>
      <c r="AB241" s="9"/>
      <c r="AC241" s="9"/>
      <c r="AD241" s="1"/>
    </row>
    <row r="242" spans="1:30" x14ac:dyDescent="0.25">
      <c r="A242" s="42"/>
      <c r="B242" s="42"/>
      <c r="C242" s="42"/>
      <c r="D242" s="42"/>
      <c r="E242" s="42"/>
      <c r="F242" s="42"/>
      <c r="G242" s="42"/>
      <c r="H242" s="42"/>
      <c r="I242" s="47"/>
      <c r="J242" s="44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9"/>
      <c r="AA242" s="9"/>
      <c r="AB242" s="9"/>
      <c r="AC242" s="9"/>
      <c r="AD242" s="1"/>
    </row>
    <row r="243" spans="1:30" ht="15.75" thickBot="1" x14ac:dyDescent="0.3">
      <c r="A243" s="43"/>
      <c r="B243" s="43"/>
      <c r="C243" s="43"/>
      <c r="D243" s="43"/>
      <c r="E243" s="43"/>
      <c r="F243" s="43"/>
      <c r="G243" s="43"/>
      <c r="H243" s="43"/>
      <c r="I243" s="43"/>
      <c r="J243" s="45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9"/>
      <c r="AA243" s="9"/>
      <c r="AB243" s="9"/>
      <c r="AC243" s="9"/>
      <c r="AD243" s="1"/>
    </row>
    <row r="244" spans="1:30" ht="16.5" thickTop="1" thickBot="1" x14ac:dyDescent="0.3">
      <c r="A244" s="42" t="s">
        <v>6</v>
      </c>
      <c r="B244" s="42" t="s">
        <v>80</v>
      </c>
      <c r="C244" s="42" t="s">
        <v>21</v>
      </c>
      <c r="D244" s="42">
        <v>1.056</v>
      </c>
      <c r="E244" s="42">
        <v>53817.542999999998</v>
      </c>
      <c r="F244" s="42">
        <v>1.9621854531709114E-5</v>
      </c>
      <c r="G244" s="42"/>
      <c r="H244" s="42"/>
      <c r="I244" s="42"/>
      <c r="J244" s="44"/>
      <c r="K244" s="42"/>
      <c r="L244" s="42"/>
      <c r="M244" s="42"/>
      <c r="N244" s="42"/>
      <c r="O244" s="42"/>
      <c r="P244" s="42"/>
      <c r="Q244" s="42"/>
      <c r="R244" s="42" t="s">
        <v>639</v>
      </c>
      <c r="S244" s="42"/>
      <c r="T244" s="42">
        <v>14</v>
      </c>
      <c r="U244" s="42"/>
      <c r="V244" s="42"/>
      <c r="W244" s="42"/>
      <c r="X244" s="42"/>
      <c r="Y244" s="42"/>
      <c r="Z244" s="10" t="s">
        <v>52</v>
      </c>
      <c r="AA244" s="10" t="s">
        <v>54</v>
      </c>
      <c r="AB244" s="10" t="s">
        <v>55</v>
      </c>
      <c r="AC244" s="10" t="s">
        <v>56</v>
      </c>
      <c r="AD244" s="10" t="s">
        <v>57</v>
      </c>
    </row>
    <row r="245" spans="1:30" ht="15.75" thickTop="1" x14ac:dyDescent="0.25">
      <c r="A245" s="43" t="s">
        <v>8</v>
      </c>
      <c r="B245" s="43" t="s">
        <v>80</v>
      </c>
      <c r="C245" s="43" t="s">
        <v>21</v>
      </c>
      <c r="D245" s="43">
        <v>0.38900000000000001</v>
      </c>
      <c r="E245" s="43">
        <v>52947.175999999999</v>
      </c>
      <c r="F245" s="43">
        <v>7.3469451892958375E-6</v>
      </c>
      <c r="G245" s="43"/>
      <c r="H245" s="43"/>
      <c r="I245" s="43"/>
      <c r="J245" s="45"/>
      <c r="K245" s="43"/>
      <c r="L245" s="43"/>
      <c r="M245" s="43"/>
      <c r="N245" s="43"/>
      <c r="O245" s="43"/>
      <c r="P245" s="43"/>
      <c r="Q245" s="43"/>
      <c r="R245" s="43" t="s">
        <v>52</v>
      </c>
      <c r="S245" s="43"/>
      <c r="T245" s="43">
        <v>265</v>
      </c>
      <c r="U245" s="43"/>
      <c r="V245" s="43"/>
      <c r="W245" s="43"/>
      <c r="X245" s="43"/>
      <c r="Y245" s="43"/>
      <c r="Z245" s="11">
        <v>120</v>
      </c>
      <c r="AA245" s="15">
        <v>1.1306182964100115</v>
      </c>
      <c r="AB245" s="12">
        <v>0.59975693190032719</v>
      </c>
      <c r="AC245" s="12">
        <v>0.89840887817679682</v>
      </c>
      <c r="AD245" s="12">
        <v>0.87626136882904515</v>
      </c>
    </row>
    <row r="246" spans="1:30" ht="15.75" thickBot="1" x14ac:dyDescent="0.3">
      <c r="A246" s="42" t="s">
        <v>9</v>
      </c>
      <c r="B246" s="42" t="s">
        <v>80</v>
      </c>
      <c r="C246" s="42" t="s">
        <v>21</v>
      </c>
      <c r="D246" s="42">
        <v>1</v>
      </c>
      <c r="E246" s="42">
        <v>55355.074000000001</v>
      </c>
      <c r="F246" s="42">
        <v>1.8065191277677634E-5</v>
      </c>
      <c r="G246" s="42"/>
      <c r="H246" s="42"/>
      <c r="I246" s="42"/>
      <c r="J246" s="44"/>
      <c r="K246" s="42"/>
      <c r="L246" s="42"/>
      <c r="M246" s="42"/>
      <c r="N246" s="42"/>
      <c r="O246" s="42"/>
      <c r="P246" s="42"/>
      <c r="Q246" s="42"/>
      <c r="R246" s="42" t="s">
        <v>53</v>
      </c>
      <c r="S246" s="42"/>
      <c r="T246" s="42">
        <v>270</v>
      </c>
      <c r="U246" s="42"/>
      <c r="V246" s="42"/>
      <c r="W246" s="42"/>
      <c r="X246" s="42"/>
      <c r="Y246" s="42"/>
      <c r="Z246" s="13">
        <v>0</v>
      </c>
      <c r="AA246" s="14">
        <v>1</v>
      </c>
      <c r="AB246" s="14">
        <v>1</v>
      </c>
      <c r="AC246" s="14">
        <v>1</v>
      </c>
      <c r="AD246" s="14">
        <v>1</v>
      </c>
    </row>
    <row r="247" spans="1:30" ht="16.5" thickTop="1" thickBot="1" x14ac:dyDescent="0.3">
      <c r="A247" s="43" t="s">
        <v>570</v>
      </c>
      <c r="B247" s="43" t="s">
        <v>80</v>
      </c>
      <c r="C247" s="43" t="s">
        <v>21</v>
      </c>
      <c r="D247" s="43">
        <v>2558.6660000000002</v>
      </c>
      <c r="E247" s="43">
        <v>30123.956999999999</v>
      </c>
      <c r="F247" s="43">
        <v>8.4938E-2</v>
      </c>
      <c r="G247" s="43">
        <v>113.06182964100115</v>
      </c>
      <c r="H247" s="43">
        <v>120</v>
      </c>
      <c r="I247" s="46">
        <v>4.7279348340367857</v>
      </c>
      <c r="J247" s="45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>
        <v>1</v>
      </c>
      <c r="V247" s="43">
        <v>120</v>
      </c>
      <c r="W247" s="43">
        <v>4.7279348340367857</v>
      </c>
      <c r="X247" s="43"/>
      <c r="Y247" s="43"/>
      <c r="Z247" s="9"/>
      <c r="AA247" s="9"/>
      <c r="AB247" s="9"/>
      <c r="AC247" s="9"/>
      <c r="AD247" s="1"/>
    </row>
    <row r="248" spans="1:30" x14ac:dyDescent="0.25">
      <c r="A248" s="42" t="s">
        <v>571</v>
      </c>
      <c r="B248" s="42" t="s">
        <v>80</v>
      </c>
      <c r="C248" s="42" t="s">
        <v>21</v>
      </c>
      <c r="D248" s="42">
        <v>2103.413</v>
      </c>
      <c r="E248" s="42">
        <v>32326.976999999999</v>
      </c>
      <c r="F248" s="42">
        <v>6.5067E-2</v>
      </c>
      <c r="G248" s="42">
        <v>59.975693190032722</v>
      </c>
      <c r="H248" s="42">
        <v>120</v>
      </c>
      <c r="I248" s="47">
        <v>4.0939393666420036</v>
      </c>
      <c r="J248" s="44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>
        <v>2</v>
      </c>
      <c r="V248" s="42">
        <v>120</v>
      </c>
      <c r="W248" s="42">
        <v>4.0939393666420036</v>
      </c>
      <c r="X248" s="42"/>
      <c r="Y248" s="42"/>
      <c r="Z248" s="30" t="s">
        <v>58</v>
      </c>
      <c r="AA248" s="31">
        <v>-1.3766560130413035E-3</v>
      </c>
      <c r="AB248" s="9"/>
      <c r="AC248" s="9"/>
      <c r="AD248" s="1"/>
    </row>
    <row r="249" spans="1:30" x14ac:dyDescent="0.25">
      <c r="A249" s="43" t="s">
        <v>572</v>
      </c>
      <c r="B249" s="43" t="s">
        <v>80</v>
      </c>
      <c r="C249" s="43" t="s">
        <v>21</v>
      </c>
      <c r="D249" s="43">
        <v>2057.8710000000001</v>
      </c>
      <c r="E249" s="43">
        <v>30163.414000000001</v>
      </c>
      <c r="F249" s="43">
        <v>6.8224000000000007E-2</v>
      </c>
      <c r="G249" s="43">
        <v>89.840887817679686</v>
      </c>
      <c r="H249" s="43">
        <v>120</v>
      </c>
      <c r="I249" s="46">
        <v>4.4980401925906168</v>
      </c>
      <c r="J249" s="45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>
        <v>3</v>
      </c>
      <c r="V249" s="43">
        <v>120</v>
      </c>
      <c r="W249" s="43">
        <v>4.4980401925906168</v>
      </c>
      <c r="X249" s="43"/>
      <c r="Y249" s="43"/>
      <c r="Z249" s="32" t="s">
        <v>59</v>
      </c>
      <c r="AA249" s="33">
        <v>4.6051701859880918</v>
      </c>
      <c r="AB249" s="9"/>
      <c r="AC249" s="9"/>
      <c r="AD249" s="1"/>
    </row>
    <row r="250" spans="1:30" ht="17.25" x14ac:dyDescent="0.25">
      <c r="A250" s="42" t="s">
        <v>567</v>
      </c>
      <c r="B250" s="42" t="s">
        <v>80</v>
      </c>
      <c r="C250" s="42" t="s">
        <v>21</v>
      </c>
      <c r="D250" s="42">
        <v>2325.0210000000002</v>
      </c>
      <c r="E250" s="42">
        <v>30947.833999999999</v>
      </c>
      <c r="F250" s="42">
        <v>7.5126999999999999E-2</v>
      </c>
      <c r="G250" s="42">
        <v>100</v>
      </c>
      <c r="H250" s="42">
        <v>0</v>
      </c>
      <c r="I250" s="47">
        <v>4.6051701859880918</v>
      </c>
      <c r="J250" s="44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>
        <v>4</v>
      </c>
      <c r="V250" s="42">
        <v>0</v>
      </c>
      <c r="W250" s="42">
        <v>4.6051701859880918</v>
      </c>
      <c r="X250" s="42"/>
      <c r="Y250" s="42"/>
      <c r="Z250" s="32" t="s">
        <v>60</v>
      </c>
      <c r="AA250" s="34">
        <v>0.16575328619297033</v>
      </c>
      <c r="AB250" s="9"/>
      <c r="AC250" s="9"/>
      <c r="AD250" s="1"/>
    </row>
    <row r="251" spans="1:30" ht="18" x14ac:dyDescent="0.35">
      <c r="A251" s="43" t="s">
        <v>568</v>
      </c>
      <c r="B251" s="43" t="s">
        <v>80</v>
      </c>
      <c r="C251" s="43" t="s">
        <v>21</v>
      </c>
      <c r="D251" s="43">
        <v>3357.1880000000001</v>
      </c>
      <c r="E251" s="43">
        <v>30947.833999999999</v>
      </c>
      <c r="F251" s="43">
        <v>0.10847893264517317</v>
      </c>
      <c r="G251" s="43">
        <v>100</v>
      </c>
      <c r="H251" s="43">
        <v>0</v>
      </c>
      <c r="I251" s="46">
        <v>4.6051701859880918</v>
      </c>
      <c r="J251" s="45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>
        <v>5</v>
      </c>
      <c r="V251" s="43">
        <v>0</v>
      </c>
      <c r="W251" s="43">
        <v>4.6051701859880918</v>
      </c>
      <c r="X251" s="43"/>
      <c r="Y251" s="43"/>
      <c r="Z251" s="32" t="s">
        <v>61</v>
      </c>
      <c r="AA251" s="41">
        <v>503.5006377727193</v>
      </c>
      <c r="AB251" s="9"/>
      <c r="AC251" s="9"/>
      <c r="AD251" s="1"/>
    </row>
    <row r="252" spans="1:30" ht="18.75" x14ac:dyDescent="0.35">
      <c r="A252" s="42" t="s">
        <v>569</v>
      </c>
      <c r="B252" s="42" t="s">
        <v>80</v>
      </c>
      <c r="C252" s="42" t="s">
        <v>21</v>
      </c>
      <c r="D252" s="42">
        <v>2339.4560000000001</v>
      </c>
      <c r="E252" s="42">
        <v>30807.967000000001</v>
      </c>
      <c r="F252" s="42">
        <v>7.5937000000000004E-2</v>
      </c>
      <c r="G252" s="42">
        <v>100</v>
      </c>
      <c r="H252" s="42">
        <v>0</v>
      </c>
      <c r="I252" s="47">
        <v>4.6051701859880918</v>
      </c>
      <c r="J252" s="44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>
        <v>6</v>
      </c>
      <c r="V252" s="42">
        <v>0</v>
      </c>
      <c r="W252" s="42">
        <v>4.6051701859880918</v>
      </c>
      <c r="X252" s="42"/>
      <c r="Y252" s="42"/>
      <c r="Z252" s="32" t="s">
        <v>62</v>
      </c>
      <c r="AA252" s="33">
        <v>2.7533120260826069</v>
      </c>
      <c r="AB252" s="9"/>
      <c r="AC252" s="9"/>
      <c r="AD252" s="1"/>
    </row>
    <row r="253" spans="1:30" ht="15.75" thickBot="1" x14ac:dyDescent="0.3">
      <c r="A253" s="43"/>
      <c r="B253" s="43"/>
      <c r="C253" s="43"/>
      <c r="D253" s="43"/>
      <c r="E253" s="43"/>
      <c r="F253" s="43"/>
      <c r="G253" s="43"/>
      <c r="H253" s="43"/>
      <c r="I253" s="46"/>
      <c r="J253" s="45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36" t="s">
        <v>46</v>
      </c>
      <c r="AA253" s="37" t="s">
        <v>63</v>
      </c>
      <c r="AB253" s="9"/>
      <c r="AC253" s="9"/>
      <c r="AD253" s="1"/>
    </row>
    <row r="254" spans="1:30" x14ac:dyDescent="0.25">
      <c r="A254" s="42"/>
      <c r="B254" s="42"/>
      <c r="C254" s="42"/>
      <c r="D254" s="42"/>
      <c r="E254" s="42"/>
      <c r="F254" s="42"/>
      <c r="G254" s="42"/>
      <c r="H254" s="42"/>
      <c r="I254" s="47"/>
      <c r="J254" s="44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9"/>
      <c r="AA254" s="9"/>
      <c r="AB254" s="9"/>
      <c r="AC254" s="9"/>
      <c r="AD254" s="1"/>
    </row>
    <row r="255" spans="1:30" x14ac:dyDescent="0.25">
      <c r="A255" s="43"/>
      <c r="B255" s="43"/>
      <c r="C255" s="43"/>
      <c r="D255" s="43"/>
      <c r="E255" s="43"/>
      <c r="F255" s="43"/>
      <c r="G255" s="43"/>
      <c r="H255" s="43"/>
      <c r="I255" s="46"/>
      <c r="J255" s="45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9"/>
      <c r="AA255" s="9"/>
      <c r="AB255" s="9"/>
      <c r="AC255" s="9"/>
      <c r="AD255" s="1"/>
    </row>
    <row r="256" spans="1:30" x14ac:dyDescent="0.25">
      <c r="A256" s="42"/>
      <c r="B256" s="42"/>
      <c r="C256" s="42"/>
      <c r="D256" s="42"/>
      <c r="E256" s="42"/>
      <c r="F256" s="42"/>
      <c r="G256" s="42"/>
      <c r="H256" s="42"/>
      <c r="I256" s="47"/>
      <c r="J256" s="44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9"/>
      <c r="AA256" s="9"/>
      <c r="AB256" s="9"/>
      <c r="AC256" s="9"/>
      <c r="AD256" s="1"/>
    </row>
    <row r="257" spans="1:30" x14ac:dyDescent="0.25">
      <c r="A257" s="43"/>
      <c r="B257" s="43"/>
      <c r="C257" s="43"/>
      <c r="D257" s="43"/>
      <c r="E257" s="43"/>
      <c r="F257" s="43"/>
      <c r="G257" s="43"/>
      <c r="H257" s="43"/>
      <c r="I257" s="46"/>
      <c r="J257" s="45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9"/>
      <c r="AA257" s="9"/>
      <c r="AB257" s="9"/>
      <c r="AC257" s="9"/>
      <c r="AD257" s="1"/>
    </row>
    <row r="258" spans="1:30" x14ac:dyDescent="0.25">
      <c r="A258" s="42"/>
      <c r="B258" s="42"/>
      <c r="C258" s="42"/>
      <c r="D258" s="42"/>
      <c r="E258" s="42"/>
      <c r="F258" s="42"/>
      <c r="G258" s="42"/>
      <c r="H258" s="42"/>
      <c r="I258" s="47"/>
      <c r="J258" s="44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9"/>
      <c r="AA258" s="9"/>
      <c r="AB258" s="9"/>
      <c r="AC258" s="9"/>
      <c r="AD258" s="1"/>
    </row>
    <row r="259" spans="1:30" x14ac:dyDescent="0.25">
      <c r="A259" s="43"/>
      <c r="B259" s="43"/>
      <c r="C259" s="43"/>
      <c r="D259" s="43"/>
      <c r="E259" s="43"/>
      <c r="F259" s="43"/>
      <c r="G259" s="43"/>
      <c r="H259" s="43"/>
      <c r="I259" s="46"/>
      <c r="J259" s="45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9"/>
      <c r="AA259" s="9"/>
      <c r="AB259" s="9"/>
      <c r="AC259" s="9"/>
      <c r="AD259" s="1"/>
    </row>
    <row r="260" spans="1:30" x14ac:dyDescent="0.25">
      <c r="A260" s="42"/>
      <c r="B260" s="42"/>
      <c r="C260" s="42"/>
      <c r="D260" s="42"/>
      <c r="E260" s="42"/>
      <c r="F260" s="42"/>
      <c r="G260" s="42"/>
      <c r="H260" s="42"/>
      <c r="I260" s="47"/>
      <c r="J260" s="44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9"/>
      <c r="AA260" s="9"/>
      <c r="AB260" s="9"/>
      <c r="AC260" s="9"/>
      <c r="AD260" s="1"/>
    </row>
    <row r="261" spans="1:30" x14ac:dyDescent="0.25">
      <c r="A261" s="43"/>
      <c r="B261" s="43"/>
      <c r="C261" s="43"/>
      <c r="D261" s="43"/>
      <c r="E261" s="43"/>
      <c r="F261" s="43"/>
      <c r="G261" s="43"/>
      <c r="H261" s="43"/>
      <c r="I261" s="46"/>
      <c r="J261" s="45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9"/>
      <c r="AA261" s="9"/>
      <c r="AB261" s="9"/>
      <c r="AC261" s="9"/>
      <c r="AD261" s="1"/>
    </row>
    <row r="262" spans="1:30" x14ac:dyDescent="0.25">
      <c r="A262" s="42"/>
      <c r="B262" s="42"/>
      <c r="C262" s="42"/>
      <c r="D262" s="42"/>
      <c r="E262" s="42"/>
      <c r="F262" s="42"/>
      <c r="G262" s="42"/>
      <c r="H262" s="42"/>
      <c r="I262" s="47"/>
      <c r="J262" s="44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9"/>
      <c r="AA262" s="9"/>
      <c r="AB262" s="9"/>
      <c r="AC262" s="9"/>
      <c r="AD262" s="1"/>
    </row>
    <row r="263" spans="1:30" ht="15.75" thickBot="1" x14ac:dyDescent="0.3">
      <c r="A263" s="43"/>
      <c r="B263" s="43"/>
      <c r="C263" s="43"/>
      <c r="D263" s="43"/>
      <c r="E263" s="43"/>
      <c r="F263" s="43"/>
      <c r="G263" s="43"/>
      <c r="H263" s="43"/>
      <c r="I263" s="43"/>
      <c r="J263" s="45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9"/>
      <c r="AA263" s="9"/>
      <c r="AB263" s="9"/>
      <c r="AC263" s="9"/>
      <c r="AD263" s="1"/>
    </row>
    <row r="264" spans="1:30" ht="16.5" thickTop="1" thickBot="1" x14ac:dyDescent="0.3">
      <c r="A264" s="42" t="s">
        <v>6</v>
      </c>
      <c r="B264" s="42" t="s">
        <v>81</v>
      </c>
      <c r="C264" s="42" t="s">
        <v>22</v>
      </c>
      <c r="D264" s="42">
        <v>0.84499999999999997</v>
      </c>
      <c r="E264" s="42">
        <v>53817.542999999998</v>
      </c>
      <c r="F264" s="42">
        <v>1.5701199885695263E-5</v>
      </c>
      <c r="G264" s="42"/>
      <c r="H264" s="42"/>
      <c r="I264" s="42"/>
      <c r="J264" s="44"/>
      <c r="K264" s="42"/>
      <c r="L264" s="42"/>
      <c r="M264" s="42"/>
      <c r="N264" s="42"/>
      <c r="O264" s="42"/>
      <c r="P264" s="42"/>
      <c r="Q264" s="42"/>
      <c r="R264" s="42" t="s">
        <v>640</v>
      </c>
      <c r="S264" s="42"/>
      <c r="T264" s="42">
        <v>15</v>
      </c>
      <c r="U264" s="42"/>
      <c r="V264" s="42"/>
      <c r="W264" s="42"/>
      <c r="X264" s="42"/>
      <c r="Y264" s="42"/>
      <c r="Z264" s="10" t="s">
        <v>52</v>
      </c>
      <c r="AA264" s="10" t="s">
        <v>54</v>
      </c>
      <c r="AB264" s="10" t="s">
        <v>55</v>
      </c>
      <c r="AC264" s="10" t="s">
        <v>56</v>
      </c>
      <c r="AD264" s="10" t="s">
        <v>57</v>
      </c>
    </row>
    <row r="265" spans="1:30" ht="15.75" thickTop="1" x14ac:dyDescent="0.25">
      <c r="A265" s="43" t="s">
        <v>8</v>
      </c>
      <c r="B265" s="43" t="s">
        <v>81</v>
      </c>
      <c r="C265" s="43" t="s">
        <v>22</v>
      </c>
      <c r="D265" s="43">
        <v>1</v>
      </c>
      <c r="E265" s="43">
        <v>52947.175999999999</v>
      </c>
      <c r="F265" s="43">
        <v>1.8886748558601123E-5</v>
      </c>
      <c r="G265" s="43"/>
      <c r="H265" s="43"/>
      <c r="I265" s="43"/>
      <c r="J265" s="45"/>
      <c r="K265" s="43"/>
      <c r="L265" s="43"/>
      <c r="M265" s="43"/>
      <c r="N265" s="43"/>
      <c r="O265" s="43"/>
      <c r="P265" s="43"/>
      <c r="Q265" s="43"/>
      <c r="R265" s="43" t="s">
        <v>52</v>
      </c>
      <c r="S265" s="43"/>
      <c r="T265" s="43">
        <v>285</v>
      </c>
      <c r="U265" s="43"/>
      <c r="V265" s="43"/>
      <c r="W265" s="43"/>
      <c r="X265" s="43"/>
      <c r="Y265" s="43"/>
      <c r="Z265" s="11">
        <v>120</v>
      </c>
      <c r="AA265" s="12">
        <v>0.23337912373393038</v>
      </c>
      <c r="AB265" s="12">
        <v>0.24287106444741652</v>
      </c>
      <c r="AC265" s="15" t="s">
        <v>92</v>
      </c>
      <c r="AD265" s="12">
        <v>0.23812509409067345</v>
      </c>
    </row>
    <row r="266" spans="1:30" ht="15.75" thickBot="1" x14ac:dyDescent="0.3">
      <c r="A266" s="42" t="s">
        <v>9</v>
      </c>
      <c r="B266" s="42" t="s">
        <v>81</v>
      </c>
      <c r="C266" s="42" t="s">
        <v>22</v>
      </c>
      <c r="D266" s="42">
        <v>0.29599999999999999</v>
      </c>
      <c r="E266" s="42">
        <v>55355.074000000001</v>
      </c>
      <c r="F266" s="42">
        <v>5.3472966181925796E-6</v>
      </c>
      <c r="G266" s="42"/>
      <c r="H266" s="42"/>
      <c r="I266" s="42"/>
      <c r="J266" s="44"/>
      <c r="K266" s="42"/>
      <c r="L266" s="42"/>
      <c r="M266" s="42"/>
      <c r="N266" s="42"/>
      <c r="O266" s="42"/>
      <c r="P266" s="42"/>
      <c r="Q266" s="42"/>
      <c r="R266" s="42" t="s">
        <v>53</v>
      </c>
      <c r="S266" s="42"/>
      <c r="T266" s="42">
        <v>290</v>
      </c>
      <c r="U266" s="42"/>
      <c r="V266" s="42"/>
      <c r="W266" s="42"/>
      <c r="X266" s="42"/>
      <c r="Y266" s="42"/>
      <c r="Z266" s="13">
        <v>0</v>
      </c>
      <c r="AA266" s="14">
        <v>1</v>
      </c>
      <c r="AB266" s="14">
        <v>1</v>
      </c>
      <c r="AC266" s="14">
        <v>1</v>
      </c>
      <c r="AD266" s="14">
        <v>1</v>
      </c>
    </row>
    <row r="267" spans="1:30" ht="16.5" thickTop="1" thickBot="1" x14ac:dyDescent="0.3">
      <c r="A267" s="43" t="s">
        <v>607</v>
      </c>
      <c r="B267" s="43" t="s">
        <v>81</v>
      </c>
      <c r="C267" s="43" t="s">
        <v>22</v>
      </c>
      <c r="D267" s="43">
        <v>3493.7629999999999</v>
      </c>
      <c r="E267" s="43">
        <v>27944.945</v>
      </c>
      <c r="F267" s="43">
        <v>0.125023</v>
      </c>
      <c r="G267" s="43">
        <v>23.337912373393038</v>
      </c>
      <c r="H267" s="43">
        <v>120</v>
      </c>
      <c r="I267" s="46">
        <v>3.1500791787017892</v>
      </c>
      <c r="J267" s="45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>
        <v>1</v>
      </c>
      <c r="V267" s="43">
        <v>120</v>
      </c>
      <c r="W267" s="43">
        <v>3.1500791787017892</v>
      </c>
      <c r="X267" s="43"/>
      <c r="Y267" s="43"/>
      <c r="Z267" s="9"/>
      <c r="AA267" s="9"/>
      <c r="AB267" s="9"/>
      <c r="AC267" s="9"/>
      <c r="AD267" s="1"/>
    </row>
    <row r="268" spans="1:30" x14ac:dyDescent="0.25">
      <c r="A268" s="42" t="s">
        <v>608</v>
      </c>
      <c r="B268" s="42" t="s">
        <v>81</v>
      </c>
      <c r="C268" s="42" t="s">
        <v>22</v>
      </c>
      <c r="D268" s="42">
        <v>2366.6419999999998</v>
      </c>
      <c r="E268" s="42">
        <v>29533.842000000001</v>
      </c>
      <c r="F268" s="42">
        <v>8.0132999999999996E-2</v>
      </c>
      <c r="G268" s="42">
        <v>24.287106444741653</v>
      </c>
      <c r="H268" s="42">
        <v>120</v>
      </c>
      <c r="I268" s="47">
        <v>3.1899456105472241</v>
      </c>
      <c r="J268" s="44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>
        <v>2</v>
      </c>
      <c r="V268" s="42">
        <v>120</v>
      </c>
      <c r="W268" s="42">
        <v>3.1899456105472241</v>
      </c>
      <c r="X268" s="42"/>
      <c r="Y268" s="42"/>
      <c r="Z268" s="30" t="s">
        <v>58</v>
      </c>
      <c r="AA268" s="31">
        <v>-1.1959648261363207E-2</v>
      </c>
      <c r="AB268" s="9"/>
      <c r="AC268" s="9"/>
      <c r="AD268" s="1"/>
    </row>
    <row r="269" spans="1:30" x14ac:dyDescent="0.25">
      <c r="A269" s="43" t="s">
        <v>609</v>
      </c>
      <c r="B269" s="55" t="s">
        <v>81</v>
      </c>
      <c r="C269" s="43" t="s">
        <v>22</v>
      </c>
      <c r="D269" s="43">
        <v>9641.1970000000001</v>
      </c>
      <c r="E269" s="43">
        <v>27423.870999999999</v>
      </c>
      <c r="F269" s="43">
        <v>0.35156199999999999</v>
      </c>
      <c r="G269" s="43">
        <v>174.20330188082116</v>
      </c>
      <c r="H269" s="43">
        <v>120</v>
      </c>
      <c r="I269" s="46" t="s">
        <v>93</v>
      </c>
      <c r="J269" s="45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 t="s">
        <v>87</v>
      </c>
      <c r="V269" s="43">
        <v>0</v>
      </c>
      <c r="W269" s="43">
        <v>4.6051701859880918</v>
      </c>
      <c r="X269" s="43"/>
      <c r="Y269" s="43"/>
      <c r="Z269" s="32" t="s">
        <v>59</v>
      </c>
      <c r="AA269" s="33">
        <v>4.6051701859880918</v>
      </c>
      <c r="AB269" s="9"/>
      <c r="AC269" s="9"/>
      <c r="AD269" s="1"/>
    </row>
    <row r="270" spans="1:30" ht="17.25" x14ac:dyDescent="0.25">
      <c r="A270" s="42" t="s">
        <v>604</v>
      </c>
      <c r="B270" s="42" t="s">
        <v>81</v>
      </c>
      <c r="C270" s="42" t="s">
        <v>22</v>
      </c>
      <c r="D270" s="42">
        <v>14059.934999999999</v>
      </c>
      <c r="E270" s="42">
        <v>26247.666000000001</v>
      </c>
      <c r="F270" s="42">
        <v>0.53566400000000003</v>
      </c>
      <c r="G270" s="42">
        <v>100</v>
      </c>
      <c r="H270" s="42">
        <v>0</v>
      </c>
      <c r="I270" s="47">
        <v>4.6051701859880918</v>
      </c>
      <c r="J270" s="44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>
        <v>4</v>
      </c>
      <c r="V270" s="42">
        <v>0</v>
      </c>
      <c r="W270" s="42">
        <v>4.6051701859880918</v>
      </c>
      <c r="X270" s="42"/>
      <c r="Y270" s="42"/>
      <c r="Z270" s="32" t="s">
        <v>60</v>
      </c>
      <c r="AA270" s="34">
        <v>0.99967858615875205</v>
      </c>
      <c r="AB270" s="9"/>
      <c r="AC270" s="9"/>
      <c r="AD270" s="1"/>
    </row>
    <row r="271" spans="1:30" ht="18" x14ac:dyDescent="0.35">
      <c r="A271" s="43" t="s">
        <v>605</v>
      </c>
      <c r="B271" s="43" t="s">
        <v>81</v>
      </c>
      <c r="C271" s="43" t="s">
        <v>22</v>
      </c>
      <c r="D271" s="43">
        <v>9458.384</v>
      </c>
      <c r="E271" s="43">
        <v>28670.546999999999</v>
      </c>
      <c r="F271" s="43">
        <v>0.329899</v>
      </c>
      <c r="G271" s="43">
        <v>100</v>
      </c>
      <c r="H271" s="43">
        <v>0</v>
      </c>
      <c r="I271" s="46">
        <v>4.6051701859880918</v>
      </c>
      <c r="J271" s="45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>
        <v>5</v>
      </c>
      <c r="V271" s="43">
        <v>0</v>
      </c>
      <c r="W271" s="43">
        <v>4.6051701859880918</v>
      </c>
      <c r="X271" s="43"/>
      <c r="Y271" s="43"/>
      <c r="Z271" s="32" t="s">
        <v>61</v>
      </c>
      <c r="AA271" s="41">
        <v>57.957154375452987</v>
      </c>
      <c r="AB271" s="9"/>
      <c r="AC271" s="9"/>
      <c r="AD271" s="1"/>
    </row>
    <row r="272" spans="1:30" ht="18.75" x14ac:dyDescent="0.35">
      <c r="A272" s="42" t="s">
        <v>606</v>
      </c>
      <c r="B272" s="42" t="s">
        <v>81</v>
      </c>
      <c r="C272" s="42" t="s">
        <v>22</v>
      </c>
      <c r="D272" s="42">
        <v>5510.6109999999999</v>
      </c>
      <c r="E272" s="42">
        <v>27305.018</v>
      </c>
      <c r="F272" s="42">
        <v>0.201817</v>
      </c>
      <c r="G272" s="42">
        <v>100</v>
      </c>
      <c r="H272" s="42">
        <v>0</v>
      </c>
      <c r="I272" s="47">
        <v>4.6051701859880918</v>
      </c>
      <c r="J272" s="44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>
        <v>6</v>
      </c>
      <c r="V272" s="42" t="s">
        <v>87</v>
      </c>
      <c r="W272" s="42" t="s">
        <v>87</v>
      </c>
      <c r="X272" s="42"/>
      <c r="Y272" s="42"/>
      <c r="Z272" s="32" t="s">
        <v>62</v>
      </c>
      <c r="AA272" s="35">
        <v>23.919296522726412</v>
      </c>
      <c r="AB272" s="9"/>
      <c r="AC272" s="9"/>
      <c r="AD272" s="1"/>
    </row>
    <row r="273" spans="1:30" ht="15.75" thickBot="1" x14ac:dyDescent="0.3">
      <c r="A273" s="43"/>
      <c r="B273" s="43"/>
      <c r="C273" s="43"/>
      <c r="D273" s="43"/>
      <c r="E273" s="43"/>
      <c r="F273" s="43"/>
      <c r="G273" s="43"/>
      <c r="H273" s="43"/>
      <c r="I273" s="46"/>
      <c r="J273" s="45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36" t="s">
        <v>46</v>
      </c>
      <c r="AA273" s="37" t="s">
        <v>94</v>
      </c>
      <c r="AB273" s="9"/>
      <c r="AC273" s="9"/>
      <c r="AD273" s="1"/>
    </row>
    <row r="274" spans="1:30" x14ac:dyDescent="0.25">
      <c r="A274" s="42"/>
      <c r="B274" s="42"/>
      <c r="C274" s="42"/>
      <c r="D274" s="42"/>
      <c r="E274" s="42"/>
      <c r="F274" s="42"/>
      <c r="G274" s="42"/>
      <c r="H274" s="42"/>
      <c r="I274" s="47"/>
      <c r="J274" s="44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9"/>
      <c r="AA274" s="9"/>
      <c r="AB274" s="9"/>
      <c r="AC274" s="9"/>
      <c r="AD274" s="1"/>
    </row>
    <row r="275" spans="1:30" x14ac:dyDescent="0.25">
      <c r="A275" s="43"/>
      <c r="B275" s="43"/>
      <c r="C275" s="43"/>
      <c r="D275" s="43"/>
      <c r="E275" s="43"/>
      <c r="F275" s="43"/>
      <c r="G275" s="43"/>
      <c r="H275" s="43"/>
      <c r="I275" s="46"/>
      <c r="J275" s="45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9"/>
      <c r="AA275" s="9"/>
      <c r="AB275" s="9"/>
      <c r="AC275" s="9"/>
      <c r="AD275" s="1"/>
    </row>
    <row r="276" spans="1:30" x14ac:dyDescent="0.25">
      <c r="A276" s="42"/>
      <c r="B276" s="42"/>
      <c r="C276" s="42"/>
      <c r="D276" s="42"/>
      <c r="E276" s="42"/>
      <c r="F276" s="42"/>
      <c r="G276" s="42"/>
      <c r="H276" s="42"/>
      <c r="I276" s="47"/>
      <c r="J276" s="44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9"/>
      <c r="AA276" s="9"/>
      <c r="AB276" s="9"/>
      <c r="AC276" s="9"/>
      <c r="AD276" s="1"/>
    </row>
    <row r="277" spans="1:30" x14ac:dyDescent="0.25">
      <c r="A277" s="43"/>
      <c r="B277" s="43"/>
      <c r="C277" s="43"/>
      <c r="D277" s="43"/>
      <c r="E277" s="43"/>
      <c r="F277" s="43"/>
      <c r="G277" s="43"/>
      <c r="H277" s="43"/>
      <c r="I277" s="46"/>
      <c r="J277" s="45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9"/>
      <c r="AA277" s="9"/>
      <c r="AB277" s="9"/>
      <c r="AC277" s="9"/>
      <c r="AD277" s="1"/>
    </row>
    <row r="278" spans="1:30" x14ac:dyDescent="0.25">
      <c r="A278" s="42"/>
      <c r="B278" s="42"/>
      <c r="C278" s="42"/>
      <c r="D278" s="42"/>
      <c r="E278" s="42"/>
      <c r="F278" s="42"/>
      <c r="G278" s="42"/>
      <c r="H278" s="42"/>
      <c r="I278" s="47"/>
      <c r="J278" s="44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9"/>
      <c r="AA278" s="9"/>
      <c r="AB278" s="9"/>
      <c r="AC278" s="9"/>
      <c r="AD278" s="1"/>
    </row>
    <row r="279" spans="1:30" x14ac:dyDescent="0.25">
      <c r="A279" s="43"/>
      <c r="B279" s="43"/>
      <c r="C279" s="43"/>
      <c r="D279" s="43"/>
      <c r="E279" s="43"/>
      <c r="F279" s="43"/>
      <c r="G279" s="43"/>
      <c r="H279" s="43"/>
      <c r="I279" s="46"/>
      <c r="J279" s="45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9"/>
      <c r="AA279" s="9"/>
      <c r="AB279" s="9"/>
      <c r="AC279" s="9"/>
      <c r="AD279" s="1"/>
    </row>
    <row r="280" spans="1:30" x14ac:dyDescent="0.25">
      <c r="A280" s="42"/>
      <c r="B280" s="42"/>
      <c r="C280" s="42"/>
      <c r="D280" s="42"/>
      <c r="E280" s="42"/>
      <c r="F280" s="42"/>
      <c r="G280" s="42"/>
      <c r="H280" s="42"/>
      <c r="I280" s="47"/>
      <c r="J280" s="44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9"/>
      <c r="AA280" s="9"/>
      <c r="AB280" s="9"/>
      <c r="AC280" s="9"/>
      <c r="AD280" s="1"/>
    </row>
    <row r="281" spans="1:30" x14ac:dyDescent="0.25">
      <c r="A281" s="43"/>
      <c r="B281" s="43"/>
      <c r="C281" s="43"/>
      <c r="D281" s="43"/>
      <c r="E281" s="43"/>
      <c r="F281" s="43"/>
      <c r="G281" s="43"/>
      <c r="H281" s="43"/>
      <c r="I281" s="46"/>
      <c r="J281" s="45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9"/>
      <c r="AA281" s="9"/>
      <c r="AB281" s="9"/>
      <c r="AC281" s="9"/>
      <c r="AD281" s="1"/>
    </row>
    <row r="282" spans="1:30" x14ac:dyDescent="0.25">
      <c r="A282" s="42"/>
      <c r="B282" s="42"/>
      <c r="C282" s="42"/>
      <c r="D282" s="42"/>
      <c r="E282" s="42"/>
      <c r="F282" s="42"/>
      <c r="G282" s="42"/>
      <c r="H282" s="42"/>
      <c r="I282" s="47"/>
      <c r="J282" s="44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9"/>
      <c r="AA282" s="9"/>
      <c r="AB282" s="9"/>
      <c r="AC282" s="9"/>
      <c r="AD282" s="1"/>
    </row>
    <row r="283" spans="1:30" ht="15.75" thickBot="1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5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9"/>
      <c r="AA283" s="9"/>
      <c r="AB283" s="9"/>
      <c r="AC283" s="9"/>
      <c r="AD283" s="1"/>
    </row>
    <row r="284" spans="1:30" ht="16.5" thickTop="1" thickBot="1" x14ac:dyDescent="0.3">
      <c r="A284" s="42" t="s">
        <v>6</v>
      </c>
      <c r="B284" s="42" t="s">
        <v>23</v>
      </c>
      <c r="C284" s="42" t="s">
        <v>24</v>
      </c>
      <c r="D284" s="42">
        <v>1</v>
      </c>
      <c r="E284" s="42">
        <v>53817.542999999998</v>
      </c>
      <c r="F284" s="42">
        <v>1.8581301639876055E-5</v>
      </c>
      <c r="G284" s="42"/>
      <c r="H284" s="42"/>
      <c r="I284" s="42"/>
      <c r="J284" s="44"/>
      <c r="K284" s="42"/>
      <c r="L284" s="42"/>
      <c r="M284" s="42"/>
      <c r="N284" s="42"/>
      <c r="O284" s="42"/>
      <c r="P284" s="42"/>
      <c r="Q284" s="42"/>
      <c r="R284" s="42" t="s">
        <v>641</v>
      </c>
      <c r="S284" s="42"/>
      <c r="T284" s="42">
        <v>16</v>
      </c>
      <c r="U284" s="42"/>
      <c r="V284" s="42"/>
      <c r="W284" s="42"/>
      <c r="X284" s="42"/>
      <c r="Y284" s="42"/>
      <c r="Z284" s="10" t="s">
        <v>52</v>
      </c>
      <c r="AA284" s="10" t="s">
        <v>54</v>
      </c>
      <c r="AB284" s="10" t="s">
        <v>55</v>
      </c>
      <c r="AC284" s="10" t="s">
        <v>56</v>
      </c>
      <c r="AD284" s="10" t="s">
        <v>57</v>
      </c>
    </row>
    <row r="285" spans="1:30" ht="15.75" thickTop="1" x14ac:dyDescent="0.25">
      <c r="A285" s="43" t="s">
        <v>8</v>
      </c>
      <c r="B285" s="43" t="s">
        <v>23</v>
      </c>
      <c r="C285" s="43" t="s">
        <v>24</v>
      </c>
      <c r="D285" s="43">
        <v>0.39600000000000002</v>
      </c>
      <c r="E285" s="43">
        <v>52947.175999999999</v>
      </c>
      <c r="F285" s="43">
        <v>7.4791524292060454E-6</v>
      </c>
      <c r="G285" s="43"/>
      <c r="H285" s="43"/>
      <c r="I285" s="43"/>
      <c r="J285" s="45"/>
      <c r="K285" s="43"/>
      <c r="L285" s="43"/>
      <c r="M285" s="43"/>
      <c r="N285" s="43"/>
      <c r="O285" s="43"/>
      <c r="P285" s="43"/>
      <c r="Q285" s="43"/>
      <c r="R285" s="43" t="s">
        <v>52</v>
      </c>
      <c r="S285" s="43"/>
      <c r="T285" s="43">
        <v>305</v>
      </c>
      <c r="U285" s="43"/>
      <c r="V285" s="43"/>
      <c r="W285" s="43"/>
      <c r="X285" s="43"/>
      <c r="Y285" s="43"/>
      <c r="Z285" s="11">
        <v>120</v>
      </c>
      <c r="AA285" s="12">
        <v>0.4749919516802471</v>
      </c>
      <c r="AB285" s="15">
        <v>1.0840530846346879</v>
      </c>
      <c r="AC285" s="12">
        <v>0.63947454443457563</v>
      </c>
      <c r="AD285" s="12">
        <v>0.73283986024983683</v>
      </c>
    </row>
    <row r="286" spans="1:30" ht="15.75" thickBot="1" x14ac:dyDescent="0.3">
      <c r="A286" s="42" t="s">
        <v>9</v>
      </c>
      <c r="B286" s="42" t="s">
        <v>23</v>
      </c>
      <c r="C286" s="42" t="s">
        <v>24</v>
      </c>
      <c r="D286" s="42">
        <v>1</v>
      </c>
      <c r="E286" s="42">
        <v>55355.074000000001</v>
      </c>
      <c r="F286" s="42">
        <v>1.8065191277677634E-5</v>
      </c>
      <c r="G286" s="42"/>
      <c r="H286" s="42"/>
      <c r="I286" s="42"/>
      <c r="J286" s="44"/>
      <c r="K286" s="42"/>
      <c r="L286" s="42"/>
      <c r="M286" s="42"/>
      <c r="N286" s="42"/>
      <c r="O286" s="42"/>
      <c r="P286" s="42"/>
      <c r="Q286" s="42"/>
      <c r="R286" s="42" t="s">
        <v>53</v>
      </c>
      <c r="S286" s="42"/>
      <c r="T286" s="42">
        <v>310</v>
      </c>
      <c r="U286" s="42"/>
      <c r="V286" s="42"/>
      <c r="W286" s="42"/>
      <c r="X286" s="42"/>
      <c r="Y286" s="42"/>
      <c r="Z286" s="13">
        <v>0</v>
      </c>
      <c r="AA286" s="14">
        <v>1</v>
      </c>
      <c r="AB286" s="14">
        <v>1</v>
      </c>
      <c r="AC286" s="14">
        <v>1</v>
      </c>
      <c r="AD286" s="14">
        <v>1</v>
      </c>
    </row>
    <row r="287" spans="1:30" ht="16.5" thickTop="1" thickBot="1" x14ac:dyDescent="0.3">
      <c r="A287" s="43" t="s">
        <v>95</v>
      </c>
      <c r="B287" s="43" t="s">
        <v>23</v>
      </c>
      <c r="C287" s="43" t="s">
        <v>24</v>
      </c>
      <c r="D287" s="43">
        <v>20875.118999999999</v>
      </c>
      <c r="E287" s="43">
        <v>28705.053</v>
      </c>
      <c r="F287" s="43">
        <v>0.72722799999999999</v>
      </c>
      <c r="G287" s="43">
        <v>47.499195168024713</v>
      </c>
      <c r="H287" s="43">
        <v>120</v>
      </c>
      <c r="I287" s="46">
        <v>3.8607127670659884</v>
      </c>
      <c r="J287" s="45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>
        <v>1</v>
      </c>
      <c r="V287" s="43">
        <v>120</v>
      </c>
      <c r="W287" s="43">
        <v>3.8607127670659884</v>
      </c>
      <c r="X287" s="43"/>
      <c r="Y287" s="43"/>
      <c r="Z287" s="9"/>
      <c r="AA287" s="9"/>
      <c r="AB287" s="9"/>
      <c r="AC287" s="9"/>
      <c r="AD287" s="1"/>
    </row>
    <row r="288" spans="1:30" x14ac:dyDescent="0.25">
      <c r="A288" s="42" t="s">
        <v>96</v>
      </c>
      <c r="B288" s="42" t="s">
        <v>23</v>
      </c>
      <c r="C288" s="42" t="s">
        <v>24</v>
      </c>
      <c r="D288" s="42">
        <v>34272.245999999999</v>
      </c>
      <c r="E288" s="42">
        <v>31397.486000000001</v>
      </c>
      <c r="F288" s="42">
        <v>1.0915600000000001</v>
      </c>
      <c r="G288" s="42">
        <v>108.40530846346878</v>
      </c>
      <c r="H288" s="42">
        <v>120</v>
      </c>
      <c r="I288" s="47">
        <v>4.6858770588717125</v>
      </c>
      <c r="J288" s="44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>
        <v>2</v>
      </c>
      <c r="V288" s="42">
        <v>120</v>
      </c>
      <c r="W288" s="42">
        <v>4.6858770588717125</v>
      </c>
      <c r="X288" s="42"/>
      <c r="Y288" s="42"/>
      <c r="Z288" s="30" t="s">
        <v>58</v>
      </c>
      <c r="AA288" s="31">
        <v>-3.085719472813719E-3</v>
      </c>
      <c r="AB288" s="9"/>
      <c r="AC288" s="9"/>
      <c r="AD288" s="1"/>
    </row>
    <row r="289" spans="1:30" x14ac:dyDescent="0.25">
      <c r="A289" s="43" t="s">
        <v>97</v>
      </c>
      <c r="B289" s="43" t="s">
        <v>23</v>
      </c>
      <c r="C289" s="43" t="s">
        <v>24</v>
      </c>
      <c r="D289" s="43">
        <v>24861.752</v>
      </c>
      <c r="E289" s="43">
        <v>30702.252</v>
      </c>
      <c r="F289" s="43">
        <v>0.80976999999999999</v>
      </c>
      <c r="G289" s="43">
        <v>63.947454443457566</v>
      </c>
      <c r="H289" s="43">
        <v>120</v>
      </c>
      <c r="I289" s="46">
        <v>4.1580617218136355</v>
      </c>
      <c r="J289" s="45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>
        <v>3</v>
      </c>
      <c r="V289" s="43">
        <v>120</v>
      </c>
      <c r="W289" s="43">
        <v>4.1580617218136355</v>
      </c>
      <c r="X289" s="43"/>
      <c r="Y289" s="43"/>
      <c r="Z289" s="32" t="s">
        <v>59</v>
      </c>
      <c r="AA289" s="33">
        <v>4.6051701859880918</v>
      </c>
      <c r="AB289" s="9"/>
      <c r="AC289" s="9"/>
      <c r="AD289" s="1"/>
    </row>
    <row r="290" spans="1:30" ht="17.25" x14ac:dyDescent="0.25">
      <c r="A290" s="42" t="s">
        <v>25</v>
      </c>
      <c r="B290" s="42" t="s">
        <v>23</v>
      </c>
      <c r="C290" s="42" t="s">
        <v>24</v>
      </c>
      <c r="D290" s="42">
        <v>40545.148000000001</v>
      </c>
      <c r="E290" s="42">
        <v>26482.504000000001</v>
      </c>
      <c r="F290" s="42">
        <v>1.5310159999999999</v>
      </c>
      <c r="G290" s="42">
        <v>100</v>
      </c>
      <c r="H290" s="42">
        <v>0</v>
      </c>
      <c r="I290" s="47">
        <v>4.6051701859880918</v>
      </c>
      <c r="J290" s="44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>
        <v>4</v>
      </c>
      <c r="V290" s="42">
        <v>0</v>
      </c>
      <c r="W290" s="42">
        <v>4.6051701859880918</v>
      </c>
      <c r="X290" s="42"/>
      <c r="Y290" s="42"/>
      <c r="Z290" s="32" t="s">
        <v>60</v>
      </c>
      <c r="AA290" s="34">
        <v>0.37059394888036201</v>
      </c>
      <c r="AB290" s="9"/>
      <c r="AC290" s="9"/>
      <c r="AD290" s="1"/>
    </row>
    <row r="291" spans="1:30" ht="18" x14ac:dyDescent="0.35">
      <c r="A291" s="43" t="s">
        <v>26</v>
      </c>
      <c r="B291" s="43" t="s">
        <v>23</v>
      </c>
      <c r="C291" s="43" t="s">
        <v>24</v>
      </c>
      <c r="D291" s="43">
        <v>26973.768</v>
      </c>
      <c r="E291" s="43">
        <v>26788.221000000001</v>
      </c>
      <c r="F291" s="43">
        <v>1.006926</v>
      </c>
      <c r="G291" s="43">
        <v>100</v>
      </c>
      <c r="H291" s="43">
        <v>0</v>
      </c>
      <c r="I291" s="46">
        <v>4.6051701859880918</v>
      </c>
      <c r="J291" s="45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>
        <v>5</v>
      </c>
      <c r="V291" s="43">
        <v>0</v>
      </c>
      <c r="W291" s="43">
        <v>4.6051701859880918</v>
      </c>
      <c r="X291" s="43"/>
      <c r="Y291" s="43"/>
      <c r="Z291" s="32" t="s">
        <v>61</v>
      </c>
      <c r="AA291" s="41">
        <v>224.6306531318927</v>
      </c>
      <c r="AB291" s="9"/>
      <c r="AC291" s="9"/>
      <c r="AD291" s="1"/>
    </row>
    <row r="292" spans="1:30" ht="18.75" x14ac:dyDescent="0.35">
      <c r="A292" s="42" t="s">
        <v>27</v>
      </c>
      <c r="B292" s="42" t="s">
        <v>23</v>
      </c>
      <c r="C292" s="42" t="s">
        <v>24</v>
      </c>
      <c r="D292" s="42">
        <v>38348.336000000003</v>
      </c>
      <c r="E292" s="42">
        <v>30283.831999999999</v>
      </c>
      <c r="F292" s="42">
        <v>1.266297</v>
      </c>
      <c r="G292" s="42">
        <v>100</v>
      </c>
      <c r="H292" s="42">
        <v>0</v>
      </c>
      <c r="I292" s="47">
        <v>4.6051701859880918</v>
      </c>
      <c r="J292" s="44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>
        <v>6</v>
      </c>
      <c r="V292" s="42">
        <v>0</v>
      </c>
      <c r="W292" s="42">
        <v>4.6051701859880918</v>
      </c>
      <c r="X292" s="42"/>
      <c r="Y292" s="42"/>
      <c r="Z292" s="32" t="s">
        <v>62</v>
      </c>
      <c r="AA292" s="33">
        <v>6.1714389456274379</v>
      </c>
      <c r="AB292" s="9"/>
      <c r="AC292" s="9"/>
      <c r="AD292" s="1"/>
    </row>
    <row r="293" spans="1:30" ht="15.75" thickBot="1" x14ac:dyDescent="0.3">
      <c r="A293" s="43"/>
      <c r="B293" s="43"/>
      <c r="C293" s="43"/>
      <c r="D293" s="43"/>
      <c r="E293" s="43"/>
      <c r="F293" s="43"/>
      <c r="G293" s="43"/>
      <c r="H293" s="43"/>
      <c r="I293" s="46"/>
      <c r="J293" s="45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36" t="s">
        <v>46</v>
      </c>
      <c r="AA293" s="37" t="s">
        <v>41</v>
      </c>
      <c r="AB293" s="9"/>
      <c r="AC293" s="9"/>
      <c r="AD293" s="1"/>
    </row>
    <row r="294" spans="1:30" x14ac:dyDescent="0.25">
      <c r="A294" s="2"/>
      <c r="B294" s="2"/>
      <c r="C294" s="2"/>
      <c r="D294" s="2"/>
      <c r="E294" s="2"/>
      <c r="F294" s="2"/>
      <c r="G294" s="1"/>
      <c r="H294" s="1"/>
      <c r="I294" s="6"/>
      <c r="J294" s="9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9"/>
      <c r="AA294" s="9"/>
      <c r="AB294" s="9"/>
      <c r="AC294" s="9"/>
      <c r="AD294" s="1"/>
    </row>
    <row r="295" spans="1:30" x14ac:dyDescent="0.25">
      <c r="A295" s="2"/>
      <c r="B295" s="2"/>
      <c r="C295" s="2"/>
      <c r="D295" s="2"/>
      <c r="E295" s="2"/>
      <c r="F295" s="2"/>
      <c r="G295" s="1"/>
      <c r="H295" s="1"/>
      <c r="I295" s="6"/>
      <c r="J295" s="9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9"/>
      <c r="AA295" s="9"/>
      <c r="AB295" s="9"/>
      <c r="AC295" s="9"/>
      <c r="AD295" s="1"/>
    </row>
    <row r="296" spans="1:30" x14ac:dyDescent="0.25">
      <c r="A296" s="2"/>
      <c r="B296" s="2"/>
      <c r="C296" s="2"/>
      <c r="D296" s="2"/>
      <c r="E296" s="2"/>
      <c r="F296" s="2"/>
      <c r="G296" s="1"/>
      <c r="H296" s="1"/>
      <c r="I296" s="6"/>
      <c r="J296" s="9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9"/>
      <c r="AA296" s="9"/>
      <c r="AB296" s="9"/>
      <c r="AC296" s="9"/>
      <c r="AD296" s="1"/>
    </row>
    <row r="297" spans="1:30" x14ac:dyDescent="0.25">
      <c r="A297" s="2"/>
      <c r="B297" s="2"/>
      <c r="C297" s="2"/>
      <c r="D297" s="2"/>
      <c r="E297" s="2"/>
      <c r="F297" s="2"/>
      <c r="G297" s="1"/>
      <c r="H297" s="1"/>
      <c r="I297" s="6"/>
      <c r="J297" s="9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9"/>
      <c r="AA297" s="9"/>
      <c r="AB297" s="9"/>
      <c r="AC297" s="9"/>
      <c r="AD297" s="1"/>
    </row>
    <row r="298" spans="1:30" x14ac:dyDescent="0.25">
      <c r="A298" s="2"/>
      <c r="B298" s="2"/>
      <c r="C298" s="2"/>
      <c r="D298" s="2"/>
      <c r="E298" s="2"/>
      <c r="F298" s="2"/>
      <c r="G298" s="1"/>
      <c r="H298" s="1"/>
      <c r="I298" s="6"/>
      <c r="J298" s="9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9"/>
      <c r="AA298" s="9"/>
      <c r="AB298" s="9"/>
      <c r="AC298" s="9"/>
      <c r="AD298" s="1"/>
    </row>
    <row r="299" spans="1:30" x14ac:dyDescent="0.25">
      <c r="A299" s="2"/>
      <c r="B299" s="2"/>
      <c r="C299" s="2"/>
      <c r="D299" s="2"/>
      <c r="E299" s="2"/>
      <c r="F299" s="2"/>
      <c r="G299" s="1"/>
      <c r="H299" s="1"/>
      <c r="I299" s="6"/>
      <c r="J299" s="9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9"/>
      <c r="AA299" s="9"/>
      <c r="AB299" s="9"/>
      <c r="AC299" s="9"/>
      <c r="AD299" s="1"/>
    </row>
    <row r="300" spans="1:30" x14ac:dyDescent="0.25">
      <c r="A300" s="2"/>
      <c r="B300" s="2"/>
      <c r="C300" s="2"/>
      <c r="D300" s="2"/>
      <c r="E300" s="2"/>
      <c r="F300" s="2"/>
      <c r="G300" s="1"/>
      <c r="H300" s="1"/>
      <c r="I300" s="6"/>
      <c r="J300" s="9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9"/>
      <c r="AA300" s="9"/>
      <c r="AB300" s="9"/>
      <c r="AC300" s="9"/>
      <c r="AD300" s="1"/>
    </row>
    <row r="301" spans="1:30" x14ac:dyDescent="0.25">
      <c r="A301" s="2"/>
      <c r="B301" s="2"/>
      <c r="C301" s="2"/>
      <c r="D301" s="2"/>
      <c r="E301" s="2"/>
      <c r="F301" s="2"/>
      <c r="G301" s="1"/>
      <c r="H301" s="1"/>
      <c r="I301" s="6"/>
      <c r="J301" s="9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9"/>
      <c r="AA301" s="9"/>
      <c r="AB301" s="9"/>
      <c r="AC301" s="9"/>
      <c r="AD301" s="1"/>
    </row>
  </sheetData>
  <conditionalFormatting sqref="I5">
    <cfRule type="expression" dxfId="911" priority="211">
      <formula>ISTEXT($I$6)</formula>
    </cfRule>
  </conditionalFormatting>
  <conditionalFormatting sqref="I6">
    <cfRule type="expression" dxfId="910" priority="210">
      <formula>ISTEXT($I$7)</formula>
    </cfRule>
  </conditionalFormatting>
  <conditionalFormatting sqref="I7">
    <cfRule type="expression" dxfId="909" priority="209">
      <formula>ISTEXT($I$8)</formula>
    </cfRule>
  </conditionalFormatting>
  <conditionalFormatting sqref="I8">
    <cfRule type="expression" dxfId="908" priority="208">
      <formula>ISTEXT($I$9)</formula>
    </cfRule>
  </conditionalFormatting>
  <conditionalFormatting sqref="I9">
    <cfRule type="expression" dxfId="907" priority="207">
      <formula>ISTEXT($I$10)</formula>
    </cfRule>
  </conditionalFormatting>
  <conditionalFormatting sqref="I10:I20">
    <cfRule type="expression" dxfId="906" priority="206">
      <formula>ISTEXT($I$11)</formula>
    </cfRule>
  </conditionalFormatting>
  <conditionalFormatting sqref="I25">
    <cfRule type="expression" dxfId="905" priority="205">
      <formula>ISTEXT($I$26)</formula>
    </cfRule>
  </conditionalFormatting>
  <conditionalFormatting sqref="I26">
    <cfRule type="expression" dxfId="904" priority="204">
      <formula>ISTEXT($I$27)</formula>
    </cfRule>
  </conditionalFormatting>
  <conditionalFormatting sqref="I27">
    <cfRule type="expression" dxfId="903" priority="203">
      <formula>ISTEXT($I$28)</formula>
    </cfRule>
  </conditionalFormatting>
  <conditionalFormatting sqref="I28">
    <cfRule type="expression" dxfId="902" priority="202">
      <formula>ISTEXT($I$29)</formula>
    </cfRule>
  </conditionalFormatting>
  <conditionalFormatting sqref="I29">
    <cfRule type="expression" dxfId="901" priority="201">
      <formula>ISTEXT($I$30)</formula>
    </cfRule>
  </conditionalFormatting>
  <conditionalFormatting sqref="I30:I40">
    <cfRule type="expression" dxfId="900" priority="200">
      <formula>ISTEXT($I$31)</formula>
    </cfRule>
  </conditionalFormatting>
  <conditionalFormatting sqref="I45">
    <cfRule type="expression" dxfId="899" priority="199">
      <formula>ISTEXT($I$46)</formula>
    </cfRule>
  </conditionalFormatting>
  <conditionalFormatting sqref="I46">
    <cfRule type="expression" dxfId="898" priority="198">
      <formula>ISTEXT($I$47)</formula>
    </cfRule>
  </conditionalFormatting>
  <conditionalFormatting sqref="I47">
    <cfRule type="expression" dxfId="897" priority="197">
      <formula>ISTEXT($I$48)</formula>
    </cfRule>
  </conditionalFormatting>
  <conditionalFormatting sqref="I48">
    <cfRule type="expression" dxfId="896" priority="196">
      <formula>ISTEXT($I$49)</formula>
    </cfRule>
  </conditionalFormatting>
  <conditionalFormatting sqref="I49">
    <cfRule type="expression" dxfId="895" priority="195">
      <formula>ISTEXT($I$50)</formula>
    </cfRule>
  </conditionalFormatting>
  <conditionalFormatting sqref="I50:I60">
    <cfRule type="expression" dxfId="894" priority="194">
      <formula>ISTEXT($I$51)</formula>
    </cfRule>
  </conditionalFormatting>
  <conditionalFormatting sqref="AA3">
    <cfRule type="expression" dxfId="893" priority="193">
      <formula>ISTEXT($AA$4)</formula>
    </cfRule>
  </conditionalFormatting>
  <conditionalFormatting sqref="AB3">
    <cfRule type="expression" dxfId="892" priority="192">
      <formula>ISTEXT($AB$4)</formula>
    </cfRule>
  </conditionalFormatting>
  <conditionalFormatting sqref="AC3">
    <cfRule type="expression" dxfId="891" priority="191">
      <formula>ISTEXT($AC$4)</formula>
    </cfRule>
  </conditionalFormatting>
  <conditionalFormatting sqref="AD3">
    <cfRule type="expression" dxfId="890" priority="190">
      <formula>ISTEXT($AD$4)</formula>
    </cfRule>
  </conditionalFormatting>
  <conditionalFormatting sqref="AA4">
    <cfRule type="expression" dxfId="889" priority="189">
      <formula>ISTEXT($AA$5)</formula>
    </cfRule>
  </conditionalFormatting>
  <conditionalFormatting sqref="AB4">
    <cfRule type="expression" dxfId="888" priority="188">
      <formula>ISTEXT($AB$5)</formula>
    </cfRule>
  </conditionalFormatting>
  <conditionalFormatting sqref="AC4">
    <cfRule type="expression" dxfId="887" priority="187">
      <formula>ISTEXT($AC$5)</formula>
    </cfRule>
  </conditionalFormatting>
  <conditionalFormatting sqref="AD4">
    <cfRule type="expression" dxfId="886" priority="186">
      <formula>ISTEXT($AD$5)</formula>
    </cfRule>
  </conditionalFormatting>
  <conditionalFormatting sqref="AA23">
    <cfRule type="expression" dxfId="885" priority="185">
      <formula>ISTEXT($AA$24)</formula>
    </cfRule>
  </conditionalFormatting>
  <conditionalFormatting sqref="AB23">
    <cfRule type="expression" dxfId="884" priority="184">
      <formula>ISTEXT($AB$24)</formula>
    </cfRule>
  </conditionalFormatting>
  <conditionalFormatting sqref="AC23">
    <cfRule type="expression" dxfId="883" priority="183">
      <formula>ISTEXT($AC$24)</formula>
    </cfRule>
  </conditionalFormatting>
  <conditionalFormatting sqref="AD23">
    <cfRule type="expression" dxfId="882" priority="182">
      <formula>ISTEXT($AD$24)</formula>
    </cfRule>
  </conditionalFormatting>
  <conditionalFormatting sqref="AA24">
    <cfRule type="expression" dxfId="881" priority="181">
      <formula>ISTEXT($AA$25)</formula>
    </cfRule>
  </conditionalFormatting>
  <conditionalFormatting sqref="AB24">
    <cfRule type="expression" dxfId="880" priority="180">
      <formula>ISTEXT($AB$25)</formula>
    </cfRule>
  </conditionalFormatting>
  <conditionalFormatting sqref="AC24">
    <cfRule type="expression" dxfId="879" priority="179">
      <formula>ISTEXT($AC$25)</formula>
    </cfRule>
  </conditionalFormatting>
  <conditionalFormatting sqref="AD24">
    <cfRule type="expression" dxfId="878" priority="178">
      <formula>ISTEXT($AD$25)</formula>
    </cfRule>
  </conditionalFormatting>
  <conditionalFormatting sqref="AA43">
    <cfRule type="expression" dxfId="877" priority="177">
      <formula>ISTEXT($AA$44)</formula>
    </cfRule>
  </conditionalFormatting>
  <conditionalFormatting sqref="AB43">
    <cfRule type="expression" dxfId="876" priority="176">
      <formula>ISTEXT($AB$44)</formula>
    </cfRule>
  </conditionalFormatting>
  <conditionalFormatting sqref="AC43">
    <cfRule type="expression" dxfId="875" priority="175">
      <formula>ISTEXT($AC$44)</formula>
    </cfRule>
  </conditionalFormatting>
  <conditionalFormatting sqref="AD43">
    <cfRule type="expression" dxfId="874" priority="174">
      <formula>ISTEXT($AD$44)</formula>
    </cfRule>
  </conditionalFormatting>
  <conditionalFormatting sqref="AA44">
    <cfRule type="expression" dxfId="873" priority="173">
      <formula>ISTEXT($AA$45)</formula>
    </cfRule>
  </conditionalFormatting>
  <conditionalFormatting sqref="AB44">
    <cfRule type="expression" dxfId="872" priority="172">
      <formula>ISTEXT($AB$45)</formula>
    </cfRule>
  </conditionalFormatting>
  <conditionalFormatting sqref="AC44">
    <cfRule type="expression" dxfId="871" priority="171">
      <formula>ISTEXT($AC$45)</formula>
    </cfRule>
  </conditionalFormatting>
  <conditionalFormatting sqref="AD44">
    <cfRule type="expression" dxfId="870" priority="170">
      <formula>ISTEXT($AD$45)</formula>
    </cfRule>
  </conditionalFormatting>
  <conditionalFormatting sqref="I62">
    <cfRule type="expression" dxfId="869" priority="169">
      <formula>ISTEXT($I$71)</formula>
    </cfRule>
  </conditionalFormatting>
  <conditionalFormatting sqref="I67">
    <cfRule type="expression" dxfId="868" priority="168">
      <formula>ISTEXT($I$86)</formula>
    </cfRule>
  </conditionalFormatting>
  <conditionalFormatting sqref="I68">
    <cfRule type="expression" dxfId="867" priority="167">
      <formula>ISTEXT($I$87)</formula>
    </cfRule>
  </conditionalFormatting>
  <conditionalFormatting sqref="I69">
    <cfRule type="expression" dxfId="866" priority="166">
      <formula>ISTEXT($I$88)</formula>
    </cfRule>
  </conditionalFormatting>
  <conditionalFormatting sqref="I70">
    <cfRule type="expression" dxfId="865" priority="165">
      <formula>ISTEXT($I$89)</formula>
    </cfRule>
  </conditionalFormatting>
  <conditionalFormatting sqref="I71">
    <cfRule type="expression" dxfId="864" priority="164">
      <formula>ISTEXT($I$90)</formula>
    </cfRule>
  </conditionalFormatting>
  <conditionalFormatting sqref="I72:I82">
    <cfRule type="expression" dxfId="863" priority="163">
      <formula>ISTEXT($I$91)</formula>
    </cfRule>
  </conditionalFormatting>
  <conditionalFormatting sqref="I87">
    <cfRule type="expression" dxfId="862" priority="162">
      <formula>ISTEXT($I$106)</formula>
    </cfRule>
  </conditionalFormatting>
  <conditionalFormatting sqref="I88">
    <cfRule type="expression" dxfId="861" priority="161">
      <formula>ISTEXT($I$107)</formula>
    </cfRule>
  </conditionalFormatting>
  <conditionalFormatting sqref="I89">
    <cfRule type="expression" dxfId="860" priority="160">
      <formula>ISTEXT($I$108)</formula>
    </cfRule>
  </conditionalFormatting>
  <conditionalFormatting sqref="I90">
    <cfRule type="expression" dxfId="859" priority="159">
      <formula>ISTEXT($I$109)</formula>
    </cfRule>
  </conditionalFormatting>
  <conditionalFormatting sqref="I91">
    <cfRule type="expression" dxfId="858" priority="158">
      <formula>ISTEXT($I$110)</formula>
    </cfRule>
  </conditionalFormatting>
  <conditionalFormatting sqref="I92:I102">
    <cfRule type="expression" dxfId="857" priority="157">
      <formula>ISTEXT($I$111)</formula>
    </cfRule>
  </conditionalFormatting>
  <conditionalFormatting sqref="I107">
    <cfRule type="expression" dxfId="856" priority="156">
      <formula>ISTEXT($I$126)</formula>
    </cfRule>
  </conditionalFormatting>
  <conditionalFormatting sqref="I108">
    <cfRule type="expression" dxfId="855" priority="155">
      <formula>ISTEXT($I$127)</formula>
    </cfRule>
  </conditionalFormatting>
  <conditionalFormatting sqref="I109">
    <cfRule type="expression" dxfId="854" priority="154">
      <formula>ISTEXT($I$128)</formula>
    </cfRule>
  </conditionalFormatting>
  <conditionalFormatting sqref="I110">
    <cfRule type="expression" dxfId="853" priority="153">
      <formula>ISTEXT($I$129)</formula>
    </cfRule>
  </conditionalFormatting>
  <conditionalFormatting sqref="I111">
    <cfRule type="expression" dxfId="852" priority="152">
      <formula>ISTEXT($I$130)</formula>
    </cfRule>
  </conditionalFormatting>
  <conditionalFormatting sqref="I112:I122">
    <cfRule type="expression" dxfId="851" priority="151">
      <formula>ISTEXT($I$131)</formula>
    </cfRule>
  </conditionalFormatting>
  <conditionalFormatting sqref="I127">
    <cfRule type="expression" dxfId="850" priority="150">
      <formula>ISTEXT($I$146)</formula>
    </cfRule>
  </conditionalFormatting>
  <conditionalFormatting sqref="I128">
    <cfRule type="expression" dxfId="849" priority="149">
      <formula>ISTEXT($I$147)</formula>
    </cfRule>
  </conditionalFormatting>
  <conditionalFormatting sqref="I129">
    <cfRule type="expression" dxfId="848" priority="148">
      <formula>ISTEXT($I$148)</formula>
    </cfRule>
  </conditionalFormatting>
  <conditionalFormatting sqref="I130">
    <cfRule type="expression" dxfId="847" priority="147">
      <formula>ISTEXT($I$149)</formula>
    </cfRule>
  </conditionalFormatting>
  <conditionalFormatting sqref="I131">
    <cfRule type="expression" dxfId="846" priority="146">
      <formula>ISTEXT($I$150)</formula>
    </cfRule>
  </conditionalFormatting>
  <conditionalFormatting sqref="I132:I142">
    <cfRule type="expression" dxfId="845" priority="145">
      <formula>ISTEXT($I$151)</formula>
    </cfRule>
  </conditionalFormatting>
  <conditionalFormatting sqref="I147">
    <cfRule type="expression" dxfId="844" priority="144">
      <formula>ISTEXT($I$166)</formula>
    </cfRule>
  </conditionalFormatting>
  <conditionalFormatting sqref="I148">
    <cfRule type="expression" dxfId="843" priority="143">
      <formula>ISTEXT($I$167)</formula>
    </cfRule>
  </conditionalFormatting>
  <conditionalFormatting sqref="I149">
    <cfRule type="expression" dxfId="842" priority="142">
      <formula>ISTEXT($I$168)</formula>
    </cfRule>
  </conditionalFormatting>
  <conditionalFormatting sqref="I150">
    <cfRule type="expression" dxfId="841" priority="141">
      <formula>ISTEXT($I$169)</formula>
    </cfRule>
  </conditionalFormatting>
  <conditionalFormatting sqref="I151">
    <cfRule type="expression" dxfId="840" priority="140">
      <formula>ISTEXT($I$170)</formula>
    </cfRule>
  </conditionalFormatting>
  <conditionalFormatting sqref="I152:I162">
    <cfRule type="expression" dxfId="839" priority="139">
      <formula>ISTEXT($I$171)</formula>
    </cfRule>
  </conditionalFormatting>
  <conditionalFormatting sqref="I167">
    <cfRule type="expression" dxfId="838" priority="138">
      <formula>ISTEXT($I$186)</formula>
    </cfRule>
  </conditionalFormatting>
  <conditionalFormatting sqref="I168">
    <cfRule type="expression" dxfId="837" priority="137">
      <formula>ISTEXT($I$187)</formula>
    </cfRule>
  </conditionalFormatting>
  <conditionalFormatting sqref="I169">
    <cfRule type="expression" dxfId="836" priority="136">
      <formula>ISTEXT($I$188)</formula>
    </cfRule>
  </conditionalFormatting>
  <conditionalFormatting sqref="I170">
    <cfRule type="expression" dxfId="835" priority="135">
      <formula>ISTEXT($I$189)</formula>
    </cfRule>
  </conditionalFormatting>
  <conditionalFormatting sqref="I171">
    <cfRule type="expression" dxfId="834" priority="134">
      <formula>ISTEXT($I$190)</formula>
    </cfRule>
  </conditionalFormatting>
  <conditionalFormatting sqref="I172:I182">
    <cfRule type="expression" dxfId="833" priority="133">
      <formula>ISTEXT($I$191)</formula>
    </cfRule>
  </conditionalFormatting>
  <conditionalFormatting sqref="I187">
    <cfRule type="expression" dxfId="832" priority="132">
      <formula>ISTEXT($I$206)</formula>
    </cfRule>
  </conditionalFormatting>
  <conditionalFormatting sqref="I188">
    <cfRule type="expression" dxfId="831" priority="131">
      <formula>ISTEXT($I$207)</formula>
    </cfRule>
  </conditionalFormatting>
  <conditionalFormatting sqref="I189">
    <cfRule type="expression" dxfId="830" priority="130">
      <formula>ISTEXT($I$208)</formula>
    </cfRule>
  </conditionalFormatting>
  <conditionalFormatting sqref="I190">
    <cfRule type="expression" dxfId="829" priority="129">
      <formula>ISTEXT($I$209)</formula>
    </cfRule>
  </conditionalFormatting>
  <conditionalFormatting sqref="I191">
    <cfRule type="expression" dxfId="828" priority="128">
      <formula>ISTEXT($I$210)</formula>
    </cfRule>
  </conditionalFormatting>
  <conditionalFormatting sqref="I192:I202">
    <cfRule type="expression" dxfId="827" priority="127">
      <formula>ISTEXT($I$211)</formula>
    </cfRule>
  </conditionalFormatting>
  <conditionalFormatting sqref="I207">
    <cfRule type="expression" dxfId="826" priority="126">
      <formula>ISTEXT($I$226)</formula>
    </cfRule>
  </conditionalFormatting>
  <conditionalFormatting sqref="I208">
    <cfRule type="expression" dxfId="825" priority="125">
      <formula>ISTEXT($I$227)</formula>
    </cfRule>
  </conditionalFormatting>
  <conditionalFormatting sqref="I209">
    <cfRule type="expression" dxfId="824" priority="124">
      <formula>ISTEXT($I$228)</formula>
    </cfRule>
  </conditionalFormatting>
  <conditionalFormatting sqref="I210">
    <cfRule type="expression" dxfId="823" priority="123">
      <formula>ISTEXT($I$229)</formula>
    </cfRule>
  </conditionalFormatting>
  <conditionalFormatting sqref="I211">
    <cfRule type="expression" dxfId="822" priority="122">
      <formula>ISTEXT($I$230)</formula>
    </cfRule>
  </conditionalFormatting>
  <conditionalFormatting sqref="I212:I222">
    <cfRule type="expression" dxfId="821" priority="121">
      <formula>ISTEXT($I$231)</formula>
    </cfRule>
  </conditionalFormatting>
  <conditionalFormatting sqref="I227">
    <cfRule type="expression" dxfId="820" priority="120">
      <formula>ISTEXT($I$246)</formula>
    </cfRule>
  </conditionalFormatting>
  <conditionalFormatting sqref="I228">
    <cfRule type="expression" dxfId="819" priority="119">
      <formula>ISTEXT($I$247)</formula>
    </cfRule>
  </conditionalFormatting>
  <conditionalFormatting sqref="I229">
    <cfRule type="expression" dxfId="818" priority="118">
      <formula>ISTEXT($I$248)</formula>
    </cfRule>
  </conditionalFormatting>
  <conditionalFormatting sqref="I230">
    <cfRule type="expression" dxfId="817" priority="117">
      <formula>ISTEXT($I$249)</formula>
    </cfRule>
  </conditionalFormatting>
  <conditionalFormatting sqref="I231">
    <cfRule type="expression" dxfId="816" priority="116">
      <formula>ISTEXT($I$250)</formula>
    </cfRule>
  </conditionalFormatting>
  <conditionalFormatting sqref="I232:I242">
    <cfRule type="expression" dxfId="815" priority="115">
      <formula>ISTEXT($I$251)</formula>
    </cfRule>
  </conditionalFormatting>
  <conditionalFormatting sqref="I247">
    <cfRule type="expression" dxfId="814" priority="114">
      <formula>ISTEXT($I$266)</formula>
    </cfRule>
  </conditionalFormatting>
  <conditionalFormatting sqref="I248">
    <cfRule type="expression" dxfId="813" priority="113">
      <formula>ISTEXT($I$267)</formula>
    </cfRule>
  </conditionalFormatting>
  <conditionalFormatting sqref="I249">
    <cfRule type="expression" dxfId="812" priority="112">
      <formula>ISTEXT($I$268)</formula>
    </cfRule>
  </conditionalFormatting>
  <conditionalFormatting sqref="I250">
    <cfRule type="expression" dxfId="811" priority="111">
      <formula>ISTEXT($I$269)</formula>
    </cfRule>
  </conditionalFormatting>
  <conditionalFormatting sqref="I251">
    <cfRule type="expression" dxfId="810" priority="110">
      <formula>ISTEXT($I$270)</formula>
    </cfRule>
  </conditionalFormatting>
  <conditionalFormatting sqref="I252:I262">
    <cfRule type="expression" dxfId="809" priority="109">
      <formula>ISTEXT($I$271)</formula>
    </cfRule>
  </conditionalFormatting>
  <conditionalFormatting sqref="I267">
    <cfRule type="expression" dxfId="808" priority="108">
      <formula>ISTEXT($I$286)</formula>
    </cfRule>
  </conditionalFormatting>
  <conditionalFormatting sqref="I268">
    <cfRule type="expression" dxfId="807" priority="107">
      <formula>ISTEXT($I$287)</formula>
    </cfRule>
  </conditionalFormatting>
  <conditionalFormatting sqref="I269">
    <cfRule type="expression" dxfId="806" priority="106">
      <formula>ISTEXT($I$288)</formula>
    </cfRule>
  </conditionalFormatting>
  <conditionalFormatting sqref="I270">
    <cfRule type="expression" dxfId="805" priority="105">
      <formula>ISTEXT($I$289)</formula>
    </cfRule>
  </conditionalFormatting>
  <conditionalFormatting sqref="I271">
    <cfRule type="expression" dxfId="804" priority="104">
      <formula>ISTEXT($I$290)</formula>
    </cfRule>
  </conditionalFormatting>
  <conditionalFormatting sqref="I272:I282">
    <cfRule type="expression" dxfId="803" priority="103">
      <formula>ISTEXT($I$291)</formula>
    </cfRule>
  </conditionalFormatting>
  <conditionalFormatting sqref="I287">
    <cfRule type="expression" dxfId="802" priority="102">
      <formula>ISTEXT($I$306)</formula>
    </cfRule>
  </conditionalFormatting>
  <conditionalFormatting sqref="I288">
    <cfRule type="expression" dxfId="801" priority="101">
      <formula>ISTEXT($I$307)</formula>
    </cfRule>
  </conditionalFormatting>
  <conditionalFormatting sqref="I289">
    <cfRule type="expression" dxfId="800" priority="100">
      <formula>ISTEXT($I$308)</formula>
    </cfRule>
  </conditionalFormatting>
  <conditionalFormatting sqref="I290">
    <cfRule type="expression" dxfId="799" priority="99">
      <formula>ISTEXT($I$309)</formula>
    </cfRule>
  </conditionalFormatting>
  <conditionalFormatting sqref="I291">
    <cfRule type="expression" dxfId="798" priority="98">
      <formula>ISTEXT($I$310)</formula>
    </cfRule>
  </conditionalFormatting>
  <conditionalFormatting sqref="I292:I301">
    <cfRule type="expression" dxfId="797" priority="97">
      <formula>ISTEXT($I$311)</formula>
    </cfRule>
  </conditionalFormatting>
  <conditionalFormatting sqref="AA65">
    <cfRule type="expression" dxfId="796" priority="96">
      <formula>ISTEXT($AA$84)</formula>
    </cfRule>
  </conditionalFormatting>
  <conditionalFormatting sqref="AB65">
    <cfRule type="expression" dxfId="795" priority="95">
      <formula>ISTEXT($AB$84)</formula>
    </cfRule>
  </conditionalFormatting>
  <conditionalFormatting sqref="AC65">
    <cfRule type="expression" dxfId="794" priority="94">
      <formula>ISTEXT($AC$84)</formula>
    </cfRule>
  </conditionalFormatting>
  <conditionalFormatting sqref="AD65">
    <cfRule type="expression" dxfId="793" priority="93">
      <formula>ISTEXT($AD$84)</formula>
    </cfRule>
  </conditionalFormatting>
  <conditionalFormatting sqref="AA66">
    <cfRule type="expression" dxfId="792" priority="92">
      <formula>ISTEXT($AA$85)</formula>
    </cfRule>
  </conditionalFormatting>
  <conditionalFormatting sqref="AB66">
    <cfRule type="expression" dxfId="791" priority="91">
      <formula>ISTEXT($AB$85)</formula>
    </cfRule>
  </conditionalFormatting>
  <conditionalFormatting sqref="AC66">
    <cfRule type="expression" dxfId="790" priority="90">
      <formula>ISTEXT($AC$85)</formula>
    </cfRule>
  </conditionalFormatting>
  <conditionalFormatting sqref="AD66">
    <cfRule type="expression" dxfId="789" priority="89">
      <formula>ISTEXT($AD$85)</formula>
    </cfRule>
  </conditionalFormatting>
  <conditionalFormatting sqref="AA85">
    <cfRule type="expression" dxfId="788" priority="88">
      <formula>ISTEXT($AA$104)</formula>
    </cfRule>
  </conditionalFormatting>
  <conditionalFormatting sqref="AB85">
    <cfRule type="expression" dxfId="787" priority="87">
      <formula>ISTEXT($AB$104)</formula>
    </cfRule>
  </conditionalFormatting>
  <conditionalFormatting sqref="AC85">
    <cfRule type="expression" dxfId="786" priority="86">
      <formula>ISTEXT($AC$104)</formula>
    </cfRule>
  </conditionalFormatting>
  <conditionalFormatting sqref="AD85">
    <cfRule type="expression" dxfId="785" priority="85">
      <formula>ISTEXT($AD$104)</formula>
    </cfRule>
  </conditionalFormatting>
  <conditionalFormatting sqref="AA86">
    <cfRule type="expression" dxfId="784" priority="84">
      <formula>ISTEXT($AA$105)</formula>
    </cfRule>
  </conditionalFormatting>
  <conditionalFormatting sqref="AB86">
    <cfRule type="expression" dxfId="783" priority="83">
      <formula>ISTEXT($AB$105)</formula>
    </cfRule>
  </conditionalFormatting>
  <conditionalFormatting sqref="AC86">
    <cfRule type="expression" dxfId="782" priority="82">
      <formula>ISTEXT($AC$105)</formula>
    </cfRule>
  </conditionalFormatting>
  <conditionalFormatting sqref="AD86">
    <cfRule type="expression" dxfId="781" priority="81">
      <formula>ISTEXT($AD$105)</formula>
    </cfRule>
  </conditionalFormatting>
  <conditionalFormatting sqref="AA105">
    <cfRule type="expression" dxfId="780" priority="80">
      <formula>ISTEXT($AA$124)</formula>
    </cfRule>
  </conditionalFormatting>
  <conditionalFormatting sqref="AB105">
    <cfRule type="expression" dxfId="779" priority="79">
      <formula>ISTEXT($AB$124)</formula>
    </cfRule>
  </conditionalFormatting>
  <conditionalFormatting sqref="AC105">
    <cfRule type="expression" dxfId="778" priority="78">
      <formula>ISTEXT($AC$124)</formula>
    </cfRule>
  </conditionalFormatting>
  <conditionalFormatting sqref="AD105">
    <cfRule type="expression" dxfId="777" priority="77">
      <formula>ISTEXT($AD$124)</formula>
    </cfRule>
  </conditionalFormatting>
  <conditionalFormatting sqref="AA106">
    <cfRule type="expression" dxfId="776" priority="76">
      <formula>ISTEXT($AA$125)</formula>
    </cfRule>
  </conditionalFormatting>
  <conditionalFormatting sqref="AB106">
    <cfRule type="expression" dxfId="775" priority="75">
      <formula>ISTEXT($AB$125)</formula>
    </cfRule>
  </conditionalFormatting>
  <conditionalFormatting sqref="AC106">
    <cfRule type="expression" dxfId="774" priority="74">
      <formula>ISTEXT($AC$125)</formula>
    </cfRule>
  </conditionalFormatting>
  <conditionalFormatting sqref="AD106">
    <cfRule type="expression" dxfId="773" priority="73">
      <formula>ISTEXT($AD$125)</formula>
    </cfRule>
  </conditionalFormatting>
  <conditionalFormatting sqref="AA125">
    <cfRule type="expression" dxfId="772" priority="72">
      <formula>ISTEXT($AA$144)</formula>
    </cfRule>
  </conditionalFormatting>
  <conditionalFormatting sqref="AB125">
    <cfRule type="expression" dxfId="771" priority="71">
      <formula>ISTEXT($AB$144)</formula>
    </cfRule>
  </conditionalFormatting>
  <conditionalFormatting sqref="AC125">
    <cfRule type="expression" dxfId="770" priority="70">
      <formula>ISTEXT($AC$144)</formula>
    </cfRule>
  </conditionalFormatting>
  <conditionalFormatting sqref="AD125">
    <cfRule type="expression" dxfId="769" priority="69">
      <formula>ISTEXT($AD$144)</formula>
    </cfRule>
  </conditionalFormatting>
  <conditionalFormatting sqref="AA126">
    <cfRule type="expression" dxfId="768" priority="68">
      <formula>ISTEXT($AA$145)</formula>
    </cfRule>
  </conditionalFormatting>
  <conditionalFormatting sqref="AB126">
    <cfRule type="expression" dxfId="767" priority="67">
      <formula>ISTEXT($AB$145)</formula>
    </cfRule>
  </conditionalFormatting>
  <conditionalFormatting sqref="AC126">
    <cfRule type="expression" dxfId="766" priority="66">
      <formula>ISTEXT($AC$145)</formula>
    </cfRule>
  </conditionalFormatting>
  <conditionalFormatting sqref="AD126">
    <cfRule type="expression" dxfId="765" priority="65">
      <formula>ISTEXT($AD$145)</formula>
    </cfRule>
  </conditionalFormatting>
  <conditionalFormatting sqref="AA145">
    <cfRule type="expression" dxfId="764" priority="64">
      <formula>ISTEXT($AA$164)</formula>
    </cfRule>
  </conditionalFormatting>
  <conditionalFormatting sqref="AB145">
    <cfRule type="expression" dxfId="763" priority="63">
      <formula>ISTEXT($AB$164)</formula>
    </cfRule>
  </conditionalFormatting>
  <conditionalFormatting sqref="AC145">
    <cfRule type="expression" dxfId="762" priority="62">
      <formula>ISTEXT($AC$164)</formula>
    </cfRule>
  </conditionalFormatting>
  <conditionalFormatting sqref="AD145">
    <cfRule type="expression" dxfId="761" priority="61">
      <formula>ISTEXT($AD$164)</formula>
    </cfRule>
  </conditionalFormatting>
  <conditionalFormatting sqref="AA146">
    <cfRule type="expression" dxfId="760" priority="60">
      <formula>ISTEXT($AA$165)</formula>
    </cfRule>
  </conditionalFormatting>
  <conditionalFormatting sqref="AB146">
    <cfRule type="expression" dxfId="759" priority="59">
      <formula>ISTEXT($AB$165)</formula>
    </cfRule>
  </conditionalFormatting>
  <conditionalFormatting sqref="AC146">
    <cfRule type="expression" dxfId="758" priority="58">
      <formula>ISTEXT($AC$165)</formula>
    </cfRule>
  </conditionalFormatting>
  <conditionalFormatting sqref="AD146">
    <cfRule type="expression" dxfId="757" priority="57">
      <formula>ISTEXT($AD$165)</formula>
    </cfRule>
  </conditionalFormatting>
  <conditionalFormatting sqref="AA165">
    <cfRule type="expression" dxfId="756" priority="56">
      <formula>ISTEXT($AA$184)</formula>
    </cfRule>
  </conditionalFormatting>
  <conditionalFormatting sqref="AB165">
    <cfRule type="expression" dxfId="755" priority="55">
      <formula>ISTEXT($AB$184)</formula>
    </cfRule>
  </conditionalFormatting>
  <conditionalFormatting sqref="AC165">
    <cfRule type="expression" dxfId="754" priority="54">
      <formula>ISTEXT($AC$184)</formula>
    </cfRule>
  </conditionalFormatting>
  <conditionalFormatting sqref="AD165">
    <cfRule type="expression" dxfId="753" priority="53">
      <formula>ISTEXT($AD$184)</formula>
    </cfRule>
  </conditionalFormatting>
  <conditionalFormatting sqref="AA166">
    <cfRule type="expression" dxfId="752" priority="52">
      <formula>ISTEXT($AA$185)</formula>
    </cfRule>
  </conditionalFormatting>
  <conditionalFormatting sqref="AB166">
    <cfRule type="expression" dxfId="751" priority="51">
      <formula>ISTEXT($AB$185)</formula>
    </cfRule>
  </conditionalFormatting>
  <conditionalFormatting sqref="AC166">
    <cfRule type="expression" dxfId="750" priority="50">
      <formula>ISTEXT($AC$185)</formula>
    </cfRule>
  </conditionalFormatting>
  <conditionalFormatting sqref="AD166">
    <cfRule type="expression" dxfId="749" priority="49">
      <formula>ISTEXT($AD$185)</formula>
    </cfRule>
  </conditionalFormatting>
  <conditionalFormatting sqref="AA185">
    <cfRule type="expression" dxfId="748" priority="48">
      <formula>ISTEXT($AA$204)</formula>
    </cfRule>
  </conditionalFormatting>
  <conditionalFormatting sqref="AB185">
    <cfRule type="expression" dxfId="747" priority="47">
      <formula>ISTEXT($AB$204)</formula>
    </cfRule>
  </conditionalFormatting>
  <conditionalFormatting sqref="AC185">
    <cfRule type="expression" dxfId="746" priority="46">
      <formula>ISTEXT($AC$204)</formula>
    </cfRule>
  </conditionalFormatting>
  <conditionalFormatting sqref="AD185">
    <cfRule type="expression" dxfId="745" priority="45">
      <formula>ISTEXT($AD$204)</formula>
    </cfRule>
  </conditionalFormatting>
  <conditionalFormatting sqref="AA186">
    <cfRule type="expression" dxfId="744" priority="44">
      <formula>ISTEXT($AA$205)</formula>
    </cfRule>
  </conditionalFormatting>
  <conditionalFormatting sqref="AB186">
    <cfRule type="expression" dxfId="743" priority="43">
      <formula>ISTEXT($AB$205)</formula>
    </cfRule>
  </conditionalFormatting>
  <conditionalFormatting sqref="AC186">
    <cfRule type="expression" dxfId="742" priority="42">
      <formula>ISTEXT($AC$205)</formula>
    </cfRule>
  </conditionalFormatting>
  <conditionalFormatting sqref="AD186">
    <cfRule type="expression" dxfId="741" priority="41">
      <formula>ISTEXT($AD$205)</formula>
    </cfRule>
  </conditionalFormatting>
  <conditionalFormatting sqref="AA205">
    <cfRule type="expression" dxfId="740" priority="40">
      <formula>ISTEXT($AA$224)</formula>
    </cfRule>
  </conditionalFormatting>
  <conditionalFormatting sqref="AB205">
    <cfRule type="expression" dxfId="739" priority="39">
      <formula>ISTEXT($AB$224)</formula>
    </cfRule>
  </conditionalFormatting>
  <conditionalFormatting sqref="AC205">
    <cfRule type="expression" dxfId="738" priority="38">
      <formula>ISTEXT($AC$224)</formula>
    </cfRule>
  </conditionalFormatting>
  <conditionalFormatting sqref="AD205">
    <cfRule type="expression" dxfId="737" priority="37">
      <formula>ISTEXT($AD$224)</formula>
    </cfRule>
  </conditionalFormatting>
  <conditionalFormatting sqref="AA206">
    <cfRule type="expression" dxfId="736" priority="36">
      <formula>ISTEXT($AA$225)</formula>
    </cfRule>
  </conditionalFormatting>
  <conditionalFormatting sqref="AB206">
    <cfRule type="expression" dxfId="735" priority="35">
      <formula>ISTEXT($AB$225)</formula>
    </cfRule>
  </conditionalFormatting>
  <conditionalFormatting sqref="AC206">
    <cfRule type="expression" dxfId="734" priority="34">
      <formula>ISTEXT($AC$225)</formula>
    </cfRule>
  </conditionalFormatting>
  <conditionalFormatting sqref="AD206">
    <cfRule type="expression" dxfId="733" priority="33">
      <formula>ISTEXT($AD$225)</formula>
    </cfRule>
  </conditionalFormatting>
  <conditionalFormatting sqref="AA225">
    <cfRule type="expression" dxfId="732" priority="32">
      <formula>ISTEXT($AA$244)</formula>
    </cfRule>
  </conditionalFormatting>
  <conditionalFormatting sqref="AB225">
    <cfRule type="expression" dxfId="731" priority="31">
      <formula>ISTEXT($AB$244)</formula>
    </cfRule>
  </conditionalFormatting>
  <conditionalFormatting sqref="AC225">
    <cfRule type="expression" dxfId="730" priority="30">
      <formula>ISTEXT($AC$244)</formula>
    </cfRule>
  </conditionalFormatting>
  <conditionalFormatting sqref="AD225">
    <cfRule type="expression" dxfId="729" priority="29">
      <formula>ISTEXT($AD$244)</formula>
    </cfRule>
  </conditionalFormatting>
  <conditionalFormatting sqref="AA226">
    <cfRule type="expression" dxfId="728" priority="28">
      <formula>ISTEXT($AA$245)</formula>
    </cfRule>
  </conditionalFormatting>
  <conditionalFormatting sqref="AB226">
    <cfRule type="expression" dxfId="727" priority="27">
      <formula>ISTEXT($AB$245)</formula>
    </cfRule>
  </conditionalFormatting>
  <conditionalFormatting sqref="AC226">
    <cfRule type="expression" dxfId="726" priority="26">
      <formula>ISTEXT($AC$245)</formula>
    </cfRule>
  </conditionalFormatting>
  <conditionalFormatting sqref="AD226">
    <cfRule type="expression" dxfId="725" priority="25">
      <formula>ISTEXT($AD$245)</formula>
    </cfRule>
  </conditionalFormatting>
  <conditionalFormatting sqref="AA245">
    <cfRule type="expression" dxfId="724" priority="24">
      <formula>ISTEXT($AA$264)</formula>
    </cfRule>
  </conditionalFormatting>
  <conditionalFormatting sqref="AB245">
    <cfRule type="expression" dxfId="723" priority="23">
      <formula>ISTEXT($AB$264)</formula>
    </cfRule>
  </conditionalFormatting>
  <conditionalFormatting sqref="AC245">
    <cfRule type="expression" dxfId="722" priority="22">
      <formula>ISTEXT($AC$264)</formula>
    </cfRule>
  </conditionalFormatting>
  <conditionalFormatting sqref="AD245">
    <cfRule type="expression" dxfId="721" priority="21">
      <formula>ISTEXT($AD$264)</formula>
    </cfRule>
  </conditionalFormatting>
  <conditionalFormatting sqref="AA246">
    <cfRule type="expression" dxfId="720" priority="20">
      <formula>ISTEXT($AA$265)</formula>
    </cfRule>
  </conditionalFormatting>
  <conditionalFormatting sqref="AB246">
    <cfRule type="expression" dxfId="719" priority="19">
      <formula>ISTEXT($AB$265)</formula>
    </cfRule>
  </conditionalFormatting>
  <conditionalFormatting sqref="AC246">
    <cfRule type="expression" dxfId="718" priority="18">
      <formula>ISTEXT($AC$265)</formula>
    </cfRule>
  </conditionalFormatting>
  <conditionalFormatting sqref="AD246">
    <cfRule type="expression" dxfId="717" priority="17">
      <formula>ISTEXT($AD$265)</formula>
    </cfRule>
  </conditionalFormatting>
  <conditionalFormatting sqref="AA265">
    <cfRule type="expression" dxfId="716" priority="16">
      <formula>ISTEXT($AA$284)</formula>
    </cfRule>
  </conditionalFormatting>
  <conditionalFormatting sqref="AB265">
    <cfRule type="expression" dxfId="715" priority="15">
      <formula>ISTEXT($AB$284)</formula>
    </cfRule>
  </conditionalFormatting>
  <conditionalFormatting sqref="AC265">
    <cfRule type="expression" dxfId="714" priority="14">
      <formula>ISTEXT($AC$284)</formula>
    </cfRule>
  </conditionalFormatting>
  <conditionalFormatting sqref="AD265">
    <cfRule type="expression" dxfId="713" priority="13">
      <formula>ISTEXT($AD$284)</formula>
    </cfRule>
  </conditionalFormatting>
  <conditionalFormatting sqref="AA266">
    <cfRule type="expression" dxfId="712" priority="12">
      <formula>ISTEXT($AA$285)</formula>
    </cfRule>
  </conditionalFormatting>
  <conditionalFormatting sqref="AB266">
    <cfRule type="expression" dxfId="711" priority="11">
      <formula>ISTEXT($AB$285)</formula>
    </cfRule>
  </conditionalFormatting>
  <conditionalFormatting sqref="AC266">
    <cfRule type="expression" dxfId="710" priority="10">
      <formula>ISTEXT($AC$285)</formula>
    </cfRule>
  </conditionalFormatting>
  <conditionalFormatting sqref="AD266">
    <cfRule type="expression" dxfId="709" priority="9">
      <formula>ISTEXT($AD$285)</formula>
    </cfRule>
  </conditionalFormatting>
  <conditionalFormatting sqref="AA285">
    <cfRule type="expression" dxfId="708" priority="8">
      <formula>ISTEXT($AA$304)</formula>
    </cfRule>
  </conditionalFormatting>
  <conditionalFormatting sqref="AB285">
    <cfRule type="expression" dxfId="707" priority="7">
      <formula>ISTEXT($AB$304)</formula>
    </cfRule>
  </conditionalFormatting>
  <conditionalFormatting sqref="AC285">
    <cfRule type="expression" dxfId="706" priority="6">
      <formula>ISTEXT($AC$304)</formula>
    </cfRule>
  </conditionalFormatting>
  <conditionalFormatting sqref="AD285">
    <cfRule type="expression" dxfId="705" priority="5">
      <formula>ISTEXT($AD$304)</formula>
    </cfRule>
  </conditionalFormatting>
  <conditionalFormatting sqref="AA286">
    <cfRule type="expression" dxfId="704" priority="4">
      <formula>ISTEXT($AA$305)</formula>
    </cfRule>
  </conditionalFormatting>
  <conditionalFormatting sqref="AB286">
    <cfRule type="expression" dxfId="703" priority="3">
      <formula>ISTEXT($AB$305)</formula>
    </cfRule>
  </conditionalFormatting>
  <conditionalFormatting sqref="AC286">
    <cfRule type="expression" dxfId="702" priority="2">
      <formula>ISTEXT($AC$305)</formula>
    </cfRule>
  </conditionalFormatting>
  <conditionalFormatting sqref="AD286">
    <cfRule type="expression" dxfId="701" priority="1">
      <formula>ISTEXT($AD$305)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3"/>
  <sheetViews>
    <sheetView topLeftCell="E223" workbookViewId="0">
      <selection activeCell="Y223" sqref="T1:Y1048576"/>
    </sheetView>
  </sheetViews>
  <sheetFormatPr defaultRowHeight="15" x14ac:dyDescent="0.25"/>
  <cols>
    <col min="1" max="1" width="60" style="1" bestFit="1" customWidth="1"/>
    <col min="2" max="2" width="15.28515625" style="1" bestFit="1" customWidth="1"/>
    <col min="3" max="3" width="16.5703125" style="1" bestFit="1" customWidth="1"/>
    <col min="4" max="4" width="12" style="1" bestFit="1" customWidth="1"/>
    <col min="5" max="5" width="10.5703125" style="1" bestFit="1" customWidth="1"/>
    <col min="6" max="6" width="8.7109375" style="1" customWidth="1"/>
    <col min="7" max="7" width="12.42578125" style="1" bestFit="1" customWidth="1"/>
    <col min="8" max="8" width="11.5703125" style="1" bestFit="1" customWidth="1"/>
    <col min="9" max="9" width="14.7109375" style="1" bestFit="1" customWidth="1"/>
    <col min="10" max="10" width="8.7109375" style="9" customWidth="1"/>
    <col min="11" max="11" width="8.7109375" style="1" hidden="1" customWidth="1"/>
    <col min="12" max="17" width="8.7109375" style="1" customWidth="1"/>
    <col min="18" max="18" width="20.140625" style="1" bestFit="1" customWidth="1"/>
    <col min="19" max="19" width="8.7109375" style="1" customWidth="1"/>
    <col min="20" max="25" width="8.7109375" style="1" hidden="1" customWidth="1"/>
    <col min="26" max="26" width="20.5703125" style="9" bestFit="1" customWidth="1"/>
    <col min="27" max="29" width="21" style="9" bestFit="1" customWidth="1"/>
    <col min="30" max="30" width="8.28515625" style="1" bestFit="1" customWidth="1"/>
  </cols>
  <sheetData>
    <row r="1" spans="1:30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47</v>
      </c>
      <c r="H1" s="6" t="s">
        <v>48</v>
      </c>
      <c r="I1" s="6" t="s">
        <v>49</v>
      </c>
      <c r="J1" s="8"/>
      <c r="K1" s="6"/>
      <c r="R1" s="7" t="s">
        <v>51</v>
      </c>
      <c r="Z1" s="29" t="s">
        <v>50</v>
      </c>
    </row>
    <row r="2" spans="1:30" ht="16.5" thickTop="1" thickBot="1" x14ac:dyDescent="0.3">
      <c r="A2" s="42" t="s">
        <v>6</v>
      </c>
      <c r="B2" s="42" t="s">
        <v>68</v>
      </c>
      <c r="C2" s="42" t="s">
        <v>7</v>
      </c>
      <c r="D2" s="42">
        <v>1</v>
      </c>
      <c r="E2" s="42">
        <v>53817.542999999998</v>
      </c>
      <c r="F2" s="42">
        <v>1.8581301639876055E-5</v>
      </c>
      <c r="G2" s="42"/>
      <c r="H2" s="42"/>
      <c r="I2" s="42"/>
      <c r="J2" s="44"/>
      <c r="K2" s="42"/>
      <c r="L2" s="42"/>
      <c r="M2" s="42"/>
      <c r="N2" s="42"/>
      <c r="O2" s="42"/>
      <c r="P2" s="42"/>
      <c r="Q2" s="42"/>
      <c r="R2" s="42" t="s">
        <v>109</v>
      </c>
      <c r="S2" s="42"/>
      <c r="T2" s="42">
        <v>1</v>
      </c>
      <c r="U2" s="42"/>
      <c r="V2" s="42"/>
      <c r="W2" s="42"/>
      <c r="X2" s="42"/>
      <c r="Y2" s="42"/>
      <c r="Z2" s="10" t="s">
        <v>52</v>
      </c>
      <c r="AA2" s="10" t="s">
        <v>54</v>
      </c>
      <c r="AB2" s="10" t="s">
        <v>55</v>
      </c>
      <c r="AC2" s="10" t="s">
        <v>56</v>
      </c>
      <c r="AD2" s="10" t="s">
        <v>57</v>
      </c>
    </row>
    <row r="3" spans="1:30" ht="15.75" thickTop="1" x14ac:dyDescent="0.25">
      <c r="A3" s="43" t="s">
        <v>8</v>
      </c>
      <c r="B3" s="43" t="s">
        <v>68</v>
      </c>
      <c r="C3" s="43" t="s">
        <v>7</v>
      </c>
      <c r="D3" s="43">
        <v>6.5739999999999998</v>
      </c>
      <c r="E3" s="43">
        <v>52947.175999999999</v>
      </c>
      <c r="F3" s="43">
        <v>1.241614850242438E-4</v>
      </c>
      <c r="G3" s="43"/>
      <c r="H3" s="43"/>
      <c r="I3" s="43"/>
      <c r="J3" s="45"/>
      <c r="K3" s="43"/>
      <c r="L3" s="43"/>
      <c r="M3" s="43"/>
      <c r="N3" s="43"/>
      <c r="O3" s="43"/>
      <c r="P3" s="43"/>
      <c r="Q3" s="43"/>
      <c r="R3" s="43" t="s">
        <v>52</v>
      </c>
      <c r="S3" s="43"/>
      <c r="T3" s="43">
        <v>5</v>
      </c>
      <c r="U3" s="43"/>
      <c r="V3" s="43"/>
      <c r="W3" s="43"/>
      <c r="X3" s="43"/>
      <c r="Y3" s="43"/>
      <c r="Z3" s="11">
        <f>$H$5</f>
        <v>120</v>
      </c>
      <c r="AA3" s="12">
        <f>IF(ISTEXT($I$5),TEXT($G$5/100,"0.00%"),$G$5 / 100)</f>
        <v>0.5236612206537361</v>
      </c>
      <c r="AB3" s="12">
        <f>IF(ISTEXT($I$6),TEXT($G$6/100,"0.00%"),$G$6 / 100)</f>
        <v>0.57473356380681828</v>
      </c>
      <c r="AC3" s="12">
        <f>IF(ISTEXT($I$7),TEXT($G$7/100,"0.00%"),$G$7 / 100)</f>
        <v>0.60462121626324528</v>
      </c>
      <c r="AD3" s="12">
        <f>IFERROR(AVERAGE($AA$3:$AC$3),"")</f>
        <v>0.56767200024126652</v>
      </c>
    </row>
    <row r="4" spans="1:30" x14ac:dyDescent="0.25">
      <c r="A4" s="42" t="s">
        <v>9</v>
      </c>
      <c r="B4" s="42" t="s">
        <v>68</v>
      </c>
      <c r="C4" s="42" t="s">
        <v>7</v>
      </c>
      <c r="D4" s="42">
        <v>18.725000000000001</v>
      </c>
      <c r="E4" s="42">
        <v>55355.074000000001</v>
      </c>
      <c r="F4" s="42">
        <v>3.3827070667451372E-4</v>
      </c>
      <c r="G4" s="42"/>
      <c r="H4" s="42"/>
      <c r="I4" s="42"/>
      <c r="J4" s="44"/>
      <c r="K4" s="42"/>
      <c r="L4" s="42"/>
      <c r="M4" s="42"/>
      <c r="N4" s="42"/>
      <c r="O4" s="42"/>
      <c r="P4" s="42"/>
      <c r="Q4" s="42"/>
      <c r="R4" s="42" t="s">
        <v>53</v>
      </c>
      <c r="S4" s="42"/>
      <c r="T4" s="42">
        <v>19</v>
      </c>
      <c r="U4" s="42"/>
      <c r="V4" s="42"/>
      <c r="W4" s="42"/>
      <c r="X4" s="42"/>
      <c r="Y4" s="42"/>
      <c r="Z4" s="11">
        <f>$H$8</f>
        <v>60</v>
      </c>
      <c r="AA4" s="12">
        <f>IF(ISTEXT($I$8),TEXT($G$8/100,"0.00%"),$G$8 / 100)</f>
        <v>0.75890485295722698</v>
      </c>
      <c r="AB4" s="12">
        <f>IF(ISTEXT($I$9),TEXT($G$9/100,"0.00%"),$G$9 / 100)</f>
        <v>0.66442745889949928</v>
      </c>
      <c r="AC4" s="12">
        <f>IF(ISTEXT($I$10),TEXT($G$10/100,"0.00%"),$G$10 / 100)</f>
        <v>0.80823252327319073</v>
      </c>
      <c r="AD4" s="12">
        <f>IFERROR(AVERAGE($AA$4:$AC$4),"")</f>
        <v>0.74385494504330563</v>
      </c>
    </row>
    <row r="5" spans="1:30" x14ac:dyDescent="0.25">
      <c r="A5" s="43" t="s">
        <v>128</v>
      </c>
      <c r="B5" s="43" t="s">
        <v>68</v>
      </c>
      <c r="C5" s="43" t="s">
        <v>7</v>
      </c>
      <c r="D5" s="43">
        <v>379142.5</v>
      </c>
      <c r="E5" s="43">
        <v>24466.298999999999</v>
      </c>
      <c r="F5" s="43">
        <v>15.49652</v>
      </c>
      <c r="G5" s="43">
        <f>($F$5 -  AVERAGE($F$2,$F$3,$F$4) ) / ($F$17 -  AVERAGE($F$2,$F$3,$F$4) ) * 100</f>
        <v>52.366122065373609</v>
      </c>
      <c r="H5" s="43">
        <v>120</v>
      </c>
      <c r="I5" s="46">
        <f>LN($G$5)</f>
        <v>3.9582598567693101</v>
      </c>
      <c r="J5" s="45"/>
      <c r="K5" s="43"/>
      <c r="L5" s="43"/>
      <c r="M5" s="43"/>
      <c r="N5" s="43"/>
      <c r="O5" s="43"/>
      <c r="P5" s="43"/>
      <c r="Q5" s="43"/>
      <c r="R5" s="43"/>
      <c r="S5" s="43"/>
      <c r="T5" s="43"/>
      <c r="U5" s="43">
        <f>IF(ISTEXT($I$5),"",1)</f>
        <v>1</v>
      </c>
      <c r="V5" s="43">
        <f t="shared" ref="V5:V19" si="0">IFERROR(INDEX($H$5:$H$19,SMALL($U$5:$U$19,ROW(W1)),1),"")</f>
        <v>120</v>
      </c>
      <c r="W5" s="43">
        <f t="shared" ref="W5:W19" si="1">IFERROR(INDEX($I$5:$I$19,SMALL($U$5:$U$19,ROW(I1)),1),"")</f>
        <v>3.9582598567693101</v>
      </c>
      <c r="X5" s="43"/>
      <c r="Y5" s="43"/>
      <c r="Z5" s="11">
        <f>$H$11</f>
        <v>30</v>
      </c>
      <c r="AA5" s="12">
        <f>IF(ISTEXT($I$11),TEXT($G$11/100,"0.00%"),$G$11 / 100)</f>
        <v>0.89124353619030316</v>
      </c>
      <c r="AB5" s="12">
        <f>IF(ISTEXT($I$12),TEXT($G$12/100,"0.00%"),$G$12 / 100)</f>
        <v>0.74337987889862023</v>
      </c>
      <c r="AC5" s="12">
        <f>IF(ISTEXT($I$13),TEXT($G$13/100,"0.00%"),$G$13 / 100)</f>
        <v>0.85389916234498708</v>
      </c>
      <c r="AD5" s="12">
        <f>IFERROR(AVERAGE($AA$5:$AC$5),"")</f>
        <v>0.82950752581130349</v>
      </c>
    </row>
    <row r="6" spans="1:30" x14ac:dyDescent="0.25">
      <c r="A6" s="42" t="s">
        <v>129</v>
      </c>
      <c r="B6" s="42" t="s">
        <v>68</v>
      </c>
      <c r="C6" s="42" t="s">
        <v>7</v>
      </c>
      <c r="D6" s="42">
        <v>599939.625</v>
      </c>
      <c r="E6" s="42">
        <v>24168.028999999999</v>
      </c>
      <c r="F6" s="42">
        <v>24.823689000000002</v>
      </c>
      <c r="G6" s="42">
        <f>($F$6 -  AVERAGE($F$2,$F$3,$F$4) ) / ($F$18 -  AVERAGE($F$2,$F$3,$F$4) ) * 100</f>
        <v>57.473356380681828</v>
      </c>
      <c r="H6" s="42">
        <v>120</v>
      </c>
      <c r="I6" s="47">
        <f>LN($G$6)</f>
        <v>4.051321473123016</v>
      </c>
      <c r="J6" s="44"/>
      <c r="K6" s="42"/>
      <c r="L6" s="42"/>
      <c r="M6" s="42"/>
      <c r="N6" s="42"/>
      <c r="O6" s="42"/>
      <c r="P6" s="42"/>
      <c r="Q6" s="42"/>
      <c r="R6" s="42"/>
      <c r="S6" s="42"/>
      <c r="T6" s="42"/>
      <c r="U6" s="42">
        <f>IF(ISTEXT($I$6),"",2)</f>
        <v>2</v>
      </c>
      <c r="V6" s="42">
        <f t="shared" si="0"/>
        <v>120</v>
      </c>
      <c r="W6" s="42">
        <f t="shared" si="1"/>
        <v>4.051321473123016</v>
      </c>
      <c r="X6" s="42"/>
      <c r="Y6" s="42"/>
      <c r="Z6" s="11">
        <f>$H$14</f>
        <v>15</v>
      </c>
      <c r="AA6" s="12">
        <f>IF(ISTEXT($I$14),TEXT($G$14/100,"0.00%"),$G$14 / 100)</f>
        <v>0.95360096198972055</v>
      </c>
      <c r="AB6" s="12">
        <f>IF(ISTEXT($I$15),TEXT($G$15/100,"0.00%"),$G$15 / 100)</f>
        <v>0.83289415476598128</v>
      </c>
      <c r="AC6" s="12">
        <f>IF(ISTEXT($I$16),TEXT($G$16/100,"0.00%"),$G$16 / 100)</f>
        <v>0.93769749991477824</v>
      </c>
      <c r="AD6" s="12">
        <f>IFERROR(AVERAGE($AA$6:$AC$6),"")</f>
        <v>0.90806420555682676</v>
      </c>
    </row>
    <row r="7" spans="1:30" ht="15.75" thickBot="1" x14ac:dyDescent="0.3">
      <c r="A7" s="43" t="s">
        <v>130</v>
      </c>
      <c r="B7" s="43" t="s">
        <v>68</v>
      </c>
      <c r="C7" s="43" t="s">
        <v>7</v>
      </c>
      <c r="D7" s="43">
        <v>429218.71899999998</v>
      </c>
      <c r="E7" s="43">
        <v>22914.041000000001</v>
      </c>
      <c r="F7" s="43">
        <v>18.73169</v>
      </c>
      <c r="G7" s="43">
        <f>($F$7 -  AVERAGE($F$2,$F$3,$F$4) ) / ($F$19 -  AVERAGE($F$2,$F$3,$F$4) ) * 100</f>
        <v>60.462121626324524</v>
      </c>
      <c r="H7" s="43">
        <v>120</v>
      </c>
      <c r="I7" s="46">
        <f>LN($G$7)</f>
        <v>4.1020170801402625</v>
      </c>
      <c r="J7" s="45"/>
      <c r="K7" s="43"/>
      <c r="L7" s="43"/>
      <c r="M7" s="43"/>
      <c r="N7" s="43"/>
      <c r="O7" s="43"/>
      <c r="P7" s="43"/>
      <c r="Q7" s="43"/>
      <c r="R7" s="43"/>
      <c r="S7" s="43"/>
      <c r="T7" s="43"/>
      <c r="U7" s="43">
        <f>IF(ISTEXT($I$7),"",3)</f>
        <v>3</v>
      </c>
      <c r="V7" s="43">
        <f t="shared" si="0"/>
        <v>120</v>
      </c>
      <c r="W7" s="43">
        <f t="shared" si="1"/>
        <v>4.1020170801402625</v>
      </c>
      <c r="X7" s="43"/>
      <c r="Y7" s="43"/>
      <c r="Z7" s="13">
        <f>$H$17</f>
        <v>0</v>
      </c>
      <c r="AA7" s="14">
        <f>IF(ISTEXT($I$17),TEXT($G$17/100,"0.00%"),$G$17 / 100)</f>
        <v>1</v>
      </c>
      <c r="AB7" s="14">
        <f>IF(ISTEXT($I$18),TEXT($G$18/100,"0.00%"),$G$18 / 100)</f>
        <v>1</v>
      </c>
      <c r="AC7" s="14">
        <f>IF(ISTEXT($I$19),TEXT($G$19/100,"0.00%"),$G$19 / 100)</f>
        <v>1</v>
      </c>
      <c r="AD7" s="14">
        <f>IFERROR(AVERAGE($AA$7:$AC$7),"")</f>
        <v>1</v>
      </c>
    </row>
    <row r="8" spans="1:30" ht="16.5" thickTop="1" thickBot="1" x14ac:dyDescent="0.3">
      <c r="A8" s="42" t="s">
        <v>131</v>
      </c>
      <c r="B8" s="42" t="s">
        <v>68</v>
      </c>
      <c r="C8" s="42" t="s">
        <v>7</v>
      </c>
      <c r="D8" s="42">
        <v>624291.875</v>
      </c>
      <c r="E8" s="42">
        <v>27798.282999999999</v>
      </c>
      <c r="F8" s="42">
        <v>22.457929</v>
      </c>
      <c r="G8" s="42">
        <f>($F$8 -  AVERAGE($F$2,$F$3,$F$4) ) / ($F$17 -  AVERAGE($F$2,$F$3,$F$4) ) * 100</f>
        <v>75.890485295722698</v>
      </c>
      <c r="H8" s="42">
        <v>60</v>
      </c>
      <c r="I8" s="47">
        <f>LN($G$8)</f>
        <v>4.3292913181209345</v>
      </c>
      <c r="J8" s="44"/>
      <c r="K8" s="42"/>
      <c r="L8" s="42"/>
      <c r="M8" s="42"/>
      <c r="N8" s="42"/>
      <c r="O8" s="42"/>
      <c r="P8" s="42"/>
      <c r="Q8" s="42"/>
      <c r="R8" s="42"/>
      <c r="S8" s="42"/>
      <c r="T8" s="42"/>
      <c r="U8" s="42">
        <f>IF(ISTEXT($I$8),"",4)</f>
        <v>4</v>
      </c>
      <c r="V8" s="42">
        <f t="shared" si="0"/>
        <v>60</v>
      </c>
      <c r="W8" s="42">
        <f t="shared" si="1"/>
        <v>4.3292913181209345</v>
      </c>
      <c r="X8" s="42"/>
      <c r="Y8" s="42"/>
    </row>
    <row r="9" spans="1:30" x14ac:dyDescent="0.25">
      <c r="A9" s="43" t="s">
        <v>132</v>
      </c>
      <c r="B9" s="43" t="s">
        <v>68</v>
      </c>
      <c r="C9" s="43" t="s">
        <v>7</v>
      </c>
      <c r="D9" s="43">
        <v>840729.375</v>
      </c>
      <c r="E9" s="43">
        <v>29296.062999999998</v>
      </c>
      <c r="F9" s="43">
        <v>28.697690999999999</v>
      </c>
      <c r="G9" s="43">
        <f>($F$9 -  AVERAGE($F$2,$F$3,$F$4) ) / ($F$18 -  AVERAGE($F$2,$F$3,$F$4) ) * 100</f>
        <v>66.442745889949933</v>
      </c>
      <c r="H9" s="43">
        <v>60</v>
      </c>
      <c r="I9" s="46">
        <f>LN($G$9)</f>
        <v>4.1963406127584779</v>
      </c>
      <c r="J9" s="45"/>
      <c r="K9" s="43"/>
      <c r="L9" s="43"/>
      <c r="M9" s="43"/>
      <c r="N9" s="43"/>
      <c r="O9" s="43"/>
      <c r="P9" s="43"/>
      <c r="Q9" s="43"/>
      <c r="R9" s="43"/>
      <c r="S9" s="43"/>
      <c r="T9" s="43"/>
      <c r="U9" s="43">
        <f>IF(ISTEXT($I$9),"",5)</f>
        <v>5</v>
      </c>
      <c r="V9" s="43">
        <f t="shared" si="0"/>
        <v>60</v>
      </c>
      <c r="W9" s="43">
        <f t="shared" si="1"/>
        <v>4.1963406127584779</v>
      </c>
      <c r="X9" s="43"/>
      <c r="Y9" s="43"/>
      <c r="Z9" s="30" t="s">
        <v>58</v>
      </c>
      <c r="AA9" s="31">
        <f>IFERROR(SLOPE($W$5:$W$19,$V$5:$V$19),"")</f>
        <v>-4.587874293556368E-3</v>
      </c>
    </row>
    <row r="10" spans="1:30" x14ac:dyDescent="0.25">
      <c r="A10" s="42" t="s">
        <v>133</v>
      </c>
      <c r="B10" s="42" t="s">
        <v>68</v>
      </c>
      <c r="C10" s="42" t="s">
        <v>7</v>
      </c>
      <c r="D10" s="42">
        <v>651542</v>
      </c>
      <c r="E10" s="42">
        <v>26020.368999999999</v>
      </c>
      <c r="F10" s="42">
        <v>25.039691000000001</v>
      </c>
      <c r="G10" s="42">
        <f>($F$10 -  AVERAGE($F$2,$F$3,$F$4) ) / ($F$19 -  AVERAGE($F$2,$F$3,$F$4) ) * 100</f>
        <v>80.823252327319068</v>
      </c>
      <c r="H10" s="42">
        <v>60</v>
      </c>
      <c r="I10" s="47">
        <f>LN($G$10)</f>
        <v>4.3922647004555913</v>
      </c>
      <c r="J10" s="44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>
        <f>IF(ISTEXT($I$10),"",6)</f>
        <v>6</v>
      </c>
      <c r="V10" s="42">
        <f t="shared" si="0"/>
        <v>60</v>
      </c>
      <c r="W10" s="42">
        <f t="shared" si="1"/>
        <v>4.3922647004555913</v>
      </c>
      <c r="X10" s="42"/>
      <c r="Y10" s="42"/>
      <c r="Z10" s="32" t="s">
        <v>59</v>
      </c>
      <c r="AA10" s="33">
        <f>IFERROR(INTERCEPT($W$5:$W$19,$V$5:$V$19),"")</f>
        <v>4.5805684990761897</v>
      </c>
    </row>
    <row r="11" spans="1:30" ht="17.25" x14ac:dyDescent="0.25">
      <c r="A11" s="43" t="s">
        <v>134</v>
      </c>
      <c r="B11" s="43" t="s">
        <v>68</v>
      </c>
      <c r="C11" s="43" t="s">
        <v>7</v>
      </c>
      <c r="D11" s="43">
        <v>651468.81299999997</v>
      </c>
      <c r="E11" s="43">
        <v>24701.044999999998</v>
      </c>
      <c r="F11" s="43">
        <v>26.374140000000001</v>
      </c>
      <c r="G11" s="43">
        <f>($F$11 -  AVERAGE($F$2,$F$3,$F$4) ) / ($F$17 -  AVERAGE($F$2,$F$3,$F$4) ) * 100</f>
        <v>89.124353619030316</v>
      </c>
      <c r="H11" s="43">
        <v>30</v>
      </c>
      <c r="I11" s="46">
        <f>LN($G$11)</f>
        <v>4.4900326261867614</v>
      </c>
      <c r="J11" s="45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>
        <f>IF(ISTEXT($I$11),"",7)</f>
        <v>7</v>
      </c>
      <c r="V11" s="43">
        <f t="shared" si="0"/>
        <v>30</v>
      </c>
      <c r="W11" s="43">
        <f t="shared" si="1"/>
        <v>4.4900326261867614</v>
      </c>
      <c r="X11" s="43"/>
      <c r="Y11" s="43"/>
      <c r="Z11" s="32" t="s">
        <v>60</v>
      </c>
      <c r="AA11" s="34">
        <f>IFERROR(CORREL($W$5:$W$19,$V$5:$V$19)^2,"")</f>
        <v>0.89901057902776527</v>
      </c>
    </row>
    <row r="12" spans="1:30" ht="18" x14ac:dyDescent="0.35">
      <c r="A12" s="42" t="s">
        <v>135</v>
      </c>
      <c r="B12" s="42" t="s">
        <v>68</v>
      </c>
      <c r="C12" s="42" t="s">
        <v>7</v>
      </c>
      <c r="D12" s="42">
        <v>826429.625</v>
      </c>
      <c r="E12" s="42">
        <v>25739.254000000001</v>
      </c>
      <c r="F12" s="42">
        <v>32.107754</v>
      </c>
      <c r="G12" s="42">
        <f>($F$12 -  AVERAGE($F$2,$F$3,$F$4) ) / ($F$18 -  AVERAGE($F$2,$F$3,$F$4) ) * 100</f>
        <v>74.337987889862021</v>
      </c>
      <c r="H12" s="42">
        <v>30</v>
      </c>
      <c r="I12" s="47">
        <f>LN($G$12)</f>
        <v>4.3086220981840286</v>
      </c>
      <c r="J12" s="44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>
        <f>IF(ISTEXT($I$12),"",8)</f>
        <v>8</v>
      </c>
      <c r="V12" s="42">
        <f t="shared" si="0"/>
        <v>30</v>
      </c>
      <c r="W12" s="42">
        <f t="shared" si="1"/>
        <v>4.3086220981840286</v>
      </c>
      <c r="X12" s="42"/>
      <c r="Y12" s="42"/>
      <c r="Z12" s="32" t="s">
        <v>61</v>
      </c>
      <c r="AA12" s="41">
        <f>IF(AA9&gt;0,"",IFERROR(LN(2) /ABS(AA9),0))</f>
        <v>151.08242645912614</v>
      </c>
    </row>
    <row r="13" spans="1:30" ht="18.75" x14ac:dyDescent="0.35">
      <c r="A13" s="43" t="s">
        <v>136</v>
      </c>
      <c r="B13" s="43" t="s">
        <v>68</v>
      </c>
      <c r="C13" s="43" t="s">
        <v>7</v>
      </c>
      <c r="D13" s="43">
        <v>539165.875</v>
      </c>
      <c r="E13" s="43">
        <v>20380.898000000001</v>
      </c>
      <c r="F13" s="43">
        <v>26.454471000000002</v>
      </c>
      <c r="G13" s="43">
        <f>($F$13 -  AVERAGE($F$2,$F$3,$F$4) ) / ($F$19 -  AVERAGE($F$2,$F$3,$F$4) ) * 100</f>
        <v>85.389916234498713</v>
      </c>
      <c r="H13" s="43">
        <v>30</v>
      </c>
      <c r="I13" s="46">
        <f>LN($G$13)</f>
        <v>4.4472280169434946</v>
      </c>
      <c r="J13" s="45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>
        <f>IF(ISTEXT($I$13),"",9)</f>
        <v>9</v>
      </c>
      <c r="V13" s="43">
        <f t="shared" si="0"/>
        <v>30</v>
      </c>
      <c r="W13" s="43">
        <f t="shared" si="1"/>
        <v>4.4472280169434946</v>
      </c>
      <c r="X13" s="43"/>
      <c r="Y13" s="43"/>
      <c r="Z13" s="32" t="s">
        <v>62</v>
      </c>
      <c r="AA13" s="33">
        <f>IF(AA9&gt;0,0,IFERROR(ABS(AA9 * 1000 / 0.5),0))</f>
        <v>9.1757485871127358</v>
      </c>
    </row>
    <row r="14" spans="1:30" ht="15.75" thickBot="1" x14ac:dyDescent="0.3">
      <c r="A14" s="42" t="s">
        <v>137</v>
      </c>
      <c r="B14" s="42" t="s">
        <v>68</v>
      </c>
      <c r="C14" s="42" t="s">
        <v>7</v>
      </c>
      <c r="D14" s="42">
        <v>739815.875</v>
      </c>
      <c r="E14" s="42">
        <v>26216.530999999999</v>
      </c>
      <c r="F14" s="42">
        <v>28.219442000000001</v>
      </c>
      <c r="G14" s="42">
        <f>($F$14 -  AVERAGE($F$2,$F$3,$F$4) ) / ($F$17 -  AVERAGE($F$2,$F$3,$F$4) ) * 100</f>
        <v>95.360096198972059</v>
      </c>
      <c r="H14" s="42">
        <v>15</v>
      </c>
      <c r="I14" s="47">
        <f>LN($G$14)</f>
        <v>4.5576602121144765</v>
      </c>
      <c r="J14" s="44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>
        <f>IF(ISTEXT($I$14),"",10)</f>
        <v>10</v>
      </c>
      <c r="V14" s="42">
        <f t="shared" si="0"/>
        <v>15</v>
      </c>
      <c r="W14" s="42">
        <f t="shared" si="1"/>
        <v>4.5576602121144765</v>
      </c>
      <c r="X14" s="42"/>
      <c r="Y14" s="42"/>
      <c r="Z14" s="36" t="s">
        <v>46</v>
      </c>
      <c r="AA14" s="37" t="s">
        <v>63</v>
      </c>
    </row>
    <row r="15" spans="1:30" x14ac:dyDescent="0.25">
      <c r="A15" s="43" t="s">
        <v>138</v>
      </c>
      <c r="B15" s="43" t="s">
        <v>68</v>
      </c>
      <c r="C15" s="43" t="s">
        <v>7</v>
      </c>
      <c r="D15" s="43">
        <v>876857.56299999997</v>
      </c>
      <c r="E15" s="43">
        <v>24374.76</v>
      </c>
      <c r="F15" s="43">
        <v>35.973998000000002</v>
      </c>
      <c r="G15" s="43">
        <f>($F$15 -  AVERAGE($F$2,$F$3,$F$4) ) / ($F$18 -  AVERAGE($F$2,$F$3,$F$4) ) * 100</f>
        <v>83.289415476598123</v>
      </c>
      <c r="H15" s="43">
        <v>15</v>
      </c>
      <c r="I15" s="46">
        <f>LN($G$15)</f>
        <v>4.4223214759924767</v>
      </c>
      <c r="J15" s="45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>
        <f>IF(ISTEXT($I$15),"",11)</f>
        <v>11</v>
      </c>
      <c r="V15" s="43">
        <f t="shared" si="0"/>
        <v>15</v>
      </c>
      <c r="W15" s="43">
        <f t="shared" si="1"/>
        <v>4.4223214759924767</v>
      </c>
      <c r="X15" s="43"/>
      <c r="Y15" s="43"/>
    </row>
    <row r="16" spans="1:30" x14ac:dyDescent="0.25">
      <c r="A16" s="42" t="s">
        <v>139</v>
      </c>
      <c r="B16" s="42" t="s">
        <v>68</v>
      </c>
      <c r="C16" s="42" t="s">
        <v>7</v>
      </c>
      <c r="D16" s="42">
        <v>639099.5</v>
      </c>
      <c r="E16" s="42">
        <v>21999.532999999999</v>
      </c>
      <c r="F16" s="42">
        <v>29.050594</v>
      </c>
      <c r="G16" s="42">
        <f>($F$16 -  AVERAGE($F$2,$F$3,$F$4) ) / ($F$19 -  AVERAGE($F$2,$F$3,$F$4) ) * 100</f>
        <v>93.769749991477823</v>
      </c>
      <c r="H16" s="42">
        <v>15</v>
      </c>
      <c r="I16" s="47">
        <f>LN($G$16)</f>
        <v>4.5408423092391965</v>
      </c>
      <c r="J16" s="44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>
        <f>IF(ISTEXT($I$16),"",12)</f>
        <v>12</v>
      </c>
      <c r="V16" s="42">
        <f t="shared" si="0"/>
        <v>15</v>
      </c>
      <c r="W16" s="42">
        <f t="shared" si="1"/>
        <v>4.5408423092391965</v>
      </c>
      <c r="X16" s="42"/>
      <c r="Y16" s="42"/>
    </row>
    <row r="17" spans="1:30" x14ac:dyDescent="0.25">
      <c r="A17" s="43" t="s">
        <v>140</v>
      </c>
      <c r="B17" s="43" t="s">
        <v>68</v>
      </c>
      <c r="C17" s="43" t="s">
        <v>7</v>
      </c>
      <c r="D17" s="43">
        <v>844529.68799999997</v>
      </c>
      <c r="E17" s="43">
        <v>28538.641</v>
      </c>
      <c r="F17" s="43">
        <v>29.592497999999999</v>
      </c>
      <c r="G17" s="43">
        <f>($F$17 -  AVERAGE($F$2,$F$3,$F$4) ) / ($F$17 -  AVERAGE($F$2,$F$3,$F$4) ) * 100</f>
        <v>100</v>
      </c>
      <c r="H17" s="43">
        <v>0</v>
      </c>
      <c r="I17" s="46">
        <f>LN($G$17)</f>
        <v>4.6051701859880918</v>
      </c>
      <c r="J17" s="45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>
        <f>IF(ISTEXT($I$17),"",13)</f>
        <v>13</v>
      </c>
      <c r="V17" s="43">
        <f t="shared" si="0"/>
        <v>0</v>
      </c>
      <c r="W17" s="43">
        <f t="shared" si="1"/>
        <v>4.6051701859880918</v>
      </c>
      <c r="X17" s="43"/>
      <c r="Y17" s="43"/>
    </row>
    <row r="18" spans="1:30" x14ac:dyDescent="0.25">
      <c r="A18" s="42" t="s">
        <v>141</v>
      </c>
      <c r="B18" s="42" t="s">
        <v>68</v>
      </c>
      <c r="C18" s="42" t="s">
        <v>7</v>
      </c>
      <c r="D18" s="42">
        <v>1108428.5</v>
      </c>
      <c r="E18" s="42">
        <v>25663.1</v>
      </c>
      <c r="F18" s="42">
        <v>43.191527999999998</v>
      </c>
      <c r="G18" s="42">
        <f>($F$18 -  AVERAGE($F$2,$F$3,$F$4) ) / ($F$18 -  AVERAGE($F$2,$F$3,$F$4) ) * 100</f>
        <v>100</v>
      </c>
      <c r="H18" s="42">
        <v>0</v>
      </c>
      <c r="I18" s="47">
        <f>LN($G$18)</f>
        <v>4.6051701859880918</v>
      </c>
      <c r="J18" s="44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>
        <f>IF(ISTEXT($I$18),"",14)</f>
        <v>14</v>
      </c>
      <c r="V18" s="42">
        <f t="shared" si="0"/>
        <v>0</v>
      </c>
      <c r="W18" s="42">
        <f t="shared" si="1"/>
        <v>4.6051701859880918</v>
      </c>
      <c r="X18" s="42"/>
      <c r="Y18" s="42"/>
    </row>
    <row r="19" spans="1:30" x14ac:dyDescent="0.25">
      <c r="A19" s="43" t="s">
        <v>142</v>
      </c>
      <c r="B19" s="43" t="s">
        <v>68</v>
      </c>
      <c r="C19" s="43" t="s">
        <v>7</v>
      </c>
      <c r="D19" s="43">
        <v>792815.375</v>
      </c>
      <c r="E19" s="43">
        <v>25590.57</v>
      </c>
      <c r="F19" s="43">
        <v>30.980763</v>
      </c>
      <c r="G19" s="43">
        <f>($F$19 -  AVERAGE($F$2,$F$3,$F$4) ) / ($F$19 -  AVERAGE($F$2,$F$3,$F$4) ) * 100</f>
        <v>100</v>
      </c>
      <c r="H19" s="43">
        <v>0</v>
      </c>
      <c r="I19" s="46">
        <f>LN($G$19)</f>
        <v>4.6051701859880918</v>
      </c>
      <c r="J19" s="45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>
        <f>IF(ISTEXT($I$19),"",15)</f>
        <v>15</v>
      </c>
      <c r="V19" s="43">
        <f t="shared" si="0"/>
        <v>0</v>
      </c>
      <c r="W19" s="43">
        <f t="shared" si="1"/>
        <v>4.6051701859880918</v>
      </c>
      <c r="X19" s="43"/>
      <c r="Y19" s="43"/>
    </row>
    <row r="20" spans="1:30" ht="15.75" thickBot="1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4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30" ht="16.5" thickTop="1" thickBot="1" x14ac:dyDescent="0.3">
      <c r="A21" s="43" t="s">
        <v>6</v>
      </c>
      <c r="B21" s="43" t="s">
        <v>69</v>
      </c>
      <c r="C21" s="43" t="s">
        <v>7</v>
      </c>
      <c r="D21" s="43">
        <v>1</v>
      </c>
      <c r="E21" s="43">
        <v>53817.542999999998</v>
      </c>
      <c r="F21" s="43">
        <v>1.8581301639876055E-5</v>
      </c>
      <c r="G21" s="43"/>
      <c r="H21" s="43"/>
      <c r="I21" s="43"/>
      <c r="J21" s="45"/>
      <c r="K21" s="43"/>
      <c r="L21" s="43"/>
      <c r="M21" s="43"/>
      <c r="N21" s="43"/>
      <c r="O21" s="43"/>
      <c r="P21" s="43"/>
      <c r="Q21" s="43"/>
      <c r="R21" s="43" t="s">
        <v>147</v>
      </c>
      <c r="S21" s="43"/>
      <c r="T21" s="43">
        <v>2</v>
      </c>
      <c r="U21" s="43"/>
      <c r="V21" s="43"/>
      <c r="W21" s="43"/>
      <c r="X21" s="43"/>
      <c r="Y21" s="43"/>
      <c r="Z21" s="10" t="s">
        <v>52</v>
      </c>
      <c r="AA21" s="10" t="s">
        <v>54</v>
      </c>
      <c r="AB21" s="10" t="s">
        <v>55</v>
      </c>
      <c r="AC21" s="10" t="s">
        <v>56</v>
      </c>
      <c r="AD21" s="10" t="s">
        <v>57</v>
      </c>
    </row>
    <row r="22" spans="1:30" ht="15.75" thickTop="1" x14ac:dyDescent="0.25">
      <c r="A22" s="42" t="s">
        <v>8</v>
      </c>
      <c r="B22" s="42" t="s">
        <v>69</v>
      </c>
      <c r="C22" s="42" t="s">
        <v>7</v>
      </c>
      <c r="D22" s="42">
        <v>6.5739999999999998</v>
      </c>
      <c r="E22" s="42">
        <v>52947.175999999999</v>
      </c>
      <c r="F22" s="42">
        <v>1.241614850242438E-4</v>
      </c>
      <c r="G22" s="42"/>
      <c r="H22" s="42"/>
      <c r="I22" s="42"/>
      <c r="J22" s="44"/>
      <c r="K22" s="42"/>
      <c r="L22" s="42"/>
      <c r="M22" s="42"/>
      <c r="N22" s="42"/>
      <c r="O22" s="42"/>
      <c r="P22" s="42"/>
      <c r="Q22" s="42"/>
      <c r="R22" s="42" t="s">
        <v>52</v>
      </c>
      <c r="S22" s="42"/>
      <c r="T22" s="42">
        <v>24</v>
      </c>
      <c r="U22" s="42"/>
      <c r="V22" s="42"/>
      <c r="W22" s="42"/>
      <c r="X22" s="42"/>
      <c r="Y22" s="42"/>
      <c r="Z22" s="11">
        <f>$H$24</f>
        <v>120</v>
      </c>
      <c r="AA22" s="12">
        <f>IF(ISTEXT($I$24),TEXT($G$24/100,"0.00%"),$G$24 / 100)</f>
        <v>0.70791714612084666</v>
      </c>
      <c r="AB22" s="12">
        <f>IF(ISTEXT($I$25),TEXT($G$25/100,"0.00%"),$G$25 / 100)</f>
        <v>0.79719589118229894</v>
      </c>
      <c r="AC22" s="12">
        <f>IF(ISTEXT($I$26),TEXT($G$26/100,"0.00%"),$G$26 / 100)</f>
        <v>0.8722654986520848</v>
      </c>
      <c r="AD22" s="12">
        <f>IFERROR(AVERAGE($AA$22:$AC$22),"")</f>
        <v>0.79245951198507691</v>
      </c>
    </row>
    <row r="23" spans="1:30" x14ac:dyDescent="0.25">
      <c r="A23" s="43" t="s">
        <v>9</v>
      </c>
      <c r="B23" s="43" t="s">
        <v>69</v>
      </c>
      <c r="C23" s="43" t="s">
        <v>7</v>
      </c>
      <c r="D23" s="43">
        <v>18.725000000000001</v>
      </c>
      <c r="E23" s="43">
        <v>55355.074000000001</v>
      </c>
      <c r="F23" s="43">
        <v>3.3827070667451372E-4</v>
      </c>
      <c r="G23" s="43"/>
      <c r="H23" s="43"/>
      <c r="I23" s="43"/>
      <c r="J23" s="45"/>
      <c r="K23" s="43"/>
      <c r="L23" s="43"/>
      <c r="M23" s="43"/>
      <c r="N23" s="43"/>
      <c r="O23" s="43"/>
      <c r="P23" s="43"/>
      <c r="Q23" s="43"/>
      <c r="R23" s="43" t="s">
        <v>53</v>
      </c>
      <c r="S23" s="43"/>
      <c r="T23" s="43">
        <v>38</v>
      </c>
      <c r="U23" s="43"/>
      <c r="V23" s="43"/>
      <c r="W23" s="43"/>
      <c r="X23" s="43"/>
      <c r="Y23" s="43"/>
      <c r="Z23" s="11">
        <f>$H$27</f>
        <v>60</v>
      </c>
      <c r="AA23" s="12">
        <f>IF(ISTEXT($I$27),TEXT($G$27/100,"0.00%"),$G$27 / 100)</f>
        <v>0.7954818211239737</v>
      </c>
      <c r="AB23" s="12">
        <f>IF(ISTEXT($I$28),TEXT($G$28/100,"0.00%"),$G$28 / 100)</f>
        <v>0.72936454444100041</v>
      </c>
      <c r="AC23" s="12">
        <f>IF(ISTEXT($I$29),TEXT($G$29/100,"0.00%"),$G$29 / 100)</f>
        <v>0.92085281516985373</v>
      </c>
      <c r="AD23" s="12">
        <f>IFERROR(AVERAGE($AA$23:$AC$23),"")</f>
        <v>0.81523306024494258</v>
      </c>
    </row>
    <row r="24" spans="1:30" x14ac:dyDescent="0.25">
      <c r="A24" s="42" t="s">
        <v>166</v>
      </c>
      <c r="B24" s="42" t="s">
        <v>69</v>
      </c>
      <c r="C24" s="42" t="s">
        <v>10</v>
      </c>
      <c r="D24" s="42">
        <v>51006.800999999999</v>
      </c>
      <c r="E24" s="42">
        <v>31304.995999999999</v>
      </c>
      <c r="F24" s="42">
        <v>1.6293500000000001</v>
      </c>
      <c r="G24" s="42">
        <f>($F$24 -  AVERAGE($F$21,$F$22,$F$23) ) / ($F$36 -  AVERAGE($F$21,$F$22,$F$23) ) * 100</f>
        <v>70.791714612084661</v>
      </c>
      <c r="H24" s="42">
        <v>120</v>
      </c>
      <c r="I24" s="47">
        <f>LN($G$24)</f>
        <v>4.2597419685986431</v>
      </c>
      <c r="J24" s="44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>
        <f>IF(ISTEXT($I$24),"",1)</f>
        <v>1</v>
      </c>
      <c r="V24" s="42">
        <f t="shared" ref="V24:V38" si="2">IFERROR(INDEX($H$24:$H$38,SMALL($U$24:$U$38,ROW(W1)),1),"")</f>
        <v>120</v>
      </c>
      <c r="W24" s="42">
        <f t="shared" ref="W24:W38" si="3">IFERROR(INDEX($I$24:$I$38,SMALL($U$24:$U$38,ROW(I1)),1),"")</f>
        <v>4.2597419685986431</v>
      </c>
      <c r="X24" s="42"/>
      <c r="Y24" s="42"/>
      <c r="Z24" s="11">
        <f>$H$30</f>
        <v>30</v>
      </c>
      <c r="AA24" s="12">
        <f>IF(ISTEXT($I$30),TEXT($G$30/100,"0.00%"),$G$30 / 100)</f>
        <v>0.94721612514549491</v>
      </c>
      <c r="AB24" s="12">
        <f>IF(ISTEXT($I$31),TEXT($G$31/100,"0.00%"),$G$31 / 100)</f>
        <v>0.79534639868564949</v>
      </c>
      <c r="AC24" s="15">
        <f>IF(ISTEXT($I$32),TEXT($G$32/100,"0.00%"),$G$32 / 100)</f>
        <v>1.0666422606152692</v>
      </c>
      <c r="AD24" s="12">
        <f>IFERROR(AVERAGE($AA$24:$AC$24),"")</f>
        <v>0.93640159481547125</v>
      </c>
    </row>
    <row r="25" spans="1:30" x14ac:dyDescent="0.25">
      <c r="A25" s="43" t="s">
        <v>167</v>
      </c>
      <c r="B25" s="43" t="s">
        <v>69</v>
      </c>
      <c r="C25" s="43" t="s">
        <v>10</v>
      </c>
      <c r="D25" s="43">
        <v>58949.07</v>
      </c>
      <c r="E25" s="43">
        <v>27515.391</v>
      </c>
      <c r="F25" s="43">
        <v>2.142404</v>
      </c>
      <c r="G25" s="43">
        <f>($F$25 -  AVERAGE($F$21,$F$22,$F$23) ) / ($F$37 -  AVERAGE($F$21,$F$22,$F$23) ) * 100</f>
        <v>79.719589118229891</v>
      </c>
      <c r="H25" s="43">
        <v>120</v>
      </c>
      <c r="I25" s="46">
        <f>LN($G$25)</f>
        <v>4.3785153412699707</v>
      </c>
      <c r="J25" s="45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>
        <f>IF(ISTEXT($I$25),"",2)</f>
        <v>2</v>
      </c>
      <c r="V25" s="43">
        <f t="shared" si="2"/>
        <v>120</v>
      </c>
      <c r="W25" s="43">
        <f t="shared" si="3"/>
        <v>4.3785153412699707</v>
      </c>
      <c r="X25" s="43"/>
      <c r="Y25" s="43"/>
      <c r="Z25" s="11">
        <f>$H$33</f>
        <v>15</v>
      </c>
      <c r="AA25" s="12">
        <f>IF(ISTEXT($I$33),TEXT($G$33/100,"0.00%"),$G$33 / 100)</f>
        <v>0.88552109330923079</v>
      </c>
      <c r="AB25" s="12">
        <f>IF(ISTEXT($I$34),TEXT($G$34/100,"0.00%"),$G$34 / 100)</f>
        <v>0.87072233514064423</v>
      </c>
      <c r="AC25" s="15">
        <f>IF(ISTEXT($I$35),TEXT($G$35/100,"0.00%"),$G$35 / 100)</f>
        <v>1.02425448958239</v>
      </c>
      <c r="AD25" s="12">
        <f>IFERROR(AVERAGE($AA$25:$AC$25),"")</f>
        <v>0.92683263934408833</v>
      </c>
    </row>
    <row r="26" spans="1:30" ht="15.75" thickBot="1" x14ac:dyDescent="0.3">
      <c r="A26" s="42" t="s">
        <v>168</v>
      </c>
      <c r="B26" s="42" t="s">
        <v>69</v>
      </c>
      <c r="C26" s="42" t="s">
        <v>10</v>
      </c>
      <c r="D26" s="42">
        <v>57025.68</v>
      </c>
      <c r="E26" s="42">
        <v>33913.472999999998</v>
      </c>
      <c r="F26" s="42">
        <v>1.681505</v>
      </c>
      <c r="G26" s="42">
        <f>($F$26 -  AVERAGE($F$21,$F$22,$F$23) ) / ($F$38 -  AVERAGE($F$21,$F$22,$F$23) ) * 100</f>
        <v>87.226549865208483</v>
      </c>
      <c r="H26" s="42">
        <v>120</v>
      </c>
      <c r="I26" s="47">
        <f>LN($G$26)</f>
        <v>4.4685087555043559</v>
      </c>
      <c r="J26" s="44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>
        <f>IF(ISTEXT($I$26),"",3)</f>
        <v>3</v>
      </c>
      <c r="V26" s="42">
        <f t="shared" si="2"/>
        <v>120</v>
      </c>
      <c r="W26" s="42">
        <f t="shared" si="3"/>
        <v>4.4685087555043559</v>
      </c>
      <c r="X26" s="42"/>
      <c r="Y26" s="42"/>
      <c r="Z26" s="13">
        <f>$H$36</f>
        <v>0</v>
      </c>
      <c r="AA26" s="14">
        <f>IF(ISTEXT($I$36),TEXT($G$36/100,"0.00%"),$G$36 / 100)</f>
        <v>1</v>
      </c>
      <c r="AB26" s="14">
        <f>IF(ISTEXT($I$37),TEXT($G$37/100,"0.00%"),$G$37 / 100)</f>
        <v>1</v>
      </c>
      <c r="AC26" s="14">
        <f>IF(ISTEXT($I$38),TEXT($G$38/100,"0.00%"),$G$38 / 100)</f>
        <v>1</v>
      </c>
      <c r="AD26" s="14">
        <f>IFERROR(AVERAGE($AA$26:$AC$26),"")</f>
        <v>1</v>
      </c>
    </row>
    <row r="27" spans="1:30" ht="16.5" thickTop="1" thickBot="1" x14ac:dyDescent="0.3">
      <c r="A27" s="43" t="s">
        <v>169</v>
      </c>
      <c r="B27" s="43" t="s">
        <v>69</v>
      </c>
      <c r="C27" s="43" t="s">
        <v>10</v>
      </c>
      <c r="D27" s="43">
        <v>55353.184000000001</v>
      </c>
      <c r="E27" s="43">
        <v>30233.273000000001</v>
      </c>
      <c r="F27" s="43">
        <v>1.83087</v>
      </c>
      <c r="G27" s="43">
        <f>($F$27 -  AVERAGE($F$21,$F$22,$F$23) ) / ($F$36 -  AVERAGE($F$21,$F$22,$F$23) ) * 100</f>
        <v>79.54818211239737</v>
      </c>
      <c r="H27" s="43">
        <v>60</v>
      </c>
      <c r="I27" s="46">
        <f>LN($G$27)</f>
        <v>4.3763629023843711</v>
      </c>
      <c r="J27" s="45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>
        <f>IF(ISTEXT($I$27),"",4)</f>
        <v>4</v>
      </c>
      <c r="V27" s="43">
        <f t="shared" si="2"/>
        <v>60</v>
      </c>
      <c r="W27" s="43">
        <f t="shared" si="3"/>
        <v>4.3763629023843711</v>
      </c>
      <c r="X27" s="43"/>
      <c r="Y27" s="43"/>
    </row>
    <row r="28" spans="1:30" x14ac:dyDescent="0.25">
      <c r="A28" s="42" t="s">
        <v>170</v>
      </c>
      <c r="B28" s="42" t="s">
        <v>69</v>
      </c>
      <c r="C28" s="42" t="s">
        <v>10</v>
      </c>
      <c r="D28" s="42">
        <v>61679.245999999999</v>
      </c>
      <c r="E28" s="42">
        <v>31466.974999999999</v>
      </c>
      <c r="F28" s="42">
        <v>1.960126</v>
      </c>
      <c r="G28" s="42">
        <f>($F$28 -  AVERAGE($F$21,$F$22,$F$23) ) / ($F$37 -  AVERAGE($F$21,$F$22,$F$23) ) * 100</f>
        <v>72.936454444100036</v>
      </c>
      <c r="H28" s="42">
        <v>60</v>
      </c>
      <c r="I28" s="47">
        <f>LN($G$28)</f>
        <v>4.2895885749873877</v>
      </c>
      <c r="J28" s="44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>
        <f>IF(ISTEXT($I$28),"",5)</f>
        <v>5</v>
      </c>
      <c r="V28" s="42">
        <f t="shared" si="2"/>
        <v>60</v>
      </c>
      <c r="W28" s="42">
        <f t="shared" si="3"/>
        <v>4.2895885749873877</v>
      </c>
      <c r="X28" s="42"/>
      <c r="Y28" s="42"/>
      <c r="Z28" s="30" t="s">
        <v>58</v>
      </c>
      <c r="AA28" s="31">
        <f>IFERROR(SLOPE($W$24:$W$38,$V$24:$V$38),"")</f>
        <v>-1.933213494627994E-3</v>
      </c>
    </row>
    <row r="29" spans="1:30" x14ac:dyDescent="0.25">
      <c r="A29" s="43" t="s">
        <v>171</v>
      </c>
      <c r="B29" s="43" t="s">
        <v>69</v>
      </c>
      <c r="C29" s="43" t="s">
        <v>10</v>
      </c>
      <c r="D29" s="43">
        <v>52750.832000000002</v>
      </c>
      <c r="E29" s="43">
        <v>29716.103999999999</v>
      </c>
      <c r="F29" s="43">
        <v>1.7751600000000001</v>
      </c>
      <c r="G29" s="43">
        <f>($F$29 -  AVERAGE($F$21,$F$22,$F$23) ) / ($F$38 -  AVERAGE($F$21,$F$22,$F$23) ) * 100</f>
        <v>92.085281516985376</v>
      </c>
      <c r="H29" s="43">
        <v>60</v>
      </c>
      <c r="I29" s="46">
        <f>LN($G$29)</f>
        <v>4.5227151206855947</v>
      </c>
      <c r="J29" s="45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>
        <f>IF(ISTEXT($I$29),"",6)</f>
        <v>6</v>
      </c>
      <c r="V29" s="43">
        <f t="shared" si="2"/>
        <v>60</v>
      </c>
      <c r="W29" s="43">
        <f t="shared" si="3"/>
        <v>4.5227151206855947</v>
      </c>
      <c r="X29" s="43"/>
      <c r="Y29" s="43"/>
      <c r="Z29" s="32" t="s">
        <v>59</v>
      </c>
      <c r="AA29" s="33">
        <f>IFERROR(INTERCEPT($W$24:$W$38,$V$24:$V$38),"")</f>
        <v>4.5728098290490005</v>
      </c>
    </row>
    <row r="30" spans="1:30" ht="17.25" x14ac:dyDescent="0.25">
      <c r="A30" s="42" t="s">
        <v>172</v>
      </c>
      <c r="B30" s="42" t="s">
        <v>69</v>
      </c>
      <c r="C30" s="42" t="s">
        <v>10</v>
      </c>
      <c r="D30" s="42">
        <v>49581.733999999997</v>
      </c>
      <c r="E30" s="42">
        <v>22743.190999999999</v>
      </c>
      <c r="F30" s="42">
        <v>2.180069</v>
      </c>
      <c r="G30" s="42">
        <f>($F$30 -  AVERAGE($F$21,$F$22,$F$23) ) / ($F$36 -  AVERAGE($F$21,$F$22,$F$23) ) * 100</f>
        <v>94.721612514549491</v>
      </c>
      <c r="H30" s="42">
        <v>30</v>
      </c>
      <c r="I30" s="47">
        <f>LN($G$30)</f>
        <v>4.5509421950041915</v>
      </c>
      <c r="J30" s="44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f>IF(ISTEXT($I$30),"",7)</f>
        <v>7</v>
      </c>
      <c r="V30" s="42">
        <f t="shared" si="2"/>
        <v>30</v>
      </c>
      <c r="W30" s="42">
        <f t="shared" si="3"/>
        <v>4.5509421950041915</v>
      </c>
      <c r="X30" s="42"/>
      <c r="Y30" s="42"/>
      <c r="Z30" s="32" t="s">
        <v>60</v>
      </c>
      <c r="AA30" s="34">
        <f>IFERROR(CORREL($W$24:$W$38,$V$24:$V$38)^2,"")</f>
        <v>0.44164390953338906</v>
      </c>
    </row>
    <row r="31" spans="1:30" ht="18" x14ac:dyDescent="0.35">
      <c r="A31" s="43" t="s">
        <v>173</v>
      </c>
      <c r="B31" s="43" t="s">
        <v>69</v>
      </c>
      <c r="C31" s="43" t="s">
        <v>10</v>
      </c>
      <c r="D31" s="43">
        <v>65237.688000000002</v>
      </c>
      <c r="E31" s="43">
        <v>30521.5</v>
      </c>
      <c r="F31" s="43">
        <v>2.1374339999999998</v>
      </c>
      <c r="G31" s="43">
        <f>($F$31 -  AVERAGE($F$21,$F$22,$F$23) ) / ($F$37 -  AVERAGE($F$21,$F$22,$F$23) ) * 100</f>
        <v>79.534639868564952</v>
      </c>
      <c r="H31" s="43">
        <v>30</v>
      </c>
      <c r="I31" s="46">
        <f>LN($G$31)</f>
        <v>4.3761926483783569</v>
      </c>
      <c r="J31" s="45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>
        <f>IF(ISTEXT($I$31),"",8)</f>
        <v>8</v>
      </c>
      <c r="V31" s="43">
        <f t="shared" si="2"/>
        <v>30</v>
      </c>
      <c r="W31" s="43">
        <f t="shared" si="3"/>
        <v>4.3761926483783569</v>
      </c>
      <c r="X31" s="43"/>
      <c r="Y31" s="43"/>
      <c r="Z31" s="32" t="s">
        <v>61</v>
      </c>
      <c r="AA31" s="41">
        <f>IF(AA28&gt;0,"",IFERROR(LN(2) /ABS(AA28),0))</f>
        <v>358.54662844329397</v>
      </c>
    </row>
    <row r="32" spans="1:30" ht="18.75" x14ac:dyDescent="0.35">
      <c r="A32" s="42" t="s">
        <v>174</v>
      </c>
      <c r="B32" s="42" t="s">
        <v>69</v>
      </c>
      <c r="C32" s="42" t="s">
        <v>10</v>
      </c>
      <c r="D32" s="42">
        <v>41573.425999999999</v>
      </c>
      <c r="E32" s="42">
        <v>20218.782999999999</v>
      </c>
      <c r="F32" s="42">
        <v>2.0561780000000001</v>
      </c>
      <c r="G32" s="42">
        <f>($F$32 -  AVERAGE($F$21,$F$22,$F$23) ) / ($F$38 -  AVERAGE($F$21,$F$22,$F$23) ) * 100</f>
        <v>106.66422606152692</v>
      </c>
      <c r="H32" s="42">
        <v>30</v>
      </c>
      <c r="I32" s="47">
        <f>LN($G$32)</f>
        <v>4.6696858261907108</v>
      </c>
      <c r="J32" s="44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>
        <f>IF(ISTEXT($I$32),"",9)</f>
        <v>9</v>
      </c>
      <c r="V32" s="42">
        <f t="shared" si="2"/>
        <v>30</v>
      </c>
      <c r="W32" s="42">
        <f t="shared" si="3"/>
        <v>4.6696858261907108</v>
      </c>
      <c r="X32" s="42"/>
      <c r="Y32" s="42"/>
      <c r="Z32" s="32" t="s">
        <v>62</v>
      </c>
      <c r="AA32" s="33">
        <f>IF(AA28&gt;0,0,IFERROR(ABS(AA28 * 1000 / 0.5),0))</f>
        <v>3.8664269892559879</v>
      </c>
    </row>
    <row r="33" spans="1:30" ht="15.75" thickBot="1" x14ac:dyDescent="0.3">
      <c r="A33" s="43" t="s">
        <v>175</v>
      </c>
      <c r="B33" s="43" t="s">
        <v>69</v>
      </c>
      <c r="C33" s="43" t="s">
        <v>10</v>
      </c>
      <c r="D33" s="43">
        <v>59318.648000000001</v>
      </c>
      <c r="E33" s="43">
        <v>29105.083999999999</v>
      </c>
      <c r="F33" s="43">
        <v>2.0380850000000001</v>
      </c>
      <c r="G33" s="43">
        <f>($F$33 -  AVERAGE($F$21,$F$22,$F$23) ) / ($F$36 -  AVERAGE($F$21,$F$22,$F$23) ) * 100</f>
        <v>88.552109330923074</v>
      </c>
      <c r="H33" s="43">
        <v>15</v>
      </c>
      <c r="I33" s="46">
        <f>LN($G$33)</f>
        <v>4.4835911847347774</v>
      </c>
      <c r="J33" s="45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>
        <f>IF(ISTEXT($I$33),"",10)</f>
        <v>10</v>
      </c>
      <c r="V33" s="43">
        <f t="shared" si="2"/>
        <v>15</v>
      </c>
      <c r="W33" s="43">
        <f t="shared" si="3"/>
        <v>4.4835911847347774</v>
      </c>
      <c r="X33" s="43"/>
      <c r="Y33" s="43"/>
      <c r="Z33" s="36" t="s">
        <v>46</v>
      </c>
      <c r="AA33" s="37" t="s">
        <v>63</v>
      </c>
    </row>
    <row r="34" spans="1:30" x14ac:dyDescent="0.25">
      <c r="A34" s="42" t="s">
        <v>176</v>
      </c>
      <c r="B34" s="42" t="s">
        <v>69</v>
      </c>
      <c r="C34" s="42" t="s">
        <v>10</v>
      </c>
      <c r="D34" s="42">
        <v>53124.171999999999</v>
      </c>
      <c r="E34" s="42">
        <v>22702.773000000001</v>
      </c>
      <c r="F34" s="42">
        <v>2.3399860000000001</v>
      </c>
      <c r="G34" s="42">
        <f>($F$34 -  AVERAGE($F$21,$F$22,$F$23) ) / ($F$37 -  AVERAGE($F$21,$F$22,$F$23) ) * 100</f>
        <v>87.072233514064422</v>
      </c>
      <c r="H34" s="42">
        <v>15</v>
      </c>
      <c r="I34" s="47">
        <f>LN($G$34)</f>
        <v>4.4667380444474833</v>
      </c>
      <c r="J34" s="44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>
        <f>IF(ISTEXT($I$34),"",11)</f>
        <v>11</v>
      </c>
      <c r="V34" s="42">
        <f t="shared" si="2"/>
        <v>15</v>
      </c>
      <c r="W34" s="42">
        <f t="shared" si="3"/>
        <v>4.4667380444474833</v>
      </c>
      <c r="X34" s="42"/>
      <c r="Y34" s="42"/>
    </row>
    <row r="35" spans="1:30" x14ac:dyDescent="0.25">
      <c r="A35" s="43" t="s">
        <v>177</v>
      </c>
      <c r="B35" s="43" t="s">
        <v>69</v>
      </c>
      <c r="C35" s="43" t="s">
        <v>10</v>
      </c>
      <c r="D35" s="43">
        <v>54851.516000000003</v>
      </c>
      <c r="E35" s="43">
        <v>27780.328000000001</v>
      </c>
      <c r="F35" s="43">
        <v>1.9744729999999999</v>
      </c>
      <c r="G35" s="43">
        <f>($F$35 -  AVERAGE($F$21,$F$22,$F$23) ) / ($F$38 -  AVERAGE($F$21,$F$22,$F$23) ) * 100</f>
        <v>102.425448958239</v>
      </c>
      <c r="H35" s="43">
        <v>15</v>
      </c>
      <c r="I35" s="46">
        <f>LN($G$35)</f>
        <v>4.6291352067109921</v>
      </c>
      <c r="J35" s="45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>
        <f>IF(ISTEXT($I$35),"",12)</f>
        <v>12</v>
      </c>
      <c r="V35" s="43">
        <f t="shared" si="2"/>
        <v>15</v>
      </c>
      <c r="W35" s="43">
        <f t="shared" si="3"/>
        <v>4.6291352067109921</v>
      </c>
      <c r="X35" s="43"/>
      <c r="Y35" s="43"/>
    </row>
    <row r="36" spans="1:30" x14ac:dyDescent="0.25">
      <c r="A36" s="42" t="s">
        <v>178</v>
      </c>
      <c r="B36" s="42" t="s">
        <v>69</v>
      </c>
      <c r="C36" s="42" t="s">
        <v>10</v>
      </c>
      <c r="D36" s="42">
        <v>64760.91</v>
      </c>
      <c r="E36" s="42">
        <v>28138.013999999999</v>
      </c>
      <c r="F36" s="42">
        <v>2.301545</v>
      </c>
      <c r="G36" s="42">
        <f>($F$36 -  AVERAGE($F$21,$F$22,$F$23) ) / ($F$36 -  AVERAGE($F$21,$F$22,$F$23) ) * 100</f>
        <v>100</v>
      </c>
      <c r="H36" s="42">
        <v>0</v>
      </c>
      <c r="I36" s="47">
        <f>LN($G$36)</f>
        <v>4.6051701859880918</v>
      </c>
      <c r="J36" s="44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>
        <f>IF(ISTEXT($I$36),"",13)</f>
        <v>13</v>
      </c>
      <c r="V36" s="42">
        <f t="shared" si="2"/>
        <v>0</v>
      </c>
      <c r="W36" s="42">
        <f t="shared" si="3"/>
        <v>4.6051701859880918</v>
      </c>
      <c r="X36" s="42"/>
      <c r="Y36" s="42"/>
    </row>
    <row r="37" spans="1:30" x14ac:dyDescent="0.25">
      <c r="A37" s="43" t="s">
        <v>179</v>
      </c>
      <c r="B37" s="43" t="s">
        <v>69</v>
      </c>
      <c r="C37" s="43" t="s">
        <v>10</v>
      </c>
      <c r="D37" s="43">
        <v>76020.289000000004</v>
      </c>
      <c r="E37" s="43">
        <v>28287.838</v>
      </c>
      <c r="F37" s="43">
        <v>2.6873840000000002</v>
      </c>
      <c r="G37" s="43">
        <f>($F$37 -  AVERAGE($F$21,$F$22,$F$23) ) / ($F$37 -  AVERAGE($F$21,$F$22,$F$23) ) * 100</f>
        <v>100</v>
      </c>
      <c r="H37" s="43">
        <v>0</v>
      </c>
      <c r="I37" s="46">
        <f>LN($G$37)</f>
        <v>4.6051701859880918</v>
      </c>
      <c r="J37" s="45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>
        <f>IF(ISTEXT($I$37),"",14)</f>
        <v>14</v>
      </c>
      <c r="V37" s="43">
        <f t="shared" si="2"/>
        <v>0</v>
      </c>
      <c r="W37" s="43">
        <f t="shared" si="3"/>
        <v>4.6051701859880918</v>
      </c>
      <c r="X37" s="43"/>
      <c r="Y37" s="43"/>
    </row>
    <row r="38" spans="1:30" x14ac:dyDescent="0.25">
      <c r="A38" s="42" t="s">
        <v>180</v>
      </c>
      <c r="B38" s="42" t="s">
        <v>69</v>
      </c>
      <c r="C38" s="42" t="s">
        <v>10</v>
      </c>
      <c r="D38" s="42">
        <v>49578.527000000002</v>
      </c>
      <c r="E38" s="42">
        <v>25718.724999999999</v>
      </c>
      <c r="F38" s="42">
        <v>1.927721</v>
      </c>
      <c r="G38" s="42">
        <f>($F$38 -  AVERAGE($F$21,$F$22,$F$23) ) / ($F$38 -  AVERAGE($F$21,$F$22,$F$23) ) * 100</f>
        <v>100</v>
      </c>
      <c r="H38" s="42">
        <v>0</v>
      </c>
      <c r="I38" s="47">
        <f>LN($G$38)</f>
        <v>4.6051701859880918</v>
      </c>
      <c r="J38" s="44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>
        <f>IF(ISTEXT($I$38),"",15)</f>
        <v>15</v>
      </c>
      <c r="V38" s="42">
        <f t="shared" si="2"/>
        <v>0</v>
      </c>
      <c r="W38" s="42">
        <f t="shared" si="3"/>
        <v>4.6051701859880918</v>
      </c>
      <c r="X38" s="42"/>
      <c r="Y38" s="42"/>
    </row>
    <row r="39" spans="1:30" ht="15.75" thickBot="1" x14ac:dyDescent="0.3">
      <c r="A39" s="43"/>
      <c r="B39" s="43"/>
      <c r="C39" s="43"/>
      <c r="D39" s="43"/>
      <c r="E39" s="43"/>
      <c r="F39" s="43"/>
      <c r="G39" s="43"/>
      <c r="H39" s="43"/>
      <c r="I39" s="43"/>
      <c r="J39" s="45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</row>
    <row r="40" spans="1:30" ht="16.5" thickTop="1" thickBot="1" x14ac:dyDescent="0.3">
      <c r="A40" s="42" t="s">
        <v>6</v>
      </c>
      <c r="B40" s="42" t="s">
        <v>70</v>
      </c>
      <c r="C40" s="42" t="s">
        <v>7</v>
      </c>
      <c r="D40" s="42">
        <v>1</v>
      </c>
      <c r="E40" s="42">
        <v>53817.542999999998</v>
      </c>
      <c r="F40" s="42">
        <v>1.8581301639876055E-5</v>
      </c>
      <c r="G40" s="42"/>
      <c r="H40" s="42"/>
      <c r="I40" s="42"/>
      <c r="J40" s="44"/>
      <c r="K40" s="42"/>
      <c r="L40" s="42"/>
      <c r="M40" s="42"/>
      <c r="N40" s="42"/>
      <c r="O40" s="42"/>
      <c r="P40" s="42"/>
      <c r="Q40" s="42"/>
      <c r="R40" s="42" t="s">
        <v>184</v>
      </c>
      <c r="S40" s="42"/>
      <c r="T40" s="42">
        <v>3</v>
      </c>
      <c r="U40" s="42"/>
      <c r="V40" s="42"/>
      <c r="W40" s="42"/>
      <c r="X40" s="42"/>
      <c r="Y40" s="42"/>
      <c r="Z40" s="10" t="s">
        <v>52</v>
      </c>
      <c r="AA40" s="10" t="s">
        <v>54</v>
      </c>
      <c r="AB40" s="10" t="s">
        <v>55</v>
      </c>
      <c r="AC40" s="10" t="s">
        <v>56</v>
      </c>
      <c r="AD40" s="10" t="s">
        <v>57</v>
      </c>
    </row>
    <row r="41" spans="1:30" ht="15.75" thickTop="1" x14ac:dyDescent="0.25">
      <c r="A41" s="43" t="s">
        <v>8</v>
      </c>
      <c r="B41" s="43" t="s">
        <v>70</v>
      </c>
      <c r="C41" s="43" t="s">
        <v>7</v>
      </c>
      <c r="D41" s="43">
        <v>6.5739999999999998</v>
      </c>
      <c r="E41" s="43">
        <v>52947.175999999999</v>
      </c>
      <c r="F41" s="43">
        <v>1.241614850242438E-4</v>
      </c>
      <c r="G41" s="43"/>
      <c r="H41" s="43"/>
      <c r="I41" s="43"/>
      <c r="J41" s="45"/>
      <c r="K41" s="43"/>
      <c r="L41" s="43"/>
      <c r="M41" s="43"/>
      <c r="N41" s="43"/>
      <c r="O41" s="43"/>
      <c r="P41" s="43"/>
      <c r="Q41" s="43"/>
      <c r="R41" s="43" t="s">
        <v>52</v>
      </c>
      <c r="S41" s="43"/>
      <c r="T41" s="43">
        <v>43</v>
      </c>
      <c r="U41" s="43"/>
      <c r="V41" s="43"/>
      <c r="W41" s="43"/>
      <c r="X41" s="43"/>
      <c r="Y41" s="43"/>
      <c r="Z41" s="11">
        <f>$H$43</f>
        <v>120</v>
      </c>
      <c r="AA41" s="12">
        <f>IF(ISTEXT($I$43),TEXT($G$43/100,"0.00%"),$G$43 / 100)</f>
        <v>9.5700052518925993E-2</v>
      </c>
      <c r="AB41" s="17">
        <f>IF(ISTEXT($I$44),TEXT($G$44/100,"0.00%"),$G$44 / 100)</f>
        <v>0.10368792699732317</v>
      </c>
      <c r="AC41" s="17">
        <f>IF(ISTEXT($I$45),TEXT($G$45/100,"0.00%"),$G$45 / 100)</f>
        <v>0.10176085227940986</v>
      </c>
      <c r="AD41" s="12">
        <f>IFERROR(AVERAGE($AA$41:$AC$41),"")</f>
        <v>0.10038294393188633</v>
      </c>
    </row>
    <row r="42" spans="1:30" x14ac:dyDescent="0.25">
      <c r="A42" s="42" t="s">
        <v>9</v>
      </c>
      <c r="B42" s="42" t="s">
        <v>70</v>
      </c>
      <c r="C42" s="42" t="s">
        <v>7</v>
      </c>
      <c r="D42" s="42">
        <v>18.725000000000001</v>
      </c>
      <c r="E42" s="42">
        <v>55355.074000000001</v>
      </c>
      <c r="F42" s="42">
        <v>3.3827070667451372E-4</v>
      </c>
      <c r="G42" s="42"/>
      <c r="H42" s="42"/>
      <c r="I42" s="42"/>
      <c r="J42" s="44"/>
      <c r="K42" s="42"/>
      <c r="L42" s="42"/>
      <c r="M42" s="42"/>
      <c r="N42" s="42"/>
      <c r="O42" s="42"/>
      <c r="P42" s="42"/>
      <c r="Q42" s="42"/>
      <c r="R42" s="42" t="s">
        <v>53</v>
      </c>
      <c r="S42" s="42"/>
      <c r="T42" s="42">
        <v>57</v>
      </c>
      <c r="U42" s="42"/>
      <c r="V42" s="42"/>
      <c r="W42" s="42"/>
      <c r="X42" s="42"/>
      <c r="Y42" s="42"/>
      <c r="Z42" s="11">
        <f>$H$46</f>
        <v>60</v>
      </c>
      <c r="AA42" s="12" t="str">
        <f>IF(ISTEXT($I$46),TEXT($G$46/100,"0.00%"),$G$46 / 100)</f>
        <v>7.59%</v>
      </c>
      <c r="AB42" s="12">
        <f>IF(ISTEXT($I$47),TEXT($G$47/100,"0.00%"),$G$47 / 100)</f>
        <v>0.16308376465006502</v>
      </c>
      <c r="AC42" s="12">
        <f>IF(ISTEXT($I$48),TEXT($G$48/100,"0.00%"),$G$48 / 100)</f>
        <v>0.22807910231216341</v>
      </c>
      <c r="AD42" s="12">
        <f>IFERROR(AVERAGE($AA$42:$AC$42),"")</f>
        <v>0.19558143348111423</v>
      </c>
    </row>
    <row r="43" spans="1:30" x14ac:dyDescent="0.25">
      <c r="A43" s="43" t="s">
        <v>203</v>
      </c>
      <c r="B43" s="43" t="s">
        <v>70</v>
      </c>
      <c r="C43" s="43" t="s">
        <v>11</v>
      </c>
      <c r="D43" s="43">
        <v>1176.414</v>
      </c>
      <c r="E43" s="43">
        <v>24466.298999999999</v>
      </c>
      <c r="F43" s="43">
        <v>4.8083000000000001E-2</v>
      </c>
      <c r="G43" s="43">
        <f t="shared" ref="G43:G53" si="4">(F43 -  AVERAGE($F$40,$F$41,$F$42) ) / (AVERAGE($F$55:$F$57)-  AVERAGE($F$40,$F$41,$F$42) ) * 100</f>
        <v>9.5700052518925993</v>
      </c>
      <c r="H43" s="43">
        <v>120</v>
      </c>
      <c r="I43" s="46">
        <f>LN($G$43)</f>
        <v>2.2586337542518176</v>
      </c>
      <c r="J43" s="45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>
        <f>IF(ISTEXT($I$43),"",1)</f>
        <v>1</v>
      </c>
      <c r="V43" s="43">
        <f t="shared" ref="V43:V57" si="5">IFERROR(INDEX($H$43:$H$57,SMALL($U$43:$U$57,ROW(W1)),1),"")</f>
        <v>120</v>
      </c>
      <c r="W43" s="43">
        <f t="shared" ref="W43:W57" si="6">IFERROR(INDEX($I$43:$I$57,SMALL($U$43:$U$57,ROW(I1)),1),"")</f>
        <v>2.2586337542518176</v>
      </c>
      <c r="X43" s="43"/>
      <c r="Y43" s="43"/>
      <c r="Z43" s="11">
        <f>$H$49</f>
        <v>30</v>
      </c>
      <c r="AA43" s="15">
        <f>IF(ISTEXT($I$49),TEXT($G$49/100,"0.00%"),$G$49 / 100)</f>
        <v>0.34707646538546588</v>
      </c>
      <c r="AB43" s="12">
        <f>IF(ISTEXT($I$50),TEXT($G$50/100,"0.00%"),$G$50 / 100)</f>
        <v>0.37287729995068886</v>
      </c>
      <c r="AC43" s="12">
        <f>IF(ISTEXT($I$51),TEXT($G$51/100,"0.00%"),$G$51 / 100)</f>
        <v>0.3139427620490744</v>
      </c>
      <c r="AD43" s="12">
        <f>IFERROR(AVERAGE($AA$43:$AC$43),"")</f>
        <v>0.34463217579507638</v>
      </c>
    </row>
    <row r="44" spans="1:30" x14ac:dyDescent="0.25">
      <c r="A44" s="42" t="s">
        <v>204</v>
      </c>
      <c r="B44" s="42" t="s">
        <v>70</v>
      </c>
      <c r="C44" s="42" t="s">
        <v>11</v>
      </c>
      <c r="D44" s="42">
        <v>1258.7470000000001</v>
      </c>
      <c r="E44" s="42">
        <v>24168.028999999999</v>
      </c>
      <c r="F44" s="42">
        <v>5.2082999999999997E-2</v>
      </c>
      <c r="G44" s="42">
        <f t="shared" si="4"/>
        <v>10.368792699732317</v>
      </c>
      <c r="H44" s="42">
        <v>120</v>
      </c>
      <c r="I44" s="47">
        <f>LN($G$44)</f>
        <v>2.3388005930657818</v>
      </c>
      <c r="J44" s="44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>
        <f>IF(ISTEXT($I$44),"",2)</f>
        <v>2</v>
      </c>
      <c r="V44" s="42">
        <f t="shared" si="5"/>
        <v>120</v>
      </c>
      <c r="W44" s="42">
        <f t="shared" si="6"/>
        <v>2.3388005930657818</v>
      </c>
      <c r="X44" s="42"/>
      <c r="Y44" s="42"/>
      <c r="Z44" s="11">
        <f>$H$52</f>
        <v>15</v>
      </c>
      <c r="AA44" s="15">
        <f>IF(ISTEXT($I$52),TEXT($G$52/100,"0.00%"),$G$52 / 100)</f>
        <v>0.55653051602075787</v>
      </c>
      <c r="AB44" s="12">
        <f>IF(ISTEXT($I$53),TEXT($G$53/100,"0.00%"),$G$53 / 100)</f>
        <v>0.5198182449180444</v>
      </c>
      <c r="AC44" s="12">
        <f>IF(ISTEXT($I$54),TEXT($G$54/100,"0.00%"),$G$54 / 100)</f>
        <v>0.45270811748779038</v>
      </c>
      <c r="AD44" s="12">
        <f>IFERROR(AVERAGE($AA$44:$AC$44),"")</f>
        <v>0.50968562614219748</v>
      </c>
    </row>
    <row r="45" spans="1:30" ht="15.75" thickBot="1" x14ac:dyDescent="0.3">
      <c r="A45" s="43" t="s">
        <v>205</v>
      </c>
      <c r="B45" s="43" t="s">
        <v>70</v>
      </c>
      <c r="C45" s="43" t="s">
        <v>11</v>
      </c>
      <c r="D45" s="43">
        <v>1171.3240000000001</v>
      </c>
      <c r="E45" s="43">
        <v>22914.041000000001</v>
      </c>
      <c r="F45" s="43">
        <v>5.1117999999999997E-2</v>
      </c>
      <c r="G45" s="43">
        <f t="shared" si="4"/>
        <v>10.176085227940986</v>
      </c>
      <c r="H45" s="43">
        <v>120</v>
      </c>
      <c r="I45" s="46">
        <f>LN($G$45)</f>
        <v>2.3200403819499753</v>
      </c>
      <c r="J45" s="45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>
        <f>IF(ISTEXT($I$45),"",3)</f>
        <v>3</v>
      </c>
      <c r="V45" s="43">
        <f t="shared" si="5"/>
        <v>120</v>
      </c>
      <c r="W45" s="43">
        <f t="shared" si="6"/>
        <v>2.3200403819499753</v>
      </c>
      <c r="X45" s="43"/>
      <c r="Y45" s="43"/>
      <c r="Z45" s="13">
        <f>$H$55</f>
        <v>0</v>
      </c>
      <c r="AA45" s="14">
        <f>IF(ISTEXT($I$55),TEXT($G$55/100,"0.00%"),$G$55 / 100)</f>
        <v>1</v>
      </c>
      <c r="AB45" s="14">
        <f>IF(ISTEXT($I$56),TEXT($G$56/100,"0.00%"),$G$56 / 100)</f>
        <v>1</v>
      </c>
      <c r="AC45" s="14">
        <f>IF(ISTEXT($I$57),TEXT($G$57/100,"0.00%"),$G$57 / 100)</f>
        <v>1</v>
      </c>
      <c r="AD45" s="14">
        <f>IFERROR(AVERAGE($AA$45:$AC$45),"")</f>
        <v>1</v>
      </c>
    </row>
    <row r="46" spans="1:30" ht="16.5" thickTop="1" thickBot="1" x14ac:dyDescent="0.3">
      <c r="A46" s="42" t="s">
        <v>206</v>
      </c>
      <c r="B46" s="42" t="s">
        <v>70</v>
      </c>
      <c r="C46" s="42" t="s">
        <v>11</v>
      </c>
      <c r="D46" s="42">
        <v>1060.5530000000001</v>
      </c>
      <c r="E46" s="42">
        <v>27798.282999999999</v>
      </c>
      <c r="F46" s="42">
        <v>3.8151999999999998E-2</v>
      </c>
      <c r="G46" s="42">
        <f t="shared" si="4"/>
        <v>7.5868157157685374</v>
      </c>
      <c r="H46" s="42">
        <v>60</v>
      </c>
      <c r="I46" s="47" t="str">
        <f>TEXT(LN($G$46),"0.000")</f>
        <v>2.026</v>
      </c>
      <c r="J46" s="44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 t="str">
        <f>IF(ISTEXT($I$46),"",4)</f>
        <v/>
      </c>
      <c r="V46" s="42">
        <f t="shared" si="5"/>
        <v>60</v>
      </c>
      <c r="W46" s="42">
        <f t="shared" si="6"/>
        <v>2.7916788693733232</v>
      </c>
      <c r="X46" s="42"/>
      <c r="Y46" s="42"/>
    </row>
    <row r="47" spans="1:30" x14ac:dyDescent="0.25">
      <c r="A47" s="43" t="s">
        <v>207</v>
      </c>
      <c r="B47" s="43" t="s">
        <v>70</v>
      </c>
      <c r="C47" s="43" t="s">
        <v>11</v>
      </c>
      <c r="D47" s="43">
        <v>2397.1660000000002</v>
      </c>
      <c r="E47" s="43">
        <v>29296.062999999998</v>
      </c>
      <c r="F47" s="43">
        <v>8.1825999999999996E-2</v>
      </c>
      <c r="G47" s="43">
        <f t="shared" si="4"/>
        <v>16.308376465006504</v>
      </c>
      <c r="H47" s="43">
        <v>60</v>
      </c>
      <c r="I47" s="46">
        <f>LN($G$47)</f>
        <v>2.7916788693733232</v>
      </c>
      <c r="J47" s="45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>
        <f>IF(ISTEXT($I$47),"",5)</f>
        <v>5</v>
      </c>
      <c r="V47" s="43">
        <f t="shared" si="5"/>
        <v>60</v>
      </c>
      <c r="W47" s="43">
        <f t="shared" si="6"/>
        <v>3.1271074157562708</v>
      </c>
      <c r="X47" s="43"/>
      <c r="Y47" s="43"/>
      <c r="Z47" s="30" t="s">
        <v>58</v>
      </c>
      <c r="AA47" s="40">
        <f>IFERROR(SLOPE($W$43:$W$57,$V$43:$V$57),"")</f>
        <v>-1.77219382311481E-2</v>
      </c>
    </row>
    <row r="48" spans="1:30" x14ac:dyDescent="0.25">
      <c r="A48" s="42" t="s">
        <v>208</v>
      </c>
      <c r="B48" s="42" t="s">
        <v>70</v>
      </c>
      <c r="C48" s="42" t="s">
        <v>11</v>
      </c>
      <c r="D48" s="42">
        <v>2976.0320000000002</v>
      </c>
      <c r="E48" s="42">
        <v>26020.368999999999</v>
      </c>
      <c r="F48" s="42">
        <v>0.114373</v>
      </c>
      <c r="G48" s="42">
        <f t="shared" si="4"/>
        <v>22.80791023121634</v>
      </c>
      <c r="H48" s="42">
        <v>60</v>
      </c>
      <c r="I48" s="47">
        <f>LN($G$48)</f>
        <v>3.1271074157562708</v>
      </c>
      <c r="J48" s="44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>
        <f>IF(ISTEXT($I$48),"",6)</f>
        <v>6</v>
      </c>
      <c r="V48" s="42">
        <f t="shared" si="5"/>
        <v>30</v>
      </c>
      <c r="W48" s="42">
        <f t="shared" si="6"/>
        <v>3.5469600240182197</v>
      </c>
      <c r="X48" s="42"/>
      <c r="Y48" s="42"/>
      <c r="Z48" s="32" t="s">
        <v>59</v>
      </c>
      <c r="AA48" s="33">
        <f>IFERROR(INTERCEPT($W$43:$W$57,$V$43:$V$57),"")</f>
        <v>4.2818362178011959</v>
      </c>
    </row>
    <row r="49" spans="1:30" ht="17.25" x14ac:dyDescent="0.25">
      <c r="A49" s="43" t="s">
        <v>209</v>
      </c>
      <c r="B49" s="43" t="s">
        <v>70</v>
      </c>
      <c r="C49" s="43" t="s">
        <v>11</v>
      </c>
      <c r="D49" s="43">
        <v>4297.0529999999999</v>
      </c>
      <c r="E49" s="43">
        <v>24701.044999999998</v>
      </c>
      <c r="F49" s="43">
        <v>0.17396200000000001</v>
      </c>
      <c r="G49" s="43">
        <f t="shared" si="4"/>
        <v>34.707646538546591</v>
      </c>
      <c r="H49" s="43">
        <v>30</v>
      </c>
      <c r="I49" s="46">
        <f>LN($G$49)</f>
        <v>3.5469600240182197</v>
      </c>
      <c r="J49" s="45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>
        <f>IF(ISTEXT($I$49),"",7)</f>
        <v>7</v>
      </c>
      <c r="V49" s="43">
        <f t="shared" si="5"/>
        <v>30</v>
      </c>
      <c r="W49" s="43">
        <f t="shared" si="6"/>
        <v>3.6186643179765574</v>
      </c>
      <c r="X49" s="43"/>
      <c r="Y49" s="43"/>
      <c r="Z49" s="32" t="s">
        <v>60</v>
      </c>
      <c r="AA49" s="34">
        <f>IFERROR(CORREL($W$43:$W$57,$V$43:$V$57)^2,"")</f>
        <v>0.91585870757422916</v>
      </c>
    </row>
    <row r="50" spans="1:30" ht="18" x14ac:dyDescent="0.35">
      <c r="A50" s="42" t="s">
        <v>210</v>
      </c>
      <c r="B50" s="42" t="s">
        <v>70</v>
      </c>
      <c r="C50" s="42" t="s">
        <v>11</v>
      </c>
      <c r="D50" s="42">
        <v>4810.192</v>
      </c>
      <c r="E50" s="42">
        <v>25739.254000000001</v>
      </c>
      <c r="F50" s="42">
        <v>0.18688199999999999</v>
      </c>
      <c r="G50" s="42">
        <f t="shared" si="4"/>
        <v>37.287729995068887</v>
      </c>
      <c r="H50" s="42">
        <v>30</v>
      </c>
      <c r="I50" s="47">
        <f>LN($G$50)</f>
        <v>3.6186643179765574</v>
      </c>
      <c r="J50" s="44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>
        <f>IF(ISTEXT($I$50),"",8)</f>
        <v>8</v>
      </c>
      <c r="V50" s="42">
        <f t="shared" si="5"/>
        <v>30</v>
      </c>
      <c r="W50" s="42">
        <f t="shared" si="6"/>
        <v>3.4466255898300941</v>
      </c>
      <c r="X50" s="42"/>
      <c r="Y50" s="42"/>
      <c r="Z50" s="32" t="s">
        <v>61</v>
      </c>
      <c r="AA50" s="35">
        <f>IF(AA47&gt;0,"",IFERROR(LN(2) /ABS(AA47),0))</f>
        <v>39.112379894297845</v>
      </c>
    </row>
    <row r="51" spans="1:30" ht="18.75" x14ac:dyDescent="0.35">
      <c r="A51" s="43" t="s">
        <v>211</v>
      </c>
      <c r="B51" s="43" t="s">
        <v>70</v>
      </c>
      <c r="C51" s="43" t="s">
        <v>11</v>
      </c>
      <c r="D51" s="43">
        <v>3207.3440000000001</v>
      </c>
      <c r="E51" s="43">
        <v>20380.898000000001</v>
      </c>
      <c r="F51" s="43">
        <v>0.15737000000000001</v>
      </c>
      <c r="G51" s="43">
        <f t="shared" si="4"/>
        <v>31.394276204907438</v>
      </c>
      <c r="H51" s="43">
        <v>30</v>
      </c>
      <c r="I51" s="46">
        <f>LN($G$51)</f>
        <v>3.4466255898300941</v>
      </c>
      <c r="J51" s="45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>
        <f>IF(ISTEXT($I$51),"",9)</f>
        <v>9</v>
      </c>
      <c r="V51" s="43">
        <f t="shared" si="5"/>
        <v>15</v>
      </c>
      <c r="W51" s="43">
        <f t="shared" si="6"/>
        <v>4.019136911834952</v>
      </c>
      <c r="X51" s="43"/>
      <c r="Y51" s="43"/>
      <c r="Z51" s="32" t="s">
        <v>62</v>
      </c>
      <c r="AA51" s="35">
        <f>IF(AA47&gt;0,0,IFERROR(ABS(AA47 * 1000 / 0.5),0))</f>
        <v>35.443876462296203</v>
      </c>
    </row>
    <row r="52" spans="1:30" ht="15.75" thickBot="1" x14ac:dyDescent="0.3">
      <c r="A52" s="42" t="s">
        <v>212</v>
      </c>
      <c r="B52" s="42" t="s">
        <v>70</v>
      </c>
      <c r="C52" s="42" t="s">
        <v>11</v>
      </c>
      <c r="D52" s="42">
        <v>7310.4369999999999</v>
      </c>
      <c r="E52" s="42">
        <v>26216.530999999999</v>
      </c>
      <c r="F52" s="42">
        <v>0.27884799999999998</v>
      </c>
      <c r="G52" s="42">
        <f t="shared" si="4"/>
        <v>55.653051602075784</v>
      </c>
      <c r="H52" s="42">
        <v>15</v>
      </c>
      <c r="I52" s="47">
        <f>LN($G$52)</f>
        <v>4.019136911834952</v>
      </c>
      <c r="J52" s="44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>
        <f>IF(ISTEXT($I$52),"",10)</f>
        <v>10</v>
      </c>
      <c r="V52" s="42">
        <f t="shared" si="5"/>
        <v>15</v>
      </c>
      <c r="W52" s="42">
        <f t="shared" si="6"/>
        <v>3.9508941284781667</v>
      </c>
      <c r="X52" s="42"/>
      <c r="Y52" s="42"/>
      <c r="Z52" s="36" t="s">
        <v>46</v>
      </c>
      <c r="AA52" s="37" t="s">
        <v>100</v>
      </c>
    </row>
    <row r="53" spans="1:30" x14ac:dyDescent="0.25">
      <c r="A53" s="43" t="s">
        <v>213</v>
      </c>
      <c r="B53" s="43" t="s">
        <v>70</v>
      </c>
      <c r="C53" s="43" t="s">
        <v>11</v>
      </c>
      <c r="D53" s="43">
        <v>6348.75</v>
      </c>
      <c r="E53" s="43">
        <v>24374.76</v>
      </c>
      <c r="F53" s="43">
        <v>0.26046399999999997</v>
      </c>
      <c r="G53" s="43">
        <f t="shared" si="4"/>
        <v>51.981824491804439</v>
      </c>
      <c r="H53" s="43">
        <v>15</v>
      </c>
      <c r="I53" s="46">
        <f>LN($G$53)</f>
        <v>3.9508941284781667</v>
      </c>
      <c r="J53" s="45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>
        <f>IF(ISTEXT($I$53),"",11)</f>
        <v>11</v>
      </c>
      <c r="V53" s="43">
        <f t="shared" si="5"/>
        <v>15</v>
      </c>
      <c r="W53" s="43">
        <f t="shared" si="6"/>
        <v>3.8126624925612158</v>
      </c>
      <c r="X53" s="43"/>
      <c r="Y53" s="43"/>
    </row>
    <row r="54" spans="1:30" x14ac:dyDescent="0.25">
      <c r="A54" s="42" t="s">
        <v>214</v>
      </c>
      <c r="B54" s="42" t="s">
        <v>70</v>
      </c>
      <c r="C54" s="42" t="s">
        <v>11</v>
      </c>
      <c r="D54" s="42">
        <v>4990.7659999999996</v>
      </c>
      <c r="E54" s="42">
        <v>21999.532999999999</v>
      </c>
      <c r="F54" s="42">
        <v>0.226858</v>
      </c>
      <c r="G54" s="42">
        <f>(F54 -  AVERAGE($F$40,$F$41,$F$42) ) / (AVERAGE($F$55:$F$57)-  AVERAGE($F$40,$F$41,$F$42) ) * 100</f>
        <v>45.270811748779039</v>
      </c>
      <c r="H54" s="42">
        <v>15</v>
      </c>
      <c r="I54" s="47">
        <f>LN($G$54)</f>
        <v>3.8126624925612158</v>
      </c>
      <c r="J54" s="44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>
        <f>IF(ISTEXT($I$54),"",12)</f>
        <v>12</v>
      </c>
      <c r="V54" s="42">
        <f t="shared" si="5"/>
        <v>0</v>
      </c>
      <c r="W54" s="42">
        <f t="shared" si="6"/>
        <v>4.6051701859880918</v>
      </c>
      <c r="X54" s="42"/>
      <c r="Y54" s="42"/>
    </row>
    <row r="55" spans="1:30" x14ac:dyDescent="0.25">
      <c r="A55" s="43" t="s">
        <v>215</v>
      </c>
      <c r="B55" s="43" t="s">
        <v>70</v>
      </c>
      <c r="C55" s="43" t="s">
        <v>11</v>
      </c>
      <c r="D55" s="43">
        <v>3880.201</v>
      </c>
      <c r="E55" s="43">
        <v>28538.641</v>
      </c>
      <c r="F55" s="43">
        <v>0.135963</v>
      </c>
      <c r="G55" s="43">
        <f>($F$55 -  AVERAGE($F$40,$F$41,$F$42) ) / ($F$55 -  AVERAGE($F$40,$F$41,$F$42) ) * 100</f>
        <v>100</v>
      </c>
      <c r="H55" s="43">
        <v>0</v>
      </c>
      <c r="I55" s="46">
        <f>LN($G$55)</f>
        <v>4.6051701859880918</v>
      </c>
      <c r="J55" s="45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>
        <f>IF(ISTEXT($I$55),"",13)</f>
        <v>13</v>
      </c>
      <c r="V55" s="43">
        <f t="shared" si="5"/>
        <v>0</v>
      </c>
      <c r="W55" s="43">
        <f t="shared" si="6"/>
        <v>4.6051701859880918</v>
      </c>
      <c r="X55" s="43"/>
      <c r="Y55" s="43"/>
    </row>
    <row r="56" spans="1:30" x14ac:dyDescent="0.25">
      <c r="A56" s="42" t="s">
        <v>216</v>
      </c>
      <c r="B56" s="42" t="s">
        <v>70</v>
      </c>
      <c r="C56" s="42" t="s">
        <v>11</v>
      </c>
      <c r="D56" s="42">
        <v>19032.361000000001</v>
      </c>
      <c r="E56" s="42">
        <v>25663.1</v>
      </c>
      <c r="F56" s="42">
        <v>0.74162399999999995</v>
      </c>
      <c r="G56" s="42">
        <f>($F$56 -  AVERAGE($F$40,$F$41,$F$42) ) / ($F$56 -  AVERAGE($F$40,$F$41,$F$42) ) * 100</f>
        <v>100</v>
      </c>
      <c r="H56" s="42">
        <v>0</v>
      </c>
      <c r="I56" s="47">
        <f>LN($G$56)</f>
        <v>4.6051701859880918</v>
      </c>
      <c r="J56" s="44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>
        <f>IF(ISTEXT($I$56),"",14)</f>
        <v>14</v>
      </c>
      <c r="V56" s="42">
        <f t="shared" si="5"/>
        <v>0</v>
      </c>
      <c r="W56" s="42">
        <f t="shared" si="6"/>
        <v>4.6051701859880918</v>
      </c>
      <c r="X56" s="42"/>
      <c r="Y56" s="42"/>
    </row>
    <row r="57" spans="1:30" x14ac:dyDescent="0.25">
      <c r="A57" s="43" t="s">
        <v>217</v>
      </c>
      <c r="B57" s="43" t="s">
        <v>70</v>
      </c>
      <c r="C57" s="43" t="s">
        <v>11</v>
      </c>
      <c r="D57" s="43">
        <v>15998.478999999999</v>
      </c>
      <c r="E57" s="43">
        <v>25590.57</v>
      </c>
      <c r="F57" s="43">
        <v>0.62517100000000003</v>
      </c>
      <c r="G57" s="43">
        <f>($F$57 -  AVERAGE($F$40,$F$41,$F$42) ) / ($F$57 -  AVERAGE($F$40,$F$41,$F$42) ) * 100</f>
        <v>100</v>
      </c>
      <c r="H57" s="43">
        <v>0</v>
      </c>
      <c r="I57" s="46">
        <f>LN($G$57)</f>
        <v>4.6051701859880918</v>
      </c>
      <c r="J57" s="45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>
        <f>IF(ISTEXT($I$57),"",15)</f>
        <v>15</v>
      </c>
      <c r="V57" s="43" t="str">
        <f t="shared" si="5"/>
        <v/>
      </c>
      <c r="W57" s="43" t="str">
        <f t="shared" si="6"/>
        <v/>
      </c>
      <c r="X57" s="43"/>
      <c r="Y57" s="43"/>
    </row>
    <row r="58" spans="1:30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4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0" ht="15.75" thickBot="1" x14ac:dyDescent="0.3">
      <c r="A59" s="43"/>
      <c r="B59" s="43"/>
      <c r="C59" s="43"/>
      <c r="D59" s="43"/>
      <c r="E59" s="43"/>
      <c r="F59" s="43"/>
      <c r="G59" s="43"/>
      <c r="H59" s="43"/>
      <c r="I59" s="43"/>
      <c r="J59" s="45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</row>
    <row r="60" spans="1:30" ht="16.5" thickTop="1" thickBot="1" x14ac:dyDescent="0.3">
      <c r="A60" s="42" t="s">
        <v>6</v>
      </c>
      <c r="B60" s="42" t="s">
        <v>71</v>
      </c>
      <c r="C60" s="42" t="s">
        <v>7</v>
      </c>
      <c r="D60" s="42">
        <v>1</v>
      </c>
      <c r="E60" s="42">
        <v>53817.542999999998</v>
      </c>
      <c r="F60" s="42">
        <v>1.8581301639876055E-5</v>
      </c>
      <c r="G60" s="42"/>
      <c r="H60" s="42"/>
      <c r="I60" s="42"/>
      <c r="J60" s="44"/>
      <c r="K60" s="42"/>
      <c r="L60" s="42"/>
      <c r="M60" s="42"/>
      <c r="N60" s="42"/>
      <c r="O60" s="42"/>
      <c r="P60" s="42"/>
      <c r="Q60" s="42"/>
      <c r="R60" s="42" t="s">
        <v>221</v>
      </c>
      <c r="S60" s="42"/>
      <c r="T60" s="42">
        <v>5</v>
      </c>
      <c r="U60" s="42"/>
      <c r="V60" s="42"/>
      <c r="W60" s="42"/>
      <c r="X60" s="42"/>
      <c r="Y60" s="42"/>
      <c r="Z60" s="10" t="s">
        <v>52</v>
      </c>
      <c r="AA60" s="10" t="s">
        <v>54</v>
      </c>
      <c r="AB60" s="10" t="s">
        <v>55</v>
      </c>
      <c r="AC60" s="10" t="s">
        <v>56</v>
      </c>
      <c r="AD60" s="10" t="s">
        <v>57</v>
      </c>
    </row>
    <row r="61" spans="1:30" ht="15.75" thickTop="1" x14ac:dyDescent="0.25">
      <c r="A61" s="43" t="s">
        <v>8</v>
      </c>
      <c r="B61" s="43" t="s">
        <v>71</v>
      </c>
      <c r="C61" s="43" t="s">
        <v>7</v>
      </c>
      <c r="D61" s="43">
        <v>6.5739999999999998</v>
      </c>
      <c r="E61" s="43">
        <v>52947.175999999999</v>
      </c>
      <c r="F61" s="43">
        <v>1.241614850242438E-4</v>
      </c>
      <c r="G61" s="43"/>
      <c r="H61" s="43"/>
      <c r="I61" s="43"/>
      <c r="J61" s="45"/>
      <c r="K61" s="43"/>
      <c r="L61" s="43"/>
      <c r="M61" s="43"/>
      <c r="N61" s="43"/>
      <c r="O61" s="43"/>
      <c r="P61" s="43"/>
      <c r="Q61" s="43"/>
      <c r="R61" s="43" t="s">
        <v>52</v>
      </c>
      <c r="S61" s="43"/>
      <c r="T61" s="43">
        <v>81</v>
      </c>
      <c r="U61" s="43"/>
      <c r="V61" s="43"/>
      <c r="W61" s="43"/>
      <c r="X61" s="43"/>
      <c r="Y61" s="43"/>
      <c r="Z61" s="11">
        <f>$H$63</f>
        <v>120</v>
      </c>
      <c r="AA61" s="12">
        <f>IF(ISTEXT($I$63),TEXT($G$63/100,"0.00%"),$G$63 / 100)</f>
        <v>0.84219572401149956</v>
      </c>
      <c r="AB61" s="12">
        <f>IF(ISTEXT($I$64),TEXT($G$64/100,"0.00%"),$G$64 / 100)</f>
        <v>0.75231457177255745</v>
      </c>
      <c r="AC61" s="12">
        <f>IF(ISTEXT($I$65),TEXT($G$65/100,"0.00%"),$G$65 / 100)</f>
        <v>0.86061972534513076</v>
      </c>
      <c r="AD61" s="12">
        <f>IFERROR(AVERAGE($AA$61:$AC$61),"")</f>
        <v>0.81837667370972922</v>
      </c>
    </row>
    <row r="62" spans="1:30" x14ac:dyDescent="0.25">
      <c r="A62" s="42" t="s">
        <v>9</v>
      </c>
      <c r="B62" s="42" t="s">
        <v>71</v>
      </c>
      <c r="C62" s="42" t="s">
        <v>7</v>
      </c>
      <c r="D62" s="42">
        <v>18.725000000000001</v>
      </c>
      <c r="E62" s="42">
        <v>55355.074000000001</v>
      </c>
      <c r="F62" s="42">
        <v>3.3827070667451372E-4</v>
      </c>
      <c r="G62" s="42"/>
      <c r="H62" s="42"/>
      <c r="I62" s="42"/>
      <c r="J62" s="44"/>
      <c r="K62" s="42"/>
      <c r="L62" s="42"/>
      <c r="M62" s="42"/>
      <c r="N62" s="42"/>
      <c r="O62" s="42"/>
      <c r="P62" s="42"/>
      <c r="Q62" s="42"/>
      <c r="R62" s="42" t="s">
        <v>53</v>
      </c>
      <c r="S62" s="42"/>
      <c r="T62" s="42">
        <v>95</v>
      </c>
      <c r="U62" s="42"/>
      <c r="V62" s="42"/>
      <c r="W62" s="42"/>
      <c r="X62" s="42"/>
      <c r="Y62" s="42"/>
      <c r="Z62" s="11">
        <f>$H$66</f>
        <v>60</v>
      </c>
      <c r="AA62" s="12">
        <f>IF(ISTEXT($I$66),TEXT($G$66/100,"0.00%"),$G$66 / 100)</f>
        <v>0.90166894933273123</v>
      </c>
      <c r="AB62" s="12">
        <f>IF(ISTEXT($I$67),TEXT($G$67/100,"0.00%"),$G$67 / 100)</f>
        <v>0.80335430970397137</v>
      </c>
      <c r="AC62" s="12">
        <f>IF(ISTEXT($I$68),TEXT($G$68/100,"0.00%"),$G$68 / 100)</f>
        <v>0.96342761675217259</v>
      </c>
      <c r="AD62" s="12">
        <f>IFERROR(AVERAGE($AA$62:$AC$62),"")</f>
        <v>0.88948362526295843</v>
      </c>
    </row>
    <row r="63" spans="1:30" x14ac:dyDescent="0.25">
      <c r="A63" s="43" t="s">
        <v>240</v>
      </c>
      <c r="B63" s="43" t="s">
        <v>71</v>
      </c>
      <c r="C63" s="43" t="s">
        <v>12</v>
      </c>
      <c r="D63" s="43">
        <v>112540.375</v>
      </c>
      <c r="E63" s="43">
        <v>24466.298999999999</v>
      </c>
      <c r="F63" s="43">
        <v>4.599812</v>
      </c>
      <c r="G63" s="43">
        <f>($F$63 -  AVERAGE($F$60,$F$61,$F$62) ) / ($F$75 -  AVERAGE($F$60,$F$61,$F$62) ) * 100</f>
        <v>84.219572401149961</v>
      </c>
      <c r="H63" s="43">
        <v>120</v>
      </c>
      <c r="I63" s="46">
        <f>LN($G$63)</f>
        <v>4.4334273455557298</v>
      </c>
      <c r="J63" s="45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>
        <f>IF(ISTEXT($I$63),"",1)</f>
        <v>1</v>
      </c>
      <c r="V63" s="43">
        <f t="shared" ref="V63:V77" si="7">IFERROR(INDEX($H$63:$H$77,SMALL($U$63:$U$77,ROW(W1)),1),"")</f>
        <v>120</v>
      </c>
      <c r="W63" s="43">
        <f t="shared" ref="W63:W77" si="8">IFERROR(INDEX($I$63:$I$77,SMALL($U$63:$U$77,ROW(I1)),1),"")</f>
        <v>4.4334273455557298</v>
      </c>
      <c r="X63" s="43"/>
      <c r="Y63" s="43"/>
      <c r="Z63" s="11">
        <f>$H$69</f>
        <v>30</v>
      </c>
      <c r="AA63" s="15">
        <f>IF(ISTEXT($I$69),TEXT($G$69/100,"0.00%"),$G$69 / 100)</f>
        <v>1.1953058804321894</v>
      </c>
      <c r="AB63" s="12">
        <f>IF(ISTEXT($I$70),TEXT($G$70/100,"0.00%"),$G$70 / 100)</f>
        <v>0.96617088967208897</v>
      </c>
      <c r="AC63" s="12">
        <f>IF(ISTEXT($I$71),TEXT($G$71/100,"0.00%"),$G$71 / 100)</f>
        <v>0.99867939923947757</v>
      </c>
      <c r="AD63" s="15">
        <f>IFERROR(AVERAGE($AA$63:$AC$63),"")</f>
        <v>1.053385389781252</v>
      </c>
    </row>
    <row r="64" spans="1:30" x14ac:dyDescent="0.25">
      <c r="A64" s="42" t="s">
        <v>241</v>
      </c>
      <c r="B64" s="42" t="s">
        <v>71</v>
      </c>
      <c r="C64" s="42" t="s">
        <v>12</v>
      </c>
      <c r="D64" s="42">
        <v>123500.406</v>
      </c>
      <c r="E64" s="42">
        <v>24168.028999999999</v>
      </c>
      <c r="F64" s="42">
        <v>5.110074</v>
      </c>
      <c r="G64" s="42">
        <f>($F$64 -  AVERAGE($F$60,$F$61,$F$62) ) / ($F$76 -  AVERAGE($F$60,$F$61,$F$62) ) * 100</f>
        <v>75.231457177255749</v>
      </c>
      <c r="H64" s="42">
        <v>120</v>
      </c>
      <c r="I64" s="47">
        <f>LN($G$64)</f>
        <v>4.32056945701442</v>
      </c>
      <c r="J64" s="44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>
        <f>IF(ISTEXT($I$64),"",2)</f>
        <v>2</v>
      </c>
      <c r="V64" s="42">
        <f t="shared" si="7"/>
        <v>120</v>
      </c>
      <c r="W64" s="42">
        <f t="shared" si="8"/>
        <v>4.32056945701442</v>
      </c>
      <c r="X64" s="42"/>
      <c r="Y64" s="42"/>
      <c r="Z64" s="11">
        <f>$H$72</f>
        <v>15</v>
      </c>
      <c r="AA64" s="15">
        <f>IF(ISTEXT($I$72),TEXT($G$72/100,"0.00%"),$G$72 / 100)</f>
        <v>1.1388168171558435</v>
      </c>
      <c r="AB64" s="12">
        <f>IF(ISTEXT($I$73),TEXT($G$73/100,"0.00%"),$G$73 / 100)</f>
        <v>0.93461451442587473</v>
      </c>
      <c r="AC64" s="12">
        <f>IF(ISTEXT($I$74),TEXT($G$74/100,"0.00%"),$G$74 / 100)</f>
        <v>0.98018107270757748</v>
      </c>
      <c r="AD64" s="15">
        <f>IFERROR(AVERAGE($AA$64:$AC$64),"")</f>
        <v>1.0178708014297653</v>
      </c>
    </row>
    <row r="65" spans="1:30" ht="15.75" thickBot="1" x14ac:dyDescent="0.3">
      <c r="A65" s="43" t="s">
        <v>242</v>
      </c>
      <c r="B65" s="43" t="s">
        <v>71</v>
      </c>
      <c r="C65" s="43" t="s">
        <v>12</v>
      </c>
      <c r="D65" s="43">
        <v>121317.789</v>
      </c>
      <c r="E65" s="43">
        <v>22914.041000000001</v>
      </c>
      <c r="F65" s="43">
        <v>5.2944740000000001</v>
      </c>
      <c r="G65" s="43">
        <f>($F$65 -  AVERAGE($F$60,$F$61,$F$62) ) / ($F$77 -  AVERAGE($F$60,$F$61,$F$62) ) * 100</f>
        <v>86.061972534513075</v>
      </c>
      <c r="H65" s="43">
        <v>120</v>
      </c>
      <c r="I65" s="46">
        <f>LN($G$65)</f>
        <v>4.4550676476045936</v>
      </c>
      <c r="J65" s="45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>
        <f>IF(ISTEXT($I$65),"",3)</f>
        <v>3</v>
      </c>
      <c r="V65" s="43">
        <f t="shared" si="7"/>
        <v>120</v>
      </c>
      <c r="W65" s="43">
        <f t="shared" si="8"/>
        <v>4.4550676476045936</v>
      </c>
      <c r="X65" s="43"/>
      <c r="Y65" s="43"/>
      <c r="Z65" s="13">
        <f>$H$75</f>
        <v>0</v>
      </c>
      <c r="AA65" s="14">
        <f>IF(ISTEXT($I$75),TEXT($G$75/100,"0.00%"),$G$75 / 100)</f>
        <v>1</v>
      </c>
      <c r="AB65" s="14">
        <f>IF(ISTEXT($I$76),TEXT($G$76/100,"0.00%"),$G$76 / 100)</f>
        <v>1</v>
      </c>
      <c r="AC65" s="14">
        <f>IF(ISTEXT($I$77),TEXT($G$77/100,"0.00%"),$G$77 / 100)</f>
        <v>1</v>
      </c>
      <c r="AD65" s="14">
        <f>IFERROR(AVERAGE($AA$65:$AC$65),"")</f>
        <v>1</v>
      </c>
    </row>
    <row r="66" spans="1:30" ht="16.5" thickTop="1" thickBot="1" x14ac:dyDescent="0.3">
      <c r="A66" s="42" t="s">
        <v>243</v>
      </c>
      <c r="B66" s="42" t="s">
        <v>71</v>
      </c>
      <c r="C66" s="42" t="s">
        <v>12</v>
      </c>
      <c r="D66" s="42">
        <v>136896.125</v>
      </c>
      <c r="E66" s="42">
        <v>27798.282999999999</v>
      </c>
      <c r="F66" s="42">
        <v>4.9246249999999998</v>
      </c>
      <c r="G66" s="42">
        <f>($F$66 -  AVERAGE($F$60,$F$61,$F$62) ) / ($F$75 -  AVERAGE($F$60,$F$61,$F$62) ) * 100</f>
        <v>90.166894933273127</v>
      </c>
      <c r="H66" s="42">
        <v>60</v>
      </c>
      <c r="I66" s="47">
        <f>LN($G$66)</f>
        <v>4.501662341222687</v>
      </c>
      <c r="J66" s="44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>
        <f>IF(ISTEXT($I$66),"",4)</f>
        <v>4</v>
      </c>
      <c r="V66" s="42">
        <f t="shared" si="7"/>
        <v>60</v>
      </c>
      <c r="W66" s="42">
        <f t="shared" si="8"/>
        <v>4.501662341222687</v>
      </c>
      <c r="X66" s="42"/>
      <c r="Y66" s="42"/>
    </row>
    <row r="67" spans="1:30" x14ac:dyDescent="0.25">
      <c r="A67" s="43" t="s">
        <v>244</v>
      </c>
      <c r="B67" s="43" t="s">
        <v>71</v>
      </c>
      <c r="C67" s="43" t="s">
        <v>12</v>
      </c>
      <c r="D67" s="43">
        <v>159861.266</v>
      </c>
      <c r="E67" s="43">
        <v>29296.062999999998</v>
      </c>
      <c r="F67" s="43">
        <v>5.4567490000000003</v>
      </c>
      <c r="G67" s="43">
        <f>($F$67 -  AVERAGE($F$60,$F$61,$F$62) ) / ($F$76 -  AVERAGE($F$60,$F$61,$F$62) ) * 100</f>
        <v>80.335430970397141</v>
      </c>
      <c r="H67" s="43">
        <v>60</v>
      </c>
      <c r="I67" s="46">
        <f>LN($G$67)</f>
        <v>4.3862107561463368</v>
      </c>
      <c r="J67" s="45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>
        <f>IF(ISTEXT($I$67),"",5)</f>
        <v>5</v>
      </c>
      <c r="V67" s="43">
        <f t="shared" si="7"/>
        <v>60</v>
      </c>
      <c r="W67" s="43">
        <f t="shared" si="8"/>
        <v>4.3862107561463368</v>
      </c>
      <c r="X67" s="43"/>
      <c r="Y67" s="43"/>
      <c r="Z67" s="30" t="s">
        <v>58</v>
      </c>
      <c r="AA67" s="31">
        <f>IFERROR(SLOPE($W$63:$W$77,$V$63:$V$77),"")</f>
        <v>-2.0107352001166685E-3</v>
      </c>
    </row>
    <row r="68" spans="1:30" x14ac:dyDescent="0.25">
      <c r="A68" s="42" t="s">
        <v>245</v>
      </c>
      <c r="B68" s="42" t="s">
        <v>71</v>
      </c>
      <c r="C68" s="42" t="s">
        <v>12</v>
      </c>
      <c r="D68" s="42">
        <v>154220.70300000001</v>
      </c>
      <c r="E68" s="42">
        <v>26020.368999999999</v>
      </c>
      <c r="F68" s="42">
        <v>5.9269220000000002</v>
      </c>
      <c r="G68" s="42">
        <f>($F$68 -  AVERAGE($F$60,$F$61,$F$62) ) / ($F$77 -  AVERAGE($F$60,$F$61,$F$62) ) * 100</f>
        <v>96.342761675217261</v>
      </c>
      <c r="H68" s="42">
        <v>60</v>
      </c>
      <c r="I68" s="47">
        <f>LN($G$68)</f>
        <v>4.5679122667162435</v>
      </c>
      <c r="J68" s="44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>
        <f>IF(ISTEXT($I$68),"",6)</f>
        <v>6</v>
      </c>
      <c r="V68" s="42">
        <f t="shared" si="7"/>
        <v>60</v>
      </c>
      <c r="W68" s="42">
        <f t="shared" si="8"/>
        <v>4.5679122667162435</v>
      </c>
      <c r="X68" s="42"/>
      <c r="Y68" s="42"/>
      <c r="Z68" s="32" t="s">
        <v>59</v>
      </c>
      <c r="AA68" s="33">
        <f>IFERROR(INTERCEPT($W$63:$W$77,$V$63:$V$77),"")</f>
        <v>4.6435763071283267</v>
      </c>
    </row>
    <row r="69" spans="1:30" ht="17.25" x14ac:dyDescent="0.25">
      <c r="A69" s="43" t="s">
        <v>246</v>
      </c>
      <c r="B69" s="43" t="s">
        <v>71</v>
      </c>
      <c r="C69" s="43" t="s">
        <v>12</v>
      </c>
      <c r="D69" s="43">
        <v>161256.40599999999</v>
      </c>
      <c r="E69" s="43">
        <v>24701.044999999998</v>
      </c>
      <c r="F69" s="43">
        <v>6.5283230000000003</v>
      </c>
      <c r="G69" s="43">
        <f>($F$69 -  AVERAGE($F$60,$F$61,$F$62) ) / ($F$75 -  AVERAGE($F$60,$F$61,$F$62) ) * 100</f>
        <v>119.53058804321894</v>
      </c>
      <c r="H69" s="43">
        <v>30</v>
      </c>
      <c r="I69" s="46">
        <f>LN($G$69)</f>
        <v>4.7835723055064916</v>
      </c>
      <c r="J69" s="45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>
        <f>IF(ISTEXT($I$69),"",7)</f>
        <v>7</v>
      </c>
      <c r="V69" s="43">
        <f t="shared" si="7"/>
        <v>30</v>
      </c>
      <c r="W69" s="43">
        <f t="shared" si="8"/>
        <v>4.7835723055064916</v>
      </c>
      <c r="X69" s="43"/>
      <c r="Y69" s="43"/>
      <c r="Z69" s="32" t="s">
        <v>60</v>
      </c>
      <c r="AA69" s="34">
        <f>IFERROR(CORREL($W$63:$W$77,$V$63:$V$77)^2,"")</f>
        <v>0.5266601087235866</v>
      </c>
    </row>
    <row r="70" spans="1:30" ht="18" x14ac:dyDescent="0.35">
      <c r="A70" s="42" t="s">
        <v>247</v>
      </c>
      <c r="B70" s="42" t="s">
        <v>71</v>
      </c>
      <c r="C70" s="42" t="s">
        <v>12</v>
      </c>
      <c r="D70" s="42">
        <v>168917.484</v>
      </c>
      <c r="E70" s="42">
        <v>25739.254000000001</v>
      </c>
      <c r="F70" s="42">
        <v>6.5626410000000002</v>
      </c>
      <c r="G70" s="42">
        <f>($F$70 -  AVERAGE($F$60,$F$61,$F$62) ) / ($F$76 -  AVERAGE($F$60,$F$61,$F$62) ) * 100</f>
        <v>96.6170889672089</v>
      </c>
      <c r="H70" s="42">
        <v>30</v>
      </c>
      <c r="I70" s="47">
        <f>LN($G$70)</f>
        <v>4.5707556299951824</v>
      </c>
      <c r="J70" s="44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>
        <f>IF(ISTEXT($I$70),"",8)</f>
        <v>8</v>
      </c>
      <c r="V70" s="42">
        <f t="shared" si="7"/>
        <v>30</v>
      </c>
      <c r="W70" s="42">
        <f t="shared" si="8"/>
        <v>4.5707556299951824</v>
      </c>
      <c r="X70" s="42"/>
      <c r="Y70" s="42"/>
      <c r="Z70" s="32" t="s">
        <v>61</v>
      </c>
      <c r="AA70" s="41">
        <f>IF(AA67&gt;0,"",IFERROR(LN(2) /ABS(AA67),0))</f>
        <v>344.72325372317891</v>
      </c>
    </row>
    <row r="71" spans="1:30" ht="18.75" x14ac:dyDescent="0.35">
      <c r="A71" s="43" t="s">
        <v>248</v>
      </c>
      <c r="B71" s="43" t="s">
        <v>71</v>
      </c>
      <c r="C71" s="43" t="s">
        <v>12</v>
      </c>
      <c r="D71" s="43">
        <v>125215.789</v>
      </c>
      <c r="E71" s="43">
        <v>20380.898000000001</v>
      </c>
      <c r="F71" s="43">
        <v>6.1437819999999999</v>
      </c>
      <c r="G71" s="43">
        <f>($F$71 -  AVERAGE($F$60,$F$61,$F$62) ) / ($F$77 -  AVERAGE($F$60,$F$61,$F$62) ) * 100</f>
        <v>99.867939923947759</v>
      </c>
      <c r="H71" s="43">
        <v>30</v>
      </c>
      <c r="I71" s="46">
        <f>LN($G$71)</f>
        <v>4.6038487124659202</v>
      </c>
      <c r="J71" s="45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>
        <f>IF(ISTEXT($I$71),"",9)</f>
        <v>9</v>
      </c>
      <c r="V71" s="43">
        <f t="shared" si="7"/>
        <v>30</v>
      </c>
      <c r="W71" s="43">
        <f t="shared" si="8"/>
        <v>4.6038487124659202</v>
      </c>
      <c r="X71" s="43"/>
      <c r="Y71" s="43"/>
      <c r="Z71" s="32" t="s">
        <v>62</v>
      </c>
      <c r="AA71" s="33">
        <f>IF(AA67&gt;0,0,IFERROR(ABS(AA67 * 1000 / 0.5),0))</f>
        <v>4.021470400233337</v>
      </c>
    </row>
    <row r="72" spans="1:30" ht="15.75" thickBot="1" x14ac:dyDescent="0.3">
      <c r="A72" s="42" t="s">
        <v>249</v>
      </c>
      <c r="B72" s="42" t="s">
        <v>71</v>
      </c>
      <c r="C72" s="42" t="s">
        <v>12</v>
      </c>
      <c r="D72" s="42">
        <v>163061.78099999999</v>
      </c>
      <c r="E72" s="42">
        <v>26216.530999999999</v>
      </c>
      <c r="F72" s="42">
        <v>6.2198079999999996</v>
      </c>
      <c r="G72" s="42">
        <f>($F$72 -  AVERAGE($F$60,$F$61,$F$62) ) / ($F$75 -  AVERAGE($F$60,$F$61,$F$62) ) * 100</f>
        <v>113.88168171558435</v>
      </c>
      <c r="H72" s="42">
        <v>15</v>
      </c>
      <c r="I72" s="47">
        <f>LN($G$72)</f>
        <v>4.7351600297365595</v>
      </c>
      <c r="J72" s="44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>
        <f>IF(ISTEXT($I$72),"",10)</f>
        <v>10</v>
      </c>
      <c r="V72" s="42">
        <f t="shared" si="7"/>
        <v>15</v>
      </c>
      <c r="W72" s="42">
        <f t="shared" si="8"/>
        <v>4.7351600297365595</v>
      </c>
      <c r="X72" s="42"/>
      <c r="Y72" s="42"/>
      <c r="Z72" s="36" t="s">
        <v>46</v>
      </c>
      <c r="AA72" s="37" t="s">
        <v>63</v>
      </c>
    </row>
    <row r="73" spans="1:30" x14ac:dyDescent="0.25">
      <c r="A73" s="43" t="s">
        <v>250</v>
      </c>
      <c r="B73" s="43" t="s">
        <v>71</v>
      </c>
      <c r="C73" s="43" t="s">
        <v>12</v>
      </c>
      <c r="D73" s="43">
        <v>154738.34400000001</v>
      </c>
      <c r="E73" s="43">
        <v>24374.76</v>
      </c>
      <c r="F73" s="43">
        <v>6.3483020000000003</v>
      </c>
      <c r="G73" s="43">
        <f>($F$73 -  AVERAGE($F$60,$F$61,$F$62) ) / ($F$76 -  AVERAGE($F$60,$F$61,$F$62) ) * 100</f>
        <v>93.461451442587475</v>
      </c>
      <c r="H73" s="43">
        <v>15</v>
      </c>
      <c r="I73" s="46">
        <f>LN($G$73)</f>
        <v>4.5375490672457133</v>
      </c>
      <c r="J73" s="45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>
        <f>IF(ISTEXT($I$73),"",11)</f>
        <v>11</v>
      </c>
      <c r="V73" s="43">
        <f t="shared" si="7"/>
        <v>15</v>
      </c>
      <c r="W73" s="43">
        <f t="shared" si="8"/>
        <v>4.5375490672457133</v>
      </c>
      <c r="X73" s="43"/>
      <c r="Y73" s="43"/>
    </row>
    <row r="74" spans="1:30" x14ac:dyDescent="0.25">
      <c r="A74" s="42" t="s">
        <v>251</v>
      </c>
      <c r="B74" s="42" t="s">
        <v>71</v>
      </c>
      <c r="C74" s="42" t="s">
        <v>12</v>
      </c>
      <c r="D74" s="42">
        <v>132656.859</v>
      </c>
      <c r="E74" s="42">
        <v>21999.532999999999</v>
      </c>
      <c r="F74" s="42">
        <v>6.0299849999999999</v>
      </c>
      <c r="G74" s="42">
        <f>($F$74 -  AVERAGE($F$60,$F$61,$F$62) ) / ($F$77 -  AVERAGE($F$60,$F$61,$F$62) ) * 100</f>
        <v>98.018107270757753</v>
      </c>
      <c r="H74" s="42">
        <v>15</v>
      </c>
      <c r="I74" s="47">
        <f>LN($G$74)</f>
        <v>4.5851522296720111</v>
      </c>
      <c r="J74" s="44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>
        <f>IF(ISTEXT($I$74),"",12)</f>
        <v>12</v>
      </c>
      <c r="V74" s="42">
        <f t="shared" si="7"/>
        <v>15</v>
      </c>
      <c r="W74" s="42">
        <f t="shared" si="8"/>
        <v>4.5851522296720111</v>
      </c>
      <c r="X74" s="42"/>
      <c r="Y74" s="42"/>
    </row>
    <row r="75" spans="1:30" x14ac:dyDescent="0.25">
      <c r="A75" s="43" t="s">
        <v>252</v>
      </c>
      <c r="B75" s="43" t="s">
        <v>71</v>
      </c>
      <c r="C75" s="43" t="s">
        <v>12</v>
      </c>
      <c r="D75" s="43">
        <v>155868.359</v>
      </c>
      <c r="E75" s="43">
        <v>28538.641</v>
      </c>
      <c r="F75" s="43">
        <v>5.4616600000000002</v>
      </c>
      <c r="G75" s="43">
        <f>($F$75 -  AVERAGE($F$60,$F$61,$F$62) ) / ($F$75 -  AVERAGE($F$60,$F$61,$F$62) ) * 100</f>
        <v>100</v>
      </c>
      <c r="H75" s="43">
        <v>0</v>
      </c>
      <c r="I75" s="46">
        <f>LN($G$75)</f>
        <v>4.6051701859880918</v>
      </c>
      <c r="J75" s="45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>
        <f>IF(ISTEXT($I$75),"",13)</f>
        <v>13</v>
      </c>
      <c r="V75" s="43">
        <f t="shared" si="7"/>
        <v>0</v>
      </c>
      <c r="W75" s="43">
        <f t="shared" si="8"/>
        <v>4.6051701859880918</v>
      </c>
      <c r="X75" s="43"/>
      <c r="Y75" s="43"/>
    </row>
    <row r="76" spans="1:30" x14ac:dyDescent="0.25">
      <c r="A76" s="42" t="s">
        <v>253</v>
      </c>
      <c r="B76" s="42" t="s">
        <v>71</v>
      </c>
      <c r="C76" s="42" t="s">
        <v>12</v>
      </c>
      <c r="D76" s="42">
        <v>174314.46900000001</v>
      </c>
      <c r="E76" s="42">
        <v>25663.1</v>
      </c>
      <c r="F76" s="42">
        <v>6.7924170000000004</v>
      </c>
      <c r="G76" s="42">
        <f>($F$76 -  AVERAGE($F$60,$F$61,$F$62) ) / ($F$76 -  AVERAGE($F$60,$F$61,$F$62) ) * 100</f>
        <v>100</v>
      </c>
      <c r="H76" s="42">
        <v>0</v>
      </c>
      <c r="I76" s="47">
        <f>LN($G$76)</f>
        <v>4.6051701859880918</v>
      </c>
      <c r="J76" s="44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>
        <f>IF(ISTEXT($I$76),"",14)</f>
        <v>14</v>
      </c>
      <c r="V76" s="42">
        <f t="shared" si="7"/>
        <v>0</v>
      </c>
      <c r="W76" s="42">
        <f t="shared" si="8"/>
        <v>4.6051701859880918</v>
      </c>
      <c r="X76" s="42"/>
      <c r="Y76" s="42"/>
    </row>
    <row r="77" spans="1:30" x14ac:dyDescent="0.25">
      <c r="A77" s="43" t="s">
        <v>254</v>
      </c>
      <c r="B77" s="43" t="s">
        <v>71</v>
      </c>
      <c r="C77" s="43" t="s">
        <v>12</v>
      </c>
      <c r="D77" s="43">
        <v>157430.78099999999</v>
      </c>
      <c r="E77" s="43">
        <v>25590.57</v>
      </c>
      <c r="F77" s="43">
        <v>6.1519060000000003</v>
      </c>
      <c r="G77" s="43">
        <f>($F$77 -  AVERAGE($F$60,$F$61,$F$62) ) / ($F$77 -  AVERAGE($F$60,$F$61,$F$62) ) * 100</f>
        <v>100</v>
      </c>
      <c r="H77" s="43">
        <v>0</v>
      </c>
      <c r="I77" s="46">
        <f>LN($G$77)</f>
        <v>4.6051701859880918</v>
      </c>
      <c r="J77" s="45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>
        <f>IF(ISTEXT($I$77),"",15)</f>
        <v>15</v>
      </c>
      <c r="V77" s="43">
        <f t="shared" si="7"/>
        <v>0</v>
      </c>
      <c r="W77" s="43">
        <f t="shared" si="8"/>
        <v>4.6051701859880918</v>
      </c>
      <c r="X77" s="43"/>
      <c r="Y77" s="43"/>
    </row>
    <row r="78" spans="1:30" ht="15.75" thickBo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4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30" ht="16.5" thickTop="1" thickBot="1" x14ac:dyDescent="0.3">
      <c r="A79" s="43" t="s">
        <v>6</v>
      </c>
      <c r="B79" s="43" t="s">
        <v>72</v>
      </c>
      <c r="C79" s="43" t="s">
        <v>13</v>
      </c>
      <c r="D79" s="43">
        <v>1</v>
      </c>
      <c r="E79" s="43">
        <v>53817.542999999998</v>
      </c>
      <c r="F79" s="43">
        <v>1.8581301639876055E-5</v>
      </c>
      <c r="G79" s="43"/>
      <c r="H79" s="43"/>
      <c r="I79" s="43"/>
      <c r="J79" s="45"/>
      <c r="K79" s="43"/>
      <c r="L79" s="43"/>
      <c r="M79" s="43"/>
      <c r="N79" s="43"/>
      <c r="O79" s="43"/>
      <c r="P79" s="43"/>
      <c r="Q79" s="43"/>
      <c r="R79" s="43" t="s">
        <v>258</v>
      </c>
      <c r="S79" s="43"/>
      <c r="T79" s="43">
        <v>6</v>
      </c>
      <c r="U79" s="43"/>
      <c r="V79" s="43"/>
      <c r="W79" s="43"/>
      <c r="X79" s="43"/>
      <c r="Y79" s="43"/>
      <c r="Z79" s="10" t="s">
        <v>52</v>
      </c>
      <c r="AA79" s="10" t="s">
        <v>54</v>
      </c>
      <c r="AB79" s="10" t="s">
        <v>55</v>
      </c>
      <c r="AC79" s="10" t="s">
        <v>56</v>
      </c>
      <c r="AD79" s="10" t="s">
        <v>57</v>
      </c>
    </row>
    <row r="80" spans="1:30" ht="15.75" thickTop="1" x14ac:dyDescent="0.25">
      <c r="A80" s="42" t="s">
        <v>8</v>
      </c>
      <c r="B80" s="42" t="s">
        <v>72</v>
      </c>
      <c r="C80" s="42" t="s">
        <v>13</v>
      </c>
      <c r="D80" s="42">
        <v>1</v>
      </c>
      <c r="E80" s="42">
        <v>52947.175999999999</v>
      </c>
      <c r="F80" s="42">
        <v>1.8886748558601123E-5</v>
      </c>
      <c r="G80" s="42"/>
      <c r="H80" s="42"/>
      <c r="I80" s="42"/>
      <c r="J80" s="44"/>
      <c r="K80" s="42"/>
      <c r="L80" s="42"/>
      <c r="M80" s="42"/>
      <c r="N80" s="42"/>
      <c r="O80" s="42"/>
      <c r="P80" s="42"/>
      <c r="Q80" s="42"/>
      <c r="R80" s="42" t="s">
        <v>52</v>
      </c>
      <c r="S80" s="42"/>
      <c r="T80" s="42">
        <v>100</v>
      </c>
      <c r="U80" s="42"/>
      <c r="V80" s="42"/>
      <c r="W80" s="42"/>
      <c r="X80" s="42"/>
      <c r="Y80" s="42"/>
      <c r="Z80" s="11">
        <f>$H$82</f>
        <v>120</v>
      </c>
      <c r="AA80" s="12">
        <f>IF(ISTEXT($I$82),TEXT($G$82/100,"0.00%"),$G$82 / 100)</f>
        <v>0.42274136273024782</v>
      </c>
      <c r="AB80" s="12">
        <f>IF(ISTEXT($I$83),TEXT($G$83/100,"0.00%"),$G$83 / 100)</f>
        <v>0.6969751503061673</v>
      </c>
      <c r="AC80" s="12">
        <f>IF(ISTEXT($I$84),TEXT($G$84/100,"0.00%"),$G$84 / 100)</f>
        <v>0.70012818903746199</v>
      </c>
      <c r="AD80" s="12">
        <f>IFERROR(AVERAGE($AA$80:$AC$80),"")</f>
        <v>0.60661490069129231</v>
      </c>
    </row>
    <row r="81" spans="1:30" x14ac:dyDescent="0.25">
      <c r="A81" s="43" t="s">
        <v>9</v>
      </c>
      <c r="B81" s="43" t="s">
        <v>72</v>
      </c>
      <c r="C81" s="43" t="s">
        <v>13</v>
      </c>
      <c r="D81" s="43">
        <v>0.151</v>
      </c>
      <c r="E81" s="43">
        <v>55355.074000000001</v>
      </c>
      <c r="F81" s="43">
        <v>2.7278438829293227E-6</v>
      </c>
      <c r="G81" s="43"/>
      <c r="H81" s="43"/>
      <c r="I81" s="43"/>
      <c r="J81" s="45"/>
      <c r="K81" s="43"/>
      <c r="L81" s="43"/>
      <c r="M81" s="43"/>
      <c r="N81" s="43"/>
      <c r="O81" s="43"/>
      <c r="P81" s="43"/>
      <c r="Q81" s="43"/>
      <c r="R81" s="43" t="s">
        <v>53</v>
      </c>
      <c r="S81" s="43"/>
      <c r="T81" s="43">
        <v>114</v>
      </c>
      <c r="U81" s="43"/>
      <c r="V81" s="43"/>
      <c r="W81" s="43"/>
      <c r="X81" s="43"/>
      <c r="Y81" s="43"/>
      <c r="Z81" s="11">
        <f>$H$85</f>
        <v>60</v>
      </c>
      <c r="AA81" s="12">
        <f>IF(ISTEXT($I$85),TEXT($G$85/100,"0.00%"),$G$85 / 100)</f>
        <v>0.56239311373164813</v>
      </c>
      <c r="AB81" s="12">
        <f>IF(ISTEXT($I$86),TEXT($G$86/100,"0.00%"),$G$86 / 100)</f>
        <v>0.73938543358905517</v>
      </c>
      <c r="AC81" s="12">
        <f>IF(ISTEXT($I$87),TEXT($G$87/100,"0.00%"),$G$87 / 100)</f>
        <v>0.72957330076620608</v>
      </c>
      <c r="AD81" s="12">
        <f>IFERROR(AVERAGE($AA$81:$AC$81),"")</f>
        <v>0.67711728269563654</v>
      </c>
    </row>
    <row r="82" spans="1:30" x14ac:dyDescent="0.25">
      <c r="A82" s="42" t="s">
        <v>277</v>
      </c>
      <c r="B82" s="42" t="s">
        <v>72</v>
      </c>
      <c r="C82" s="42" t="s">
        <v>13</v>
      </c>
      <c r="D82" s="42">
        <v>17224.276999999998</v>
      </c>
      <c r="E82" s="42">
        <v>31304.995999999999</v>
      </c>
      <c r="F82" s="42">
        <v>0.55020899999999995</v>
      </c>
      <c r="G82" s="42">
        <f>($F$82 -  AVERAGE($F$79,$F$80,$F$81) ) / ($F$94 -  AVERAGE($F$79,$F$80,$F$81) ) * 100</f>
        <v>42.27413627302478</v>
      </c>
      <c r="H82" s="42">
        <v>120</v>
      </c>
      <c r="I82" s="47">
        <f>LN($G$82)</f>
        <v>3.7441754634233475</v>
      </c>
      <c r="J82" s="44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>
        <f>IF(ISTEXT($I$82),"",1)</f>
        <v>1</v>
      </c>
      <c r="V82" s="42">
        <f t="shared" ref="V82:V96" si="9">IFERROR(INDEX($H$82:$H$96,SMALL($U$82:$U$96,ROW(W1)),1),"")</f>
        <v>120</v>
      </c>
      <c r="W82" s="42">
        <f t="shared" ref="W82:W96" si="10">IFERROR(INDEX($I$82:$I$96,SMALL($U$82:$U$96,ROW(I1)),1),"")</f>
        <v>3.7441754634233475</v>
      </c>
      <c r="X82" s="42"/>
      <c r="Y82" s="42"/>
      <c r="Z82" s="11">
        <f>$H$88</f>
        <v>30</v>
      </c>
      <c r="AA82" s="12">
        <f>IF(ISTEXT($I$88),TEXT($G$88/100,"0.00%"),$G$88 / 100)</f>
        <v>0.62350285626639457</v>
      </c>
      <c r="AB82" s="12">
        <f>IF(ISTEXT($I$89),TEXT($G$89/100,"0.00%"),$G$89 / 100)</f>
        <v>0.87398689049161915</v>
      </c>
      <c r="AC82" s="12">
        <f>IF(ISTEXT($I$90),TEXT($G$90/100,"0.00%"),$G$90 / 100)</f>
        <v>0.86480320441709158</v>
      </c>
      <c r="AD82" s="12">
        <f>IFERROR(AVERAGE($AA$82:$AC$82),"")</f>
        <v>0.78743098372503517</v>
      </c>
    </row>
    <row r="83" spans="1:30" x14ac:dyDescent="0.25">
      <c r="A83" s="43" t="s">
        <v>278</v>
      </c>
      <c r="B83" s="43" t="s">
        <v>72</v>
      </c>
      <c r="C83" s="43" t="s">
        <v>13</v>
      </c>
      <c r="D83" s="43">
        <v>13748.779</v>
      </c>
      <c r="E83" s="43">
        <v>27515.391</v>
      </c>
      <c r="F83" s="43">
        <v>0.49967600000000001</v>
      </c>
      <c r="G83" s="43">
        <f>($F$83 -  AVERAGE($F$79,$F$80,$F$81) ) / ($F$95 -  AVERAGE($F$79,$F$80,$F$81) ) * 100</f>
        <v>69.697515030616728</v>
      </c>
      <c r="H83" s="43">
        <v>120</v>
      </c>
      <c r="I83" s="46">
        <f>LN($G$83)</f>
        <v>4.2441646647724776</v>
      </c>
      <c r="J83" s="45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>
        <f>IF(ISTEXT($I$83),"",2)</f>
        <v>2</v>
      </c>
      <c r="V83" s="43">
        <f t="shared" si="9"/>
        <v>120</v>
      </c>
      <c r="W83" s="43">
        <f t="shared" si="10"/>
        <v>4.2441646647724776</v>
      </c>
      <c r="X83" s="43"/>
      <c r="Y83" s="43"/>
      <c r="Z83" s="11">
        <f>$H$91</f>
        <v>15</v>
      </c>
      <c r="AA83" s="12">
        <f>IF(ISTEXT($I$91),TEXT($G$91/100,"0.00%"),$G$91 / 100)</f>
        <v>0.69306442025966453</v>
      </c>
      <c r="AB83" s="12">
        <f>IF(ISTEXT($I$92),TEXT($G$92/100,"0.00%"),$G$92 / 100)</f>
        <v>0.95667048317272896</v>
      </c>
      <c r="AC83" s="12">
        <f>IF(ISTEXT($I$93),TEXT($G$93/100,"0.00%"),$G$93 / 100)</f>
        <v>0.96823280877634366</v>
      </c>
      <c r="AD83" s="12">
        <f>IFERROR(AVERAGE($AA$83:$AC$83),"")</f>
        <v>0.87265590406957905</v>
      </c>
    </row>
    <row r="84" spans="1:30" ht="15.75" thickBot="1" x14ac:dyDescent="0.3">
      <c r="A84" s="42" t="s">
        <v>279</v>
      </c>
      <c r="B84" s="42" t="s">
        <v>72</v>
      </c>
      <c r="C84" s="42" t="s">
        <v>13</v>
      </c>
      <c r="D84" s="42">
        <v>15777.983</v>
      </c>
      <c r="E84" s="42">
        <v>33913.472999999998</v>
      </c>
      <c r="F84" s="42">
        <v>0.46524199999999999</v>
      </c>
      <c r="G84" s="42">
        <f>($F$84 -  AVERAGE($F$79,$F$80,$F$81) ) / ($F$96 -  AVERAGE($F$79,$F$80,$F$81) ) * 100</f>
        <v>70.012818903746194</v>
      </c>
      <c r="H84" s="42">
        <v>120</v>
      </c>
      <c r="I84" s="47">
        <f>LN($G$84)</f>
        <v>4.2486783524799954</v>
      </c>
      <c r="J84" s="44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>
        <f>IF(ISTEXT($I$84),"",3)</f>
        <v>3</v>
      </c>
      <c r="V84" s="42">
        <f t="shared" si="9"/>
        <v>120</v>
      </c>
      <c r="W84" s="42">
        <f t="shared" si="10"/>
        <v>4.2486783524799954</v>
      </c>
      <c r="X84" s="42"/>
      <c r="Y84" s="42"/>
      <c r="Z84" s="13">
        <f>$H$94</f>
        <v>0</v>
      </c>
      <c r="AA84" s="14">
        <f>IF(ISTEXT($I$94),TEXT($G$94/100,"0.00%"),$G$94 / 100)</f>
        <v>1</v>
      </c>
      <c r="AB84" s="14">
        <f>IF(ISTEXT($I$95),TEXT($G$95/100,"0.00%"),$G$95 / 100)</f>
        <v>1</v>
      </c>
      <c r="AC84" s="14">
        <f>IF(ISTEXT($I$96),TEXT($G$96/100,"0.00%"),$G$96 / 100)</f>
        <v>1</v>
      </c>
      <c r="AD84" s="14">
        <f>IFERROR(AVERAGE($AA$84:$AC$84),"")</f>
        <v>1</v>
      </c>
    </row>
    <row r="85" spans="1:30" ht="16.5" thickTop="1" thickBot="1" x14ac:dyDescent="0.3">
      <c r="A85" s="43" t="s">
        <v>280</v>
      </c>
      <c r="B85" s="43" t="s">
        <v>72</v>
      </c>
      <c r="C85" s="43" t="s">
        <v>13</v>
      </c>
      <c r="D85" s="43">
        <v>22129.701000000001</v>
      </c>
      <c r="E85" s="43">
        <v>30233.273000000001</v>
      </c>
      <c r="F85" s="43">
        <v>0.73196499999999998</v>
      </c>
      <c r="G85" s="43">
        <f>($F$85 -  AVERAGE($F$79,$F$80,$F$81) ) / ($F$94 -  AVERAGE($F$79,$F$80,$F$81) ) * 100</f>
        <v>56.23931137316481</v>
      </c>
      <c r="H85" s="43">
        <v>60</v>
      </c>
      <c r="I85" s="46">
        <f>LN($G$85)</f>
        <v>4.0296160029958106</v>
      </c>
      <c r="J85" s="45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>
        <f>IF(ISTEXT($I$85),"",4)</f>
        <v>4</v>
      </c>
      <c r="V85" s="43">
        <f t="shared" si="9"/>
        <v>60</v>
      </c>
      <c r="W85" s="43">
        <f t="shared" si="10"/>
        <v>4.0296160029958106</v>
      </c>
      <c r="X85" s="43"/>
      <c r="Y85" s="43"/>
    </row>
    <row r="86" spans="1:30" x14ac:dyDescent="0.25">
      <c r="A86" s="42" t="s">
        <v>281</v>
      </c>
      <c r="B86" s="42" t="s">
        <v>72</v>
      </c>
      <c r="C86" s="42" t="s">
        <v>13</v>
      </c>
      <c r="D86" s="42">
        <v>16680.028999999999</v>
      </c>
      <c r="E86" s="42">
        <v>31466.974999999999</v>
      </c>
      <c r="F86" s="42">
        <v>0.53008</v>
      </c>
      <c r="G86" s="42">
        <f>($F$86 -  AVERAGE($F$79,$F$80,$F$81) ) / ($F$95 -  AVERAGE($F$79,$F$80,$F$81) ) * 100</f>
        <v>73.93854335890552</v>
      </c>
      <c r="H86" s="42">
        <v>60</v>
      </c>
      <c r="I86" s="47">
        <f>LN($G$86)</f>
        <v>4.3032342530020911</v>
      </c>
      <c r="J86" s="44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>
        <f>IF(ISTEXT($I$86),"",5)</f>
        <v>5</v>
      </c>
      <c r="V86" s="42">
        <f t="shared" si="9"/>
        <v>60</v>
      </c>
      <c r="W86" s="42">
        <f t="shared" si="10"/>
        <v>4.3032342530020911</v>
      </c>
      <c r="X86" s="42"/>
      <c r="Y86" s="42"/>
      <c r="Z86" s="30" t="s">
        <v>58</v>
      </c>
      <c r="AA86" s="31">
        <f>IFERROR(SLOPE($W$82:$W$96,$V$82:$V$96),"")</f>
        <v>-4.1369323183626464E-3</v>
      </c>
    </row>
    <row r="87" spans="1:30" x14ac:dyDescent="0.25">
      <c r="A87" s="43" t="s">
        <v>282</v>
      </c>
      <c r="B87" s="43" t="s">
        <v>72</v>
      </c>
      <c r="C87" s="43" t="s">
        <v>13</v>
      </c>
      <c r="D87" s="43">
        <v>14406.615</v>
      </c>
      <c r="E87" s="43">
        <v>29716.103999999999</v>
      </c>
      <c r="F87" s="43">
        <v>0.48480800000000002</v>
      </c>
      <c r="G87" s="43">
        <f>($F$87 -  AVERAGE($F$79,$F$80,$F$81) ) / ($F$96 -  AVERAGE($F$79,$F$80,$F$81) ) * 100</f>
        <v>72.957330076620607</v>
      </c>
      <c r="H87" s="43">
        <v>60</v>
      </c>
      <c r="I87" s="46">
        <f>LN($G$87)</f>
        <v>4.2898747507519222</v>
      </c>
      <c r="J87" s="45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>
        <f>IF(ISTEXT($I$87),"",6)</f>
        <v>6</v>
      </c>
      <c r="V87" s="43">
        <f t="shared" si="9"/>
        <v>60</v>
      </c>
      <c r="W87" s="43">
        <f t="shared" si="10"/>
        <v>4.2898747507519222</v>
      </c>
      <c r="X87" s="43"/>
      <c r="Y87" s="43"/>
      <c r="Z87" s="32" t="s">
        <v>59</v>
      </c>
      <c r="AA87" s="33">
        <f>IFERROR(INTERCEPT($W$82:$W$96,$V$82:$V$96),"")</f>
        <v>4.526876534827176</v>
      </c>
    </row>
    <row r="88" spans="1:30" ht="17.25" x14ac:dyDescent="0.25">
      <c r="A88" s="42" t="s">
        <v>283</v>
      </c>
      <c r="B88" s="42" t="s">
        <v>72</v>
      </c>
      <c r="C88" s="42" t="s">
        <v>13</v>
      </c>
      <c r="D88" s="42">
        <v>18456.088</v>
      </c>
      <c r="E88" s="42">
        <v>22743.190999999999</v>
      </c>
      <c r="F88" s="42">
        <v>0.81149899999999997</v>
      </c>
      <c r="G88" s="42">
        <f>($F$88 -  AVERAGE($F$79,$F$80,$F$81) ) / ($F$94 -  AVERAGE($F$79,$F$80,$F$81) ) * 100</f>
        <v>62.350285626639455</v>
      </c>
      <c r="H88" s="42">
        <v>30</v>
      </c>
      <c r="I88" s="47">
        <f>LN($G$88)</f>
        <v>4.1327682531362333</v>
      </c>
      <c r="J88" s="44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>
        <f>IF(ISTEXT($I$88),"",7)</f>
        <v>7</v>
      </c>
      <c r="V88" s="42">
        <f t="shared" si="9"/>
        <v>30</v>
      </c>
      <c r="W88" s="42">
        <f t="shared" si="10"/>
        <v>4.1327682531362333</v>
      </c>
      <c r="X88" s="42"/>
      <c r="Y88" s="42"/>
      <c r="Z88" s="32" t="s">
        <v>60</v>
      </c>
      <c r="AA88" s="34">
        <f>IFERROR(CORREL($W$82:$W$96,$V$82:$V$96)^2,"")</f>
        <v>0.53031501915797541</v>
      </c>
    </row>
    <row r="89" spans="1:30" ht="18" x14ac:dyDescent="0.35">
      <c r="A89" s="43" t="s">
        <v>284</v>
      </c>
      <c r="B89" s="43" t="s">
        <v>72</v>
      </c>
      <c r="C89" s="43" t="s">
        <v>13</v>
      </c>
      <c r="D89" s="43">
        <v>19124.050999999999</v>
      </c>
      <c r="E89" s="43">
        <v>30521.5</v>
      </c>
      <c r="F89" s="43">
        <v>0.62657600000000002</v>
      </c>
      <c r="G89" s="43">
        <f>($F$89 -  AVERAGE($F$79,$F$80,$F$81) ) / ($F$95 -  AVERAGE($F$79,$F$80,$F$81) ) * 100</f>
        <v>87.398689049161916</v>
      </c>
      <c r="H89" s="43">
        <v>30</v>
      </c>
      <c r="I89" s="46">
        <f>LN($G$89)</f>
        <v>4.47048028311149</v>
      </c>
      <c r="J89" s="45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>
        <f>IF(ISTEXT($I$89),"",8)</f>
        <v>8</v>
      </c>
      <c r="V89" s="43">
        <f t="shared" si="9"/>
        <v>30</v>
      </c>
      <c r="W89" s="43">
        <f t="shared" si="10"/>
        <v>4.47048028311149</v>
      </c>
      <c r="X89" s="43"/>
      <c r="Y89" s="43"/>
      <c r="Z89" s="32" t="s">
        <v>61</v>
      </c>
      <c r="AA89" s="41">
        <f>IF(AA86&gt;0,"",IFERROR(LN(2) /ABS(AA86),0))</f>
        <v>167.5510081427403</v>
      </c>
    </row>
    <row r="90" spans="1:30" ht="18.75" x14ac:dyDescent="0.35">
      <c r="A90" s="42" t="s">
        <v>285</v>
      </c>
      <c r="B90" s="42" t="s">
        <v>72</v>
      </c>
      <c r="C90" s="42" t="s">
        <v>13</v>
      </c>
      <c r="D90" s="42">
        <v>11619.073</v>
      </c>
      <c r="E90" s="42">
        <v>20218.782999999999</v>
      </c>
      <c r="F90" s="42">
        <v>0.57466700000000004</v>
      </c>
      <c r="G90" s="42">
        <f>($F$90 -  AVERAGE($F$79,$F$80,$F$81) ) / ($F$96 -  AVERAGE($F$79,$F$80,$F$81) ) * 100</f>
        <v>86.480320441709154</v>
      </c>
      <c r="H90" s="42">
        <v>30</v>
      </c>
      <c r="I90" s="47">
        <f>LN($G$90)</f>
        <v>4.4599168787092536</v>
      </c>
      <c r="J90" s="44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>
        <f>IF(ISTEXT($I$90),"",9)</f>
        <v>9</v>
      </c>
      <c r="V90" s="42">
        <f t="shared" si="9"/>
        <v>30</v>
      </c>
      <c r="W90" s="42">
        <f t="shared" si="10"/>
        <v>4.4599168787092536</v>
      </c>
      <c r="X90" s="42"/>
      <c r="Y90" s="42"/>
      <c r="Z90" s="32" t="s">
        <v>62</v>
      </c>
      <c r="AA90" s="33">
        <f>IF(AA86&gt;0,0,IFERROR(ABS(AA86 * 1000 / 0.5),0))</f>
        <v>8.2738646367252926</v>
      </c>
    </row>
    <row r="91" spans="1:30" ht="15.75" thickBot="1" x14ac:dyDescent="0.3">
      <c r="A91" s="43" t="s">
        <v>286</v>
      </c>
      <c r="B91" s="43" t="s">
        <v>72</v>
      </c>
      <c r="C91" s="43" t="s">
        <v>13</v>
      </c>
      <c r="D91" s="43">
        <v>26253.734</v>
      </c>
      <c r="E91" s="43">
        <v>29105.083999999999</v>
      </c>
      <c r="F91" s="43">
        <v>0.90203299999999997</v>
      </c>
      <c r="G91" s="43">
        <f>($F$91 -  AVERAGE($F$79,$F$80,$F$81) ) / ($F$94 -  AVERAGE($F$79,$F$80,$F$81) ) * 100</f>
        <v>69.306442025966447</v>
      </c>
      <c r="H91" s="43">
        <v>15</v>
      </c>
      <c r="I91" s="46">
        <f>LN($G$91)</f>
        <v>4.2385378604031354</v>
      </c>
      <c r="J91" s="45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>
        <f>IF(ISTEXT($I$91),"",10)</f>
        <v>10</v>
      </c>
      <c r="V91" s="43">
        <f t="shared" si="9"/>
        <v>15</v>
      </c>
      <c r="W91" s="43">
        <f t="shared" si="10"/>
        <v>4.2385378604031354</v>
      </c>
      <c r="X91" s="43"/>
      <c r="Y91" s="43"/>
      <c r="Z91" s="36" t="s">
        <v>46</v>
      </c>
      <c r="AA91" s="37" t="s">
        <v>63</v>
      </c>
    </row>
    <row r="92" spans="1:30" x14ac:dyDescent="0.25">
      <c r="A92" s="42" t="s">
        <v>287</v>
      </c>
      <c r="B92" s="42" t="s">
        <v>72</v>
      </c>
      <c r="C92" s="42" t="s">
        <v>13</v>
      </c>
      <c r="D92" s="42">
        <v>15570.737999999999</v>
      </c>
      <c r="E92" s="42">
        <v>22702.773000000001</v>
      </c>
      <c r="F92" s="42">
        <v>0.68585200000000002</v>
      </c>
      <c r="G92" s="42">
        <f>($F$92 -  AVERAGE($F$79,$F$80,$F$81) ) / ($F$95 -  AVERAGE($F$79,$F$80,$F$81) ) * 100</f>
        <v>95.667048317272901</v>
      </c>
      <c r="H92" s="42">
        <v>15</v>
      </c>
      <c r="I92" s="47">
        <f>LN($G$92)</f>
        <v>4.5608739164627128</v>
      </c>
      <c r="J92" s="44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>
        <f>IF(ISTEXT($I$92),"",11)</f>
        <v>11</v>
      </c>
      <c r="V92" s="42">
        <f t="shared" si="9"/>
        <v>15</v>
      </c>
      <c r="W92" s="42">
        <f t="shared" si="10"/>
        <v>4.5608739164627128</v>
      </c>
      <c r="X92" s="42"/>
      <c r="Y92" s="42"/>
    </row>
    <row r="93" spans="1:30" x14ac:dyDescent="0.25">
      <c r="A93" s="43" t="s">
        <v>288</v>
      </c>
      <c r="B93" s="43" t="s">
        <v>72</v>
      </c>
      <c r="C93" s="43" t="s">
        <v>13</v>
      </c>
      <c r="D93" s="43">
        <v>17873.724999999999</v>
      </c>
      <c r="E93" s="43">
        <v>27780.328000000001</v>
      </c>
      <c r="F93" s="43">
        <v>0.64339500000000005</v>
      </c>
      <c r="G93" s="43">
        <f>($F$93 -  AVERAGE($F$79,$F$80,$F$81) ) / ($F$96 -  AVERAGE($F$79,$F$80,$F$81) ) * 100</f>
        <v>96.82328087763436</v>
      </c>
      <c r="H93" s="43">
        <v>15</v>
      </c>
      <c r="I93" s="46">
        <f>LN($G$93)</f>
        <v>4.5728874703000955</v>
      </c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>
        <f>IF(ISTEXT($I$93),"",12)</f>
        <v>12</v>
      </c>
      <c r="V93" s="43">
        <f t="shared" si="9"/>
        <v>15</v>
      </c>
      <c r="W93" s="43">
        <f t="shared" si="10"/>
        <v>4.5728874703000955</v>
      </c>
      <c r="X93" s="43"/>
      <c r="Y93" s="43"/>
    </row>
    <row r="94" spans="1:30" x14ac:dyDescent="0.25">
      <c r="A94" s="42" t="s">
        <v>289</v>
      </c>
      <c r="B94" s="42" t="s">
        <v>72</v>
      </c>
      <c r="C94" s="42" t="s">
        <v>13</v>
      </c>
      <c r="D94" s="42">
        <v>36621.847999999998</v>
      </c>
      <c r="E94" s="42">
        <v>28138.013999999999</v>
      </c>
      <c r="F94" s="42">
        <v>1.3015080000000001</v>
      </c>
      <c r="G94" s="42">
        <f>($F$94 -  AVERAGE($F$79,$F$80,$F$81) ) / ($F$94 -  AVERAGE($F$79,$F$80,$F$81) ) * 100</f>
        <v>100</v>
      </c>
      <c r="H94" s="42">
        <v>0</v>
      </c>
      <c r="I94" s="47">
        <f>LN($G$94)</f>
        <v>4.6051701859880918</v>
      </c>
      <c r="J94" s="44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>
        <f>IF(ISTEXT($I$94),"",13)</f>
        <v>13</v>
      </c>
      <c r="V94" s="42">
        <f t="shared" si="9"/>
        <v>0</v>
      </c>
      <c r="W94" s="42">
        <f t="shared" si="10"/>
        <v>4.6051701859880918</v>
      </c>
      <c r="X94" s="42"/>
      <c r="Y94" s="42"/>
    </row>
    <row r="95" spans="1:30" x14ac:dyDescent="0.25">
      <c r="A95" s="43" t="s">
        <v>290</v>
      </c>
      <c r="B95" s="43" t="s">
        <v>72</v>
      </c>
      <c r="C95" s="43" t="s">
        <v>13</v>
      </c>
      <c r="D95" s="43">
        <v>20279.973000000002</v>
      </c>
      <c r="E95" s="43">
        <v>28287.838</v>
      </c>
      <c r="F95" s="43">
        <v>0.71691499999999997</v>
      </c>
      <c r="G95" s="43">
        <f>($F$95 -  AVERAGE($F$79,$F$80,$F$81) ) / ($F$95 -  AVERAGE($F$79,$F$80,$F$81) ) * 100</f>
        <v>100</v>
      </c>
      <c r="H95" s="43">
        <v>0</v>
      </c>
      <c r="I95" s="46">
        <f>LN($G$95)</f>
        <v>4.6051701859880918</v>
      </c>
      <c r="J95" s="45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>
        <f>IF(ISTEXT($I$95),"",14)</f>
        <v>14</v>
      </c>
      <c r="V95" s="43">
        <f t="shared" si="9"/>
        <v>0</v>
      </c>
      <c r="W95" s="43">
        <f t="shared" si="10"/>
        <v>4.6051701859880918</v>
      </c>
      <c r="X95" s="43"/>
      <c r="Y95" s="43"/>
    </row>
    <row r="96" spans="1:30" x14ac:dyDescent="0.25">
      <c r="A96" s="42" t="s">
        <v>291</v>
      </c>
      <c r="B96" s="42" t="s">
        <v>72</v>
      </c>
      <c r="C96" s="42" t="s">
        <v>13</v>
      </c>
      <c r="D96" s="42">
        <v>17090.201000000001</v>
      </c>
      <c r="E96" s="42">
        <v>25718.724999999999</v>
      </c>
      <c r="F96" s="42">
        <v>0.66450399999999998</v>
      </c>
      <c r="G96" s="42">
        <f>($F$96 -  AVERAGE($F$79,$F$80,$F$81) ) / ($F$96 -  AVERAGE($F$79,$F$80,$F$81) ) * 100</f>
        <v>100</v>
      </c>
      <c r="H96" s="42">
        <v>0</v>
      </c>
      <c r="I96" s="47">
        <f>LN($G$96)</f>
        <v>4.6051701859880918</v>
      </c>
      <c r="J96" s="44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>
        <f>IF(ISTEXT($I$96),"",15)</f>
        <v>15</v>
      </c>
      <c r="V96" s="42">
        <f t="shared" si="9"/>
        <v>0</v>
      </c>
      <c r="W96" s="42">
        <f t="shared" si="10"/>
        <v>4.6051701859880918</v>
      </c>
      <c r="X96" s="42"/>
      <c r="Y96" s="42"/>
    </row>
    <row r="97" spans="1:30" ht="15.75" thickBot="1" x14ac:dyDescent="0.3">
      <c r="A97" s="43"/>
      <c r="B97" s="43"/>
      <c r="C97" s="43"/>
      <c r="D97" s="43"/>
      <c r="E97" s="43"/>
      <c r="F97" s="43"/>
      <c r="G97" s="43"/>
      <c r="H97" s="43"/>
      <c r="I97" s="43"/>
      <c r="J97" s="45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</row>
    <row r="98" spans="1:30" ht="16.5" thickTop="1" thickBot="1" x14ac:dyDescent="0.3">
      <c r="A98" s="42" t="s">
        <v>6</v>
      </c>
      <c r="B98" s="42" t="s">
        <v>73</v>
      </c>
      <c r="C98" s="42" t="s">
        <v>14</v>
      </c>
      <c r="D98" s="42">
        <v>0.65400000000000003</v>
      </c>
      <c r="E98" s="42">
        <v>53817.542999999998</v>
      </c>
      <c r="F98" s="42">
        <v>1.215217127247894E-5</v>
      </c>
      <c r="G98" s="42"/>
      <c r="H98" s="42"/>
      <c r="I98" s="42"/>
      <c r="J98" s="44"/>
      <c r="K98" s="42"/>
      <c r="L98" s="42"/>
      <c r="M98" s="42"/>
      <c r="N98" s="42"/>
      <c r="O98" s="42"/>
      <c r="P98" s="42"/>
      <c r="Q98" s="42"/>
      <c r="R98" s="42" t="s">
        <v>295</v>
      </c>
      <c r="S98" s="42"/>
      <c r="T98" s="42">
        <v>7</v>
      </c>
      <c r="U98" s="42"/>
      <c r="V98" s="42"/>
      <c r="W98" s="42"/>
      <c r="X98" s="42"/>
      <c r="Y98" s="42"/>
      <c r="Z98" s="10" t="s">
        <v>52</v>
      </c>
      <c r="AA98" s="10" t="s">
        <v>54</v>
      </c>
      <c r="AB98" s="10" t="s">
        <v>55</v>
      </c>
      <c r="AC98" s="10" t="s">
        <v>56</v>
      </c>
      <c r="AD98" s="10" t="s">
        <v>57</v>
      </c>
    </row>
    <row r="99" spans="1:30" ht="15.75" thickTop="1" x14ac:dyDescent="0.25">
      <c r="A99" s="43" t="s">
        <v>8</v>
      </c>
      <c r="B99" s="43" t="s">
        <v>73</v>
      </c>
      <c r="C99" s="43" t="s">
        <v>14</v>
      </c>
      <c r="D99" s="43">
        <v>1</v>
      </c>
      <c r="E99" s="43">
        <v>52947.175999999999</v>
      </c>
      <c r="F99" s="43">
        <v>1.8886748558601123E-5</v>
      </c>
      <c r="G99" s="43"/>
      <c r="H99" s="43"/>
      <c r="I99" s="43"/>
      <c r="J99" s="45"/>
      <c r="K99" s="43"/>
      <c r="L99" s="43"/>
      <c r="M99" s="43"/>
      <c r="N99" s="43"/>
      <c r="O99" s="43"/>
      <c r="P99" s="43"/>
      <c r="Q99" s="43"/>
      <c r="R99" s="43" t="s">
        <v>52</v>
      </c>
      <c r="S99" s="43"/>
      <c r="T99" s="43">
        <v>119</v>
      </c>
      <c r="U99" s="43"/>
      <c r="V99" s="43"/>
      <c r="W99" s="43"/>
      <c r="X99" s="43"/>
      <c r="Y99" s="43"/>
      <c r="Z99" s="11">
        <f>$H$101</f>
        <v>120</v>
      </c>
      <c r="AA99" s="12">
        <f>IF(ISTEXT($I$101),TEXT($G$101/100,"0.00%"),$G$101 / 100)</f>
        <v>0.93830190594882201</v>
      </c>
      <c r="AB99" s="12">
        <f>IF(ISTEXT($I$102),TEXT($G$102/100,"0.00%"),$G$102 / 100)</f>
        <v>0.937370170593254</v>
      </c>
      <c r="AC99" s="12">
        <f>IF(ISTEXT($I$103),TEXT($G$103/100,"0.00%"),$G$103 / 100)</f>
        <v>0.96190138227091504</v>
      </c>
      <c r="AD99" s="12">
        <f>IFERROR(AVERAGE($AA$99:$AC$99),"")</f>
        <v>0.94585781960433035</v>
      </c>
    </row>
    <row r="100" spans="1:30" x14ac:dyDescent="0.25">
      <c r="A100" s="42" t="s">
        <v>9</v>
      </c>
      <c r="B100" s="42" t="s">
        <v>73</v>
      </c>
      <c r="C100" s="42" t="s">
        <v>14</v>
      </c>
      <c r="D100" s="42">
        <v>0.55500000000000005</v>
      </c>
      <c r="E100" s="42">
        <v>55355.074000000001</v>
      </c>
      <c r="F100" s="42">
        <v>1.0026181159111087E-5</v>
      </c>
      <c r="G100" s="42"/>
      <c r="H100" s="42"/>
      <c r="I100" s="42"/>
      <c r="J100" s="44"/>
      <c r="K100" s="42"/>
      <c r="L100" s="42"/>
      <c r="M100" s="42"/>
      <c r="N100" s="42"/>
      <c r="O100" s="42"/>
      <c r="P100" s="42"/>
      <c r="Q100" s="42"/>
      <c r="R100" s="42" t="s">
        <v>53</v>
      </c>
      <c r="S100" s="42"/>
      <c r="T100" s="42">
        <v>133</v>
      </c>
      <c r="U100" s="42"/>
      <c r="V100" s="42"/>
      <c r="W100" s="42"/>
      <c r="X100" s="42"/>
      <c r="Y100" s="42"/>
      <c r="Z100" s="11">
        <f>$H$104</f>
        <v>60</v>
      </c>
      <c r="AA100" s="15">
        <f>IF(ISTEXT($I$104),TEXT($G$104/100,"0.00%"),$G$104 / 100)</f>
        <v>1.0958599979873997</v>
      </c>
      <c r="AB100" s="12">
        <f>IF(ISTEXT($I$105),TEXT($G$105/100,"0.00%"),$G$105 / 100)</f>
        <v>0.90969803333380117</v>
      </c>
      <c r="AC100" s="15">
        <f>IF(ISTEXT($I$106),TEXT($G$106/100,"0.00%"),$G$106 / 100)</f>
        <v>1.0145642357626574</v>
      </c>
      <c r="AD100" s="15">
        <f>IFERROR(AVERAGE($AA$100:$AC$100),"")</f>
        <v>1.0067074223612862</v>
      </c>
    </row>
    <row r="101" spans="1:30" x14ac:dyDescent="0.25">
      <c r="A101" s="43" t="s">
        <v>314</v>
      </c>
      <c r="B101" s="43" t="s">
        <v>73</v>
      </c>
      <c r="C101" s="43" t="s">
        <v>14</v>
      </c>
      <c r="D101" s="43">
        <v>6309.7309999999998</v>
      </c>
      <c r="E101" s="43">
        <v>24466.298999999999</v>
      </c>
      <c r="F101" s="43">
        <v>0.25789499999999999</v>
      </c>
      <c r="G101" s="43">
        <f>($F$101 -  AVERAGE($F$98,$F$99,$F$100) ) / ($F$113 -  AVERAGE($F$98,$F$99,$F$100) ) * 100</f>
        <v>93.830190594882197</v>
      </c>
      <c r="H101" s="43">
        <v>120</v>
      </c>
      <c r="I101" s="46">
        <f>LN($G$101)</f>
        <v>4.5414866655786144</v>
      </c>
      <c r="J101" s="45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>
        <f>IF(ISTEXT($I$101),"",1)</f>
        <v>1</v>
      </c>
      <c r="V101" s="43">
        <f t="shared" ref="V101:V115" si="11">IFERROR(INDEX($H$101:$H$115,SMALL($U$101:$U$115,ROW(W1)),1),"")</f>
        <v>120</v>
      </c>
      <c r="W101" s="43">
        <f t="shared" ref="W101:W115" si="12">IFERROR(INDEX($I$101:$I$115,SMALL($U$101:$U$115,ROW(I1)),1),"")</f>
        <v>4.5414866655786144</v>
      </c>
      <c r="X101" s="43"/>
      <c r="Y101" s="43"/>
      <c r="Z101" s="11">
        <f>$H$107</f>
        <v>30</v>
      </c>
      <c r="AA101" s="15">
        <f>IF(ISTEXT($I$107),TEXT($G$107/100,"0.00%"),$G$107 / 100)</f>
        <v>1.086057871115083</v>
      </c>
      <c r="AB101" s="12">
        <f>IF(ISTEXT($I$108),TEXT($G$108/100,"0.00%"),$G$108 / 100)</f>
        <v>0.94203173668432383</v>
      </c>
      <c r="AC101" s="12">
        <f>IF(ISTEXT($I$109),TEXT($G$109/100,"0.00%"),$G$109 / 100)</f>
        <v>0.89208235275366932</v>
      </c>
      <c r="AD101" s="12">
        <f>IFERROR(AVERAGE($AA$101:$AC$101),"")</f>
        <v>0.97339065351769205</v>
      </c>
    </row>
    <row r="102" spans="1:30" x14ac:dyDescent="0.25">
      <c r="A102" s="42" t="s">
        <v>315</v>
      </c>
      <c r="B102" s="42" t="s">
        <v>73</v>
      </c>
      <c r="C102" s="42" t="s">
        <v>14</v>
      </c>
      <c r="D102" s="42">
        <v>8383.518</v>
      </c>
      <c r="E102" s="42">
        <v>24168.028999999999</v>
      </c>
      <c r="F102" s="42">
        <v>0.346885</v>
      </c>
      <c r="G102" s="42">
        <f>($F$102 -  AVERAGE($F$98,$F$99,$F$100) ) / ($F$114 -  AVERAGE($F$98,$F$99,$F$100) ) * 100</f>
        <v>93.737017059325396</v>
      </c>
      <c r="H102" s="42">
        <v>120</v>
      </c>
      <c r="I102" s="47">
        <f>LN($G$102)</f>
        <v>4.5404931705600999</v>
      </c>
      <c r="J102" s="44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>
        <f>IF(ISTEXT($I$102),"",2)</f>
        <v>2</v>
      </c>
      <c r="V102" s="42">
        <f t="shared" si="11"/>
        <v>120</v>
      </c>
      <c r="W102" s="42">
        <f t="shared" si="12"/>
        <v>4.5404931705600999</v>
      </c>
      <c r="X102" s="42"/>
      <c r="Y102" s="42"/>
      <c r="Z102" s="11">
        <f>$H$110</f>
        <v>15</v>
      </c>
      <c r="AA102" s="15">
        <f>IF(ISTEXT($I$110),TEXT($G$110/100,"0.00%"),$G$110 / 100)</f>
        <v>1.0401945417811738</v>
      </c>
      <c r="AB102" s="12">
        <f>IF(ISTEXT($I$111),TEXT($G$111/100,"0.00%"),$G$111 / 100)</f>
        <v>0.94020764560520964</v>
      </c>
      <c r="AC102" s="12">
        <f>IF(ISTEXT($I$112),TEXT($G$112/100,"0.00%"),$G$112 / 100)</f>
        <v>0.95949821076670783</v>
      </c>
      <c r="AD102" s="12">
        <f>IFERROR(AVERAGE($AA$102:$AC$102),"")</f>
        <v>0.97996679938436382</v>
      </c>
    </row>
    <row r="103" spans="1:30" ht="15.75" thickBot="1" x14ac:dyDescent="0.3">
      <c r="A103" s="43" t="s">
        <v>316</v>
      </c>
      <c r="B103" s="43" t="s">
        <v>73</v>
      </c>
      <c r="C103" s="43" t="s">
        <v>14</v>
      </c>
      <c r="D103" s="43">
        <v>6071.9560000000001</v>
      </c>
      <c r="E103" s="43">
        <v>22914.041000000001</v>
      </c>
      <c r="F103" s="43">
        <v>0.264988</v>
      </c>
      <c r="G103" s="43">
        <f>($F$103 -  AVERAGE($F$98,$F$99,$F$100) ) / ($F$115 -  AVERAGE($F$98,$F$99,$F$100) ) * 100</f>
        <v>96.190138227091509</v>
      </c>
      <c r="H103" s="43">
        <v>120</v>
      </c>
      <c r="I103" s="46">
        <f>LN($G$103)</f>
        <v>4.5663268391849234</v>
      </c>
      <c r="J103" s="45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>
        <f>IF(ISTEXT($I$103),"",3)</f>
        <v>3</v>
      </c>
      <c r="V103" s="43">
        <f t="shared" si="11"/>
        <v>120</v>
      </c>
      <c r="W103" s="43">
        <f t="shared" si="12"/>
        <v>4.5663268391849234</v>
      </c>
      <c r="X103" s="43"/>
      <c r="Y103" s="43"/>
      <c r="Z103" s="13">
        <f>$H$113</f>
        <v>0</v>
      </c>
      <c r="AA103" s="14">
        <f>IF(ISTEXT($I$113),TEXT($G$113/100,"0.00%"),$G$113 / 100)</f>
        <v>1</v>
      </c>
      <c r="AB103" s="14">
        <f>IF(ISTEXT($I$114),TEXT($G$114/100,"0.00%"),$G$114 / 100)</f>
        <v>1</v>
      </c>
      <c r="AC103" s="14">
        <f>IF(ISTEXT($I$115),TEXT($G$115/100,"0.00%"),$G$115 / 100)</f>
        <v>1</v>
      </c>
      <c r="AD103" s="14">
        <f>IFERROR(AVERAGE($AA$103:$AC$103),"")</f>
        <v>1</v>
      </c>
    </row>
    <row r="104" spans="1:30" ht="16.5" thickTop="1" thickBot="1" x14ac:dyDescent="0.3">
      <c r="A104" s="42" t="s">
        <v>317</v>
      </c>
      <c r="B104" s="42" t="s">
        <v>73</v>
      </c>
      <c r="C104" s="42" t="s">
        <v>14</v>
      </c>
      <c r="D104" s="42">
        <v>8372.7950000000001</v>
      </c>
      <c r="E104" s="42">
        <v>27798.282999999999</v>
      </c>
      <c r="F104" s="42">
        <v>0.30119800000000002</v>
      </c>
      <c r="G104" s="42">
        <f>($F$104 -  AVERAGE($F$98,$F$99,$F$100) ) / ($F$113 -  AVERAGE($F$98,$F$99,$F$100) ) * 100</f>
        <v>109.58599979873998</v>
      </c>
      <c r="H104" s="42">
        <v>60</v>
      </c>
      <c r="I104" s="47">
        <f>LN($G$104)</f>
        <v>4.6967096272919946</v>
      </c>
      <c r="J104" s="44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>
        <f>IF(ISTEXT($I$104),"",4)</f>
        <v>4</v>
      </c>
      <c r="V104" s="42">
        <f t="shared" si="11"/>
        <v>60</v>
      </c>
      <c r="W104" s="42">
        <f t="shared" si="12"/>
        <v>4.6967096272919946</v>
      </c>
      <c r="X104" s="42"/>
      <c r="Y104" s="42"/>
    </row>
    <row r="105" spans="1:30" x14ac:dyDescent="0.25">
      <c r="A105" s="43" t="s">
        <v>318</v>
      </c>
      <c r="B105" s="43" t="s">
        <v>73</v>
      </c>
      <c r="C105" s="43" t="s">
        <v>14</v>
      </c>
      <c r="D105" s="43">
        <v>9862.3700000000008</v>
      </c>
      <c r="E105" s="43">
        <v>29296.062999999998</v>
      </c>
      <c r="F105" s="43">
        <v>0.33664500000000003</v>
      </c>
      <c r="G105" s="43">
        <f>($F$105 -  AVERAGE($F$98,$F$99,$F$100) ) / ($F$114 -  AVERAGE($F$98,$F$99,$F$100) ) * 100</f>
        <v>90.969803333380113</v>
      </c>
      <c r="H105" s="43">
        <v>60</v>
      </c>
      <c r="I105" s="46">
        <f>LN($G$105)</f>
        <v>4.5105276199472772</v>
      </c>
      <c r="J105" s="45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>
        <f>IF(ISTEXT($I$105),"",5)</f>
        <v>5</v>
      </c>
      <c r="V105" s="43">
        <f t="shared" si="11"/>
        <v>60</v>
      </c>
      <c r="W105" s="43">
        <f t="shared" si="12"/>
        <v>4.5105276199472772</v>
      </c>
      <c r="X105" s="43"/>
      <c r="Y105" s="43"/>
      <c r="Z105" s="30" t="s">
        <v>58</v>
      </c>
      <c r="AA105" s="61">
        <f>IFERROR(SLOPE($W$101:$W$115,$V$101:$V$115),"")</f>
        <v>-3.3673416984519546E-4</v>
      </c>
    </row>
    <row r="106" spans="1:30" x14ac:dyDescent="0.25">
      <c r="A106" s="42" t="s">
        <v>319</v>
      </c>
      <c r="B106" s="42" t="s">
        <v>73</v>
      </c>
      <c r="C106" s="42" t="s">
        <v>14</v>
      </c>
      <c r="D106" s="42">
        <v>7272.576</v>
      </c>
      <c r="E106" s="42">
        <v>26020.368999999999</v>
      </c>
      <c r="F106" s="42">
        <v>0.27949499999999999</v>
      </c>
      <c r="G106" s="42">
        <f>($F$106 -  AVERAGE($F$98,$F$99,$F$100) ) / ($F$115 -  AVERAGE($F$98,$F$99,$F$100) ) * 100</f>
        <v>101.45642357626573</v>
      </c>
      <c r="H106" s="42">
        <v>60</v>
      </c>
      <c r="I106" s="47">
        <f>LN($G$106)</f>
        <v>4.619629381923982</v>
      </c>
      <c r="J106" s="44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>
        <f>IF(ISTEXT($I$106),"",6)</f>
        <v>6</v>
      </c>
      <c r="V106" s="42">
        <f t="shared" si="11"/>
        <v>60</v>
      </c>
      <c r="W106" s="42">
        <f t="shared" si="12"/>
        <v>4.619629381923982</v>
      </c>
      <c r="X106" s="42"/>
      <c r="Y106" s="42"/>
      <c r="Z106" s="32" t="s">
        <v>59</v>
      </c>
      <c r="AA106" s="33">
        <f>IFERROR(INTERCEPT($W$101:$W$115,$V$101:$V$115),"")</f>
        <v>4.5996033539001573</v>
      </c>
    </row>
    <row r="107" spans="1:30" ht="17.25" x14ac:dyDescent="0.25">
      <c r="A107" s="43" t="s">
        <v>320</v>
      </c>
      <c r="B107" s="43" t="s">
        <v>73</v>
      </c>
      <c r="C107" s="43" t="s">
        <v>14</v>
      </c>
      <c r="D107" s="43">
        <v>7373.3630000000003</v>
      </c>
      <c r="E107" s="43">
        <v>24701.044999999998</v>
      </c>
      <c r="F107" s="43">
        <v>0.29850399999999999</v>
      </c>
      <c r="G107" s="43">
        <f>($F$107 -  AVERAGE($F$98,$F$99,$F$100) ) / ($F$113 -  AVERAGE($F$98,$F$99,$F$100) ) * 100</f>
        <v>108.60578711150831</v>
      </c>
      <c r="H107" s="43">
        <v>30</v>
      </c>
      <c r="I107" s="46">
        <f>LN($G$107)</f>
        <v>4.6877246943996607</v>
      </c>
      <c r="J107" s="45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>
        <f>IF(ISTEXT($I$107),"",7)</f>
        <v>7</v>
      </c>
      <c r="V107" s="43">
        <f t="shared" si="11"/>
        <v>30</v>
      </c>
      <c r="W107" s="43">
        <f t="shared" si="12"/>
        <v>4.6877246943996607</v>
      </c>
      <c r="X107" s="43"/>
      <c r="Y107" s="43"/>
      <c r="Z107" s="32" t="s">
        <v>60</v>
      </c>
      <c r="AA107" s="54">
        <f>IFERROR(CORREL($W$101:$W$115,$V$101:$V$115)^2,"")</f>
        <v>5.9633074545828543E-2</v>
      </c>
    </row>
    <row r="108" spans="1:30" ht="18" x14ac:dyDescent="0.35">
      <c r="A108" s="42" t="s">
        <v>321</v>
      </c>
      <c r="B108" s="42" t="s">
        <v>73</v>
      </c>
      <c r="C108" s="42" t="s">
        <v>14</v>
      </c>
      <c r="D108" s="42">
        <v>8972.9719999999998</v>
      </c>
      <c r="E108" s="42">
        <v>25739.254000000001</v>
      </c>
      <c r="F108" s="42">
        <v>0.34860999999999998</v>
      </c>
      <c r="G108" s="42">
        <f>($F$108 -  AVERAGE($F$98,$F$99,$F$100) ) / ($F$114 -  AVERAGE($F$98,$F$99,$F$100) ) * 100</f>
        <v>94.203173668432385</v>
      </c>
      <c r="H108" s="42">
        <v>30</v>
      </c>
      <c r="I108" s="47">
        <f>LN($G$108)</f>
        <v>4.5454538717624864</v>
      </c>
      <c r="J108" s="44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>
        <f>IF(ISTEXT($I$108),"",8)</f>
        <v>8</v>
      </c>
      <c r="V108" s="42">
        <f t="shared" si="11"/>
        <v>30</v>
      </c>
      <c r="W108" s="42">
        <f t="shared" si="12"/>
        <v>4.5454538717624864</v>
      </c>
      <c r="X108" s="42"/>
      <c r="Y108" s="42"/>
      <c r="Z108" s="32" t="s">
        <v>61</v>
      </c>
      <c r="AA108" s="41">
        <f>IF(AA105&gt;0,"",IFERROR(LN(2) /ABS(AA105),0))</f>
        <v>2058.4402850432471</v>
      </c>
    </row>
    <row r="109" spans="1:30" ht="18.75" x14ac:dyDescent="0.35">
      <c r="A109" s="43" t="s">
        <v>322</v>
      </c>
      <c r="B109" s="43" t="s">
        <v>73</v>
      </c>
      <c r="C109" s="43" t="s">
        <v>14</v>
      </c>
      <c r="D109" s="43">
        <v>5008.7089999999998</v>
      </c>
      <c r="E109" s="43">
        <v>20380.898000000001</v>
      </c>
      <c r="F109" s="43">
        <v>0.245755</v>
      </c>
      <c r="G109" s="43">
        <f>($F$109 -  AVERAGE($F$98,$F$99,$F$100) ) / ($F$115 -  AVERAGE($F$98,$F$99,$F$100) ) * 100</f>
        <v>89.208235275366931</v>
      </c>
      <c r="H109" s="43">
        <v>30</v>
      </c>
      <c r="I109" s="46">
        <f>LN($G$109)</f>
        <v>4.490973359039268</v>
      </c>
      <c r="J109" s="45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>
        <f>IF(ISTEXT($I$109),"",9)</f>
        <v>9</v>
      </c>
      <c r="V109" s="43">
        <f t="shared" si="11"/>
        <v>30</v>
      </c>
      <c r="W109" s="43">
        <f t="shared" si="12"/>
        <v>4.490973359039268</v>
      </c>
      <c r="X109" s="43"/>
      <c r="Y109" s="43"/>
      <c r="Z109" s="32" t="s">
        <v>62</v>
      </c>
      <c r="AA109" s="34">
        <f>IF(AA105&gt;0,0,IFERROR(ABS(AA105 * 1000 / 0.5),0))</f>
        <v>0.67346833969039088</v>
      </c>
    </row>
    <row r="110" spans="1:30" ht="15.75" thickBot="1" x14ac:dyDescent="0.3">
      <c r="A110" s="42" t="s">
        <v>323</v>
      </c>
      <c r="B110" s="42" t="s">
        <v>73</v>
      </c>
      <c r="C110" s="42" t="s">
        <v>14</v>
      </c>
      <c r="D110" s="42">
        <v>7495.27</v>
      </c>
      <c r="E110" s="42">
        <v>26216.530999999999</v>
      </c>
      <c r="F110" s="42">
        <v>0.28589900000000001</v>
      </c>
      <c r="G110" s="42">
        <f>($F$110 -  AVERAGE($F$98,$F$99,$F$100) ) / ($F$113 -  AVERAGE($F$98,$F$99,$F$100) ) * 100</f>
        <v>104.01945417811737</v>
      </c>
      <c r="H110" s="42">
        <v>15</v>
      </c>
      <c r="I110" s="47">
        <f>LN($G$110)</f>
        <v>4.6445779410529182</v>
      </c>
      <c r="J110" s="44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>
        <f>IF(ISTEXT($I$110),"",10)</f>
        <v>10</v>
      </c>
      <c r="V110" s="42">
        <f t="shared" si="11"/>
        <v>15</v>
      </c>
      <c r="W110" s="42">
        <f t="shared" si="12"/>
        <v>4.6445779410529182</v>
      </c>
      <c r="X110" s="42"/>
      <c r="Y110" s="42"/>
      <c r="Z110" s="36" t="s">
        <v>46</v>
      </c>
      <c r="AA110" s="37" t="s">
        <v>63</v>
      </c>
    </row>
    <row r="111" spans="1:30" x14ac:dyDescent="0.25">
      <c r="A111" s="43" t="s">
        <v>324</v>
      </c>
      <c r="B111" s="43" t="s">
        <v>73</v>
      </c>
      <c r="C111" s="43" t="s">
        <v>14</v>
      </c>
      <c r="D111" s="43">
        <v>8480.8389999999999</v>
      </c>
      <c r="E111" s="43">
        <v>24374.76</v>
      </c>
      <c r="F111" s="43">
        <v>0.34793499999999999</v>
      </c>
      <c r="G111" s="43">
        <f>($F$111 -  AVERAGE($F$98,$F$99,$F$100) ) / ($F$114 -  AVERAGE($F$98,$F$99,$F$100) ) * 100</f>
        <v>94.020764560520959</v>
      </c>
      <c r="H111" s="43">
        <v>15</v>
      </c>
      <c r="I111" s="46">
        <f>LN($G$111)</f>
        <v>4.543515657455294</v>
      </c>
      <c r="J111" s="45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>
        <f>IF(ISTEXT($I$111),"",11)</f>
        <v>11</v>
      </c>
      <c r="V111" s="43">
        <f t="shared" si="11"/>
        <v>15</v>
      </c>
      <c r="W111" s="43">
        <f t="shared" si="12"/>
        <v>4.543515657455294</v>
      </c>
      <c r="X111" s="43"/>
      <c r="Y111" s="43"/>
    </row>
    <row r="112" spans="1:30" x14ac:dyDescent="0.25">
      <c r="A112" s="42" t="s">
        <v>325</v>
      </c>
      <c r="B112" s="42" t="s">
        <v>73</v>
      </c>
      <c r="C112" s="42" t="s">
        <v>14</v>
      </c>
      <c r="D112" s="42">
        <v>5815.0460000000003</v>
      </c>
      <c r="E112" s="42">
        <v>21999.532999999999</v>
      </c>
      <c r="F112" s="42">
        <v>0.26432600000000001</v>
      </c>
      <c r="G112" s="42">
        <f>($F$112 -  AVERAGE($F$98,$F$99,$F$100) ) / ($F$115 -  AVERAGE($F$98,$F$99,$F$100) ) * 100</f>
        <v>95.949821076670787</v>
      </c>
      <c r="H112" s="42">
        <v>15</v>
      </c>
      <c r="I112" s="47">
        <f>LN($G$112)</f>
        <v>4.5638253576960643</v>
      </c>
      <c r="J112" s="44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>
        <f>IF(ISTEXT($I$112),"",12)</f>
        <v>12</v>
      </c>
      <c r="V112" s="42">
        <f t="shared" si="11"/>
        <v>15</v>
      </c>
      <c r="W112" s="42">
        <f t="shared" si="12"/>
        <v>4.5638253576960643</v>
      </c>
      <c r="X112" s="42"/>
      <c r="Y112" s="42"/>
    </row>
    <row r="113" spans="1:30" x14ac:dyDescent="0.25">
      <c r="A113" s="43" t="s">
        <v>326</v>
      </c>
      <c r="B113" s="43" t="s">
        <v>73</v>
      </c>
      <c r="C113" s="43" t="s">
        <v>14</v>
      </c>
      <c r="D113" s="43">
        <v>7843.8959999999997</v>
      </c>
      <c r="E113" s="43">
        <v>28538.641</v>
      </c>
      <c r="F113" s="43">
        <v>0.27485199999999999</v>
      </c>
      <c r="G113" s="43">
        <f>($F$113 -  AVERAGE($F$98,$F$99,$F$100) ) / ($F$113 -  AVERAGE($F$98,$F$99,$F$100) ) * 100</f>
        <v>100</v>
      </c>
      <c r="H113" s="43">
        <v>0</v>
      </c>
      <c r="I113" s="46">
        <f>LN($G$113)</f>
        <v>4.6051701859880918</v>
      </c>
      <c r="J113" s="45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>
        <f>IF(ISTEXT($I$113),"",13)</f>
        <v>13</v>
      </c>
      <c r="V113" s="43">
        <f t="shared" si="11"/>
        <v>0</v>
      </c>
      <c r="W113" s="43">
        <f t="shared" si="12"/>
        <v>4.6051701859880918</v>
      </c>
      <c r="X113" s="43"/>
      <c r="Y113" s="43"/>
    </row>
    <row r="114" spans="1:30" x14ac:dyDescent="0.25">
      <c r="A114" s="42" t="s">
        <v>327</v>
      </c>
      <c r="B114" s="42" t="s">
        <v>73</v>
      </c>
      <c r="C114" s="42" t="s">
        <v>14</v>
      </c>
      <c r="D114" s="42">
        <v>9496.9030000000002</v>
      </c>
      <c r="E114" s="42">
        <v>25663.1</v>
      </c>
      <c r="F114" s="42">
        <v>0.37006099999999997</v>
      </c>
      <c r="G114" s="42">
        <f>($F$114 -  AVERAGE($F$98,$F$99,$F$100) ) / ($F$114 -  AVERAGE($F$98,$F$99,$F$100) ) * 100</f>
        <v>100</v>
      </c>
      <c r="H114" s="42">
        <v>0</v>
      </c>
      <c r="I114" s="47">
        <f>LN($G$114)</f>
        <v>4.6051701859880918</v>
      </c>
      <c r="J114" s="44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>
        <f>IF(ISTEXT($I$114),"",14)</f>
        <v>14</v>
      </c>
      <c r="V114" s="42">
        <f t="shared" si="11"/>
        <v>0</v>
      </c>
      <c r="W114" s="42">
        <f t="shared" si="12"/>
        <v>4.6051701859880918</v>
      </c>
      <c r="X114" s="42"/>
      <c r="Y114" s="42"/>
    </row>
    <row r="115" spans="1:30" x14ac:dyDescent="0.25">
      <c r="A115" s="43" t="s">
        <v>328</v>
      </c>
      <c r="B115" s="43" t="s">
        <v>73</v>
      </c>
      <c r="C115" s="43" t="s">
        <v>14</v>
      </c>
      <c r="D115" s="43">
        <v>7049.7690000000002</v>
      </c>
      <c r="E115" s="43">
        <v>25590.57</v>
      </c>
      <c r="F115" s="43">
        <v>0.27548299999999998</v>
      </c>
      <c r="G115" s="43">
        <f>($F$115 -  AVERAGE($F$98,$F$99,$F$100) ) / ($F$115 -  AVERAGE($F$98,$F$99,$F$100) ) * 100</f>
        <v>100</v>
      </c>
      <c r="H115" s="43">
        <v>0</v>
      </c>
      <c r="I115" s="46">
        <f>LN($G$115)</f>
        <v>4.6051701859880918</v>
      </c>
      <c r="J115" s="45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>
        <f>IF(ISTEXT($I$115),"",15)</f>
        <v>15</v>
      </c>
      <c r="V115" s="43">
        <f t="shared" si="11"/>
        <v>0</v>
      </c>
      <c r="W115" s="43">
        <f t="shared" si="12"/>
        <v>4.6051701859880918</v>
      </c>
      <c r="X115" s="43"/>
      <c r="Y115" s="43"/>
    </row>
    <row r="116" spans="1:30" ht="15.75" thickBot="1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4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30" ht="16.5" thickTop="1" thickBot="1" x14ac:dyDescent="0.3">
      <c r="A117" s="43" t="s">
        <v>6</v>
      </c>
      <c r="B117" s="43" t="s">
        <v>74</v>
      </c>
      <c r="C117" s="43" t="s">
        <v>15</v>
      </c>
      <c r="D117" s="43">
        <v>0.57099999999999995</v>
      </c>
      <c r="E117" s="43">
        <v>53817.542999999998</v>
      </c>
      <c r="F117" s="43">
        <v>1.0609923236369226E-5</v>
      </c>
      <c r="G117" s="43"/>
      <c r="H117" s="43"/>
      <c r="I117" s="43"/>
      <c r="J117" s="45"/>
      <c r="K117" s="43"/>
      <c r="L117" s="43"/>
      <c r="M117" s="43"/>
      <c r="N117" s="43"/>
      <c r="O117" s="43"/>
      <c r="P117" s="43"/>
      <c r="Q117" s="43"/>
      <c r="R117" s="43" t="s">
        <v>332</v>
      </c>
      <c r="S117" s="43"/>
      <c r="T117" s="43">
        <v>8</v>
      </c>
      <c r="U117" s="43"/>
      <c r="V117" s="43"/>
      <c r="W117" s="43"/>
      <c r="X117" s="43"/>
      <c r="Y117" s="43"/>
      <c r="Z117" s="10" t="s">
        <v>52</v>
      </c>
      <c r="AA117" s="10" t="s">
        <v>54</v>
      </c>
      <c r="AB117" s="10" t="s">
        <v>55</v>
      </c>
      <c r="AC117" s="10" t="s">
        <v>56</v>
      </c>
      <c r="AD117" s="10" t="s">
        <v>57</v>
      </c>
    </row>
    <row r="118" spans="1:30" ht="15.75" thickTop="1" x14ac:dyDescent="0.25">
      <c r="A118" s="42" t="s">
        <v>8</v>
      </c>
      <c r="B118" s="42" t="s">
        <v>74</v>
      </c>
      <c r="C118" s="42" t="s">
        <v>15</v>
      </c>
      <c r="D118" s="42">
        <v>1</v>
      </c>
      <c r="E118" s="42">
        <v>52947.175999999999</v>
      </c>
      <c r="F118" s="42">
        <v>1.8886748558601123E-5</v>
      </c>
      <c r="G118" s="42"/>
      <c r="H118" s="42"/>
      <c r="I118" s="42"/>
      <c r="J118" s="44"/>
      <c r="K118" s="42"/>
      <c r="L118" s="42"/>
      <c r="M118" s="42"/>
      <c r="N118" s="42"/>
      <c r="O118" s="42"/>
      <c r="P118" s="42"/>
      <c r="Q118" s="42"/>
      <c r="R118" s="42" t="s">
        <v>52</v>
      </c>
      <c r="S118" s="42"/>
      <c r="T118" s="42">
        <v>138</v>
      </c>
      <c r="U118" s="42"/>
      <c r="V118" s="42"/>
      <c r="W118" s="42"/>
      <c r="X118" s="42"/>
      <c r="Y118" s="42"/>
      <c r="Z118" s="11">
        <f>$H$120</f>
        <v>120</v>
      </c>
      <c r="AA118" s="12">
        <f>IF(ISTEXT($I$120),TEXT($G$120/100,"0.00%"),$G$120 / 100)</f>
        <v>0.24177018267990324</v>
      </c>
      <c r="AB118" s="12">
        <f>IF(ISTEXT($I$121),TEXT($G$121/100,"0.00%"),$G$121 / 100)</f>
        <v>0.24123620956147257</v>
      </c>
      <c r="AC118" s="12">
        <f>IF(ISTEXT($I$122),TEXT($G$122/100,"0.00%"),$G$122 / 100)</f>
        <v>0.23260704648820091</v>
      </c>
      <c r="AD118" s="12">
        <f>IFERROR(AVERAGE($AA$118:$AC$118),"")</f>
        <v>0.2385378129098589</v>
      </c>
    </row>
    <row r="119" spans="1:30" x14ac:dyDescent="0.25">
      <c r="A119" s="43" t="s">
        <v>9</v>
      </c>
      <c r="B119" s="43" t="s">
        <v>74</v>
      </c>
      <c r="C119" s="43" t="s">
        <v>15</v>
      </c>
      <c r="D119" s="43">
        <v>1</v>
      </c>
      <c r="E119" s="43">
        <v>55355.074000000001</v>
      </c>
      <c r="F119" s="43">
        <v>1.8065191277677634E-5</v>
      </c>
      <c r="G119" s="43"/>
      <c r="H119" s="43"/>
      <c r="I119" s="43"/>
      <c r="J119" s="45"/>
      <c r="K119" s="43"/>
      <c r="L119" s="43"/>
      <c r="M119" s="43"/>
      <c r="N119" s="43"/>
      <c r="O119" s="43"/>
      <c r="P119" s="43"/>
      <c r="Q119" s="43"/>
      <c r="R119" s="43" t="s">
        <v>53</v>
      </c>
      <c r="S119" s="43"/>
      <c r="T119" s="43">
        <v>152</v>
      </c>
      <c r="U119" s="43"/>
      <c r="V119" s="43"/>
      <c r="W119" s="43"/>
      <c r="X119" s="43"/>
      <c r="Y119" s="43"/>
      <c r="Z119" s="11">
        <f>$H$123</f>
        <v>60</v>
      </c>
      <c r="AA119" s="12">
        <f>IF(ISTEXT($I$123),TEXT($G$123/100,"0.00%"),$G$123 / 100)</f>
        <v>0.43922999314233296</v>
      </c>
      <c r="AB119" s="12">
        <f>IF(ISTEXT($I$124),TEXT($G$124/100,"0.00%"),$G$124 / 100)</f>
        <v>0.37879185797855258</v>
      </c>
      <c r="AC119" s="12">
        <f>IF(ISTEXT($I$125),TEXT($G$125/100,"0.00%"),$G$125 / 100)</f>
        <v>0.38673847507478259</v>
      </c>
      <c r="AD119" s="12">
        <f>IFERROR(AVERAGE($AA$119:$AC$119),"")</f>
        <v>0.40158677539855603</v>
      </c>
    </row>
    <row r="120" spans="1:30" x14ac:dyDescent="0.25">
      <c r="A120" s="42" t="s">
        <v>351</v>
      </c>
      <c r="B120" s="42" t="s">
        <v>74</v>
      </c>
      <c r="C120" s="42" t="s">
        <v>15</v>
      </c>
      <c r="D120" s="42">
        <v>3323.73</v>
      </c>
      <c r="E120" s="42">
        <v>32820.805</v>
      </c>
      <c r="F120" s="42">
        <v>0.101269</v>
      </c>
      <c r="G120" s="42">
        <f>($F$120 -  AVERAGE($F$117,$F$118,$F$119) ) / ($F$132 -  AVERAGE($F$117,$F$118,$F$119) ) * 100</f>
        <v>24.177018267990324</v>
      </c>
      <c r="H120" s="42">
        <v>120</v>
      </c>
      <c r="I120" s="47">
        <f>LN($G$120)</f>
        <v>3.1854025236039578</v>
      </c>
      <c r="J120" s="44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>
        <f>IF(ISTEXT($I$120),"",1)</f>
        <v>1</v>
      </c>
      <c r="V120" s="42">
        <f t="shared" ref="V120:V134" si="13">IFERROR(INDEX($H$120:$H$134,SMALL($U$120:$U$134,ROW(W1)),1),"")</f>
        <v>120</v>
      </c>
      <c r="W120" s="42">
        <f t="shared" ref="W120:W134" si="14">IFERROR(INDEX($I$120:$I$134,SMALL($U$120:$U$134,ROW(I1)),1),"")</f>
        <v>3.1854025236039578</v>
      </c>
      <c r="X120" s="42"/>
      <c r="Y120" s="42"/>
      <c r="Z120" s="11">
        <f>$H$126</f>
        <v>30</v>
      </c>
      <c r="AA120" s="12">
        <f>IF(ISTEXT($I$126),TEXT($G$126/100,"0.00%"),$G$126 / 100)</f>
        <v>0.71045786233101682</v>
      </c>
      <c r="AB120" s="12">
        <f>IF(ISTEXT($I$127),TEXT($G$127/100,"0.00%"),$G$127 / 100)</f>
        <v>0.57490307089933224</v>
      </c>
      <c r="AC120" s="12">
        <f>IF(ISTEXT($I$128),TEXT($G$128/100,"0.00%"),$G$128 / 100)</f>
        <v>0.70046489716219507</v>
      </c>
      <c r="AD120" s="12">
        <f>IFERROR(AVERAGE($AA$120:$AC$120),"")</f>
        <v>0.66194194346418145</v>
      </c>
    </row>
    <row r="121" spans="1:30" x14ac:dyDescent="0.25">
      <c r="A121" s="43" t="s">
        <v>352</v>
      </c>
      <c r="B121" s="43" t="s">
        <v>74</v>
      </c>
      <c r="C121" s="43" t="s">
        <v>15</v>
      </c>
      <c r="D121" s="43">
        <v>3782.087</v>
      </c>
      <c r="E121" s="43">
        <v>37092.387000000002</v>
      </c>
      <c r="F121" s="43">
        <v>0.101964</v>
      </c>
      <c r="G121" s="43">
        <f>($F$121 -  AVERAGE($F$117,$F$118,$F$119) ) / ($F$133 -  AVERAGE($F$117,$F$118,$F$119) ) * 100</f>
        <v>24.123620956147256</v>
      </c>
      <c r="H121" s="43">
        <v>120</v>
      </c>
      <c r="I121" s="46">
        <f>LN($G$121)</f>
        <v>3.183191483151723</v>
      </c>
      <c r="J121" s="45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>
        <f>IF(ISTEXT($I$121),"",2)</f>
        <v>2</v>
      </c>
      <c r="V121" s="43">
        <f t="shared" si="13"/>
        <v>120</v>
      </c>
      <c r="W121" s="43">
        <f t="shared" si="14"/>
        <v>3.183191483151723</v>
      </c>
      <c r="X121" s="43"/>
      <c r="Y121" s="43"/>
      <c r="Z121" s="11">
        <f>$H$129</f>
        <v>15</v>
      </c>
      <c r="AA121" s="12">
        <f>IF(ISTEXT($I$129),TEXT($G$129/100,"0.00%"),$G$129 / 100)</f>
        <v>0.84270502788269608</v>
      </c>
      <c r="AB121" s="12">
        <f>IF(ISTEXT($I$130),TEXT($G$130/100,"0.00%"),$G$130 / 100)</f>
        <v>0.82690306899803478</v>
      </c>
      <c r="AC121" s="12">
        <f>IF(ISTEXT($I$131),TEXT($G$131/100,"0.00%"),$G$131 / 100)</f>
        <v>0.78259971473266399</v>
      </c>
      <c r="AD121" s="12">
        <f>IFERROR(AVERAGE($AA$121:$AC$121),"")</f>
        <v>0.81740260387113162</v>
      </c>
    </row>
    <row r="122" spans="1:30" ht="15.75" thickBot="1" x14ac:dyDescent="0.3">
      <c r="A122" s="42" t="s">
        <v>353</v>
      </c>
      <c r="B122" s="42" t="s">
        <v>74</v>
      </c>
      <c r="C122" s="42" t="s">
        <v>15</v>
      </c>
      <c r="D122" s="42">
        <v>4943.2020000000002</v>
      </c>
      <c r="E122" s="42">
        <v>32934.991999999998</v>
      </c>
      <c r="F122" s="42">
        <v>0.15009</v>
      </c>
      <c r="G122" s="42">
        <f>($F$122 -  AVERAGE($F$117,$F$118,$F$119) ) / ($F$134 -  AVERAGE($F$117,$F$118,$F$119) ) * 100</f>
        <v>23.260704648820091</v>
      </c>
      <c r="H122" s="42">
        <v>120</v>
      </c>
      <c r="I122" s="47">
        <f>LN($G$122)</f>
        <v>3.1467654410779144</v>
      </c>
      <c r="J122" s="44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>
        <f>IF(ISTEXT($I$122),"",3)</f>
        <v>3</v>
      </c>
      <c r="V122" s="42">
        <f t="shared" si="13"/>
        <v>120</v>
      </c>
      <c r="W122" s="42">
        <f t="shared" si="14"/>
        <v>3.1467654410779144</v>
      </c>
      <c r="X122" s="42"/>
      <c r="Y122" s="42"/>
      <c r="Z122" s="13">
        <f>$H$132</f>
        <v>0</v>
      </c>
      <c r="AA122" s="14">
        <f>IF(ISTEXT($I$132),TEXT($G$132/100,"0.00%"),$G$132 / 100)</f>
        <v>1</v>
      </c>
      <c r="AB122" s="14">
        <f>IF(ISTEXT($I$133),TEXT($G$133/100,"0.00%"),$G$133 / 100)</f>
        <v>1</v>
      </c>
      <c r="AC122" s="14">
        <f>IF(ISTEXT($I$134),TEXT($G$134/100,"0.00%"),$G$134 / 100)</f>
        <v>1</v>
      </c>
      <c r="AD122" s="14">
        <f>IFERROR(AVERAGE($AA$122:$AC$122),"")</f>
        <v>1</v>
      </c>
    </row>
    <row r="123" spans="1:30" ht="16.5" thickTop="1" thickBot="1" x14ac:dyDescent="0.3">
      <c r="A123" s="43" t="s">
        <v>354</v>
      </c>
      <c r="B123" s="43" t="s">
        <v>74</v>
      </c>
      <c r="C123" s="43" t="s">
        <v>15</v>
      </c>
      <c r="D123" s="43">
        <v>5295.9009999999998</v>
      </c>
      <c r="E123" s="43">
        <v>28787.518</v>
      </c>
      <c r="F123" s="43">
        <v>0.18396499999999999</v>
      </c>
      <c r="G123" s="43">
        <f>($F$123 -  AVERAGE($F$117,$F$118,$F$119) ) / ($F$132 -  AVERAGE($F$117,$F$118,$F$119) ) * 100</f>
        <v>43.922999314233294</v>
      </c>
      <c r="H123" s="43">
        <v>60</v>
      </c>
      <c r="I123" s="46">
        <f>LN($G$123)</f>
        <v>3.7824380852665249</v>
      </c>
      <c r="J123" s="45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>
        <f>IF(ISTEXT($I$123),"",4)</f>
        <v>4</v>
      </c>
      <c r="V123" s="43">
        <f t="shared" si="13"/>
        <v>60</v>
      </c>
      <c r="W123" s="43">
        <f t="shared" si="14"/>
        <v>3.7824380852665249</v>
      </c>
      <c r="X123" s="43"/>
      <c r="Y123" s="43"/>
    </row>
    <row r="124" spans="1:30" x14ac:dyDescent="0.25">
      <c r="A124" s="42" t="s">
        <v>355</v>
      </c>
      <c r="B124" s="42" t="s">
        <v>74</v>
      </c>
      <c r="C124" s="42" t="s">
        <v>15</v>
      </c>
      <c r="D124" s="42">
        <v>5183.8950000000004</v>
      </c>
      <c r="E124" s="42">
        <v>32379.898000000001</v>
      </c>
      <c r="F124" s="42">
        <v>0.16009599999999999</v>
      </c>
      <c r="G124" s="42">
        <f>($F$124 -  AVERAGE($F$117,$F$118,$F$119) ) / ($F$133 -  AVERAGE($F$117,$F$118,$F$119) ) * 100</f>
        <v>37.879185797855257</v>
      </c>
      <c r="H124" s="42">
        <v>60</v>
      </c>
      <c r="I124" s="47">
        <f>LN($G$124)</f>
        <v>3.6344017738380674</v>
      </c>
      <c r="J124" s="44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>
        <f>IF(ISTEXT($I$124),"",5)</f>
        <v>5</v>
      </c>
      <c r="V124" s="42">
        <f t="shared" si="13"/>
        <v>60</v>
      </c>
      <c r="W124" s="42">
        <f t="shared" si="14"/>
        <v>3.6344017738380674</v>
      </c>
      <c r="X124" s="42"/>
      <c r="Y124" s="42"/>
      <c r="Z124" s="30" t="s">
        <v>58</v>
      </c>
      <c r="AA124" s="40">
        <f>IFERROR(SLOPE($W$120:$W$134,$V$120:$V$134),"")</f>
        <v>-1.2100095620899795E-2</v>
      </c>
    </row>
    <row r="125" spans="1:30" x14ac:dyDescent="0.25">
      <c r="A125" s="43" t="s">
        <v>356</v>
      </c>
      <c r="B125" s="43" t="s">
        <v>74</v>
      </c>
      <c r="C125" s="43" t="s">
        <v>15</v>
      </c>
      <c r="D125" s="43">
        <v>7083.5159999999996</v>
      </c>
      <c r="E125" s="43">
        <v>28387.076000000001</v>
      </c>
      <c r="F125" s="43">
        <v>0.249533</v>
      </c>
      <c r="G125" s="43">
        <f>($F$125 -  AVERAGE($F$117,$F$118,$F$119) ) / ($F$134 -  AVERAGE($F$117,$F$118,$F$119) ) * 100</f>
        <v>38.673847507478257</v>
      </c>
      <c r="H125" s="43">
        <v>60</v>
      </c>
      <c r="I125" s="46">
        <f>LN($G$125)</f>
        <v>3.6551635965963274</v>
      </c>
      <c r="J125" s="45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>
        <f>IF(ISTEXT($I$125),"",6)</f>
        <v>6</v>
      </c>
      <c r="V125" s="43">
        <f t="shared" si="13"/>
        <v>60</v>
      </c>
      <c r="W125" s="43">
        <f t="shared" si="14"/>
        <v>3.6551635965963274</v>
      </c>
      <c r="X125" s="43"/>
      <c r="Y125" s="43"/>
      <c r="Z125" s="32" t="s">
        <v>59</v>
      </c>
      <c r="AA125" s="33">
        <f>IFERROR(INTERCEPT($W$120:$W$134,$V$120:$V$134),"")</f>
        <v>4.5562472405727572</v>
      </c>
    </row>
    <row r="126" spans="1:30" ht="17.25" x14ac:dyDescent="0.25">
      <c r="A126" s="42" t="s">
        <v>357</v>
      </c>
      <c r="B126" s="42" t="s">
        <v>74</v>
      </c>
      <c r="C126" s="42" t="s">
        <v>15</v>
      </c>
      <c r="D126" s="42">
        <v>8422.5040000000008</v>
      </c>
      <c r="E126" s="42">
        <v>28305.708999999999</v>
      </c>
      <c r="F126" s="42">
        <v>0.29755500000000001</v>
      </c>
      <c r="G126" s="42">
        <f>($F$126 -  AVERAGE($F$117,$F$118,$F$119) ) / ($F$132 -  AVERAGE($F$117,$F$118,$F$119) ) * 100</f>
        <v>71.04578623310168</v>
      </c>
      <c r="H126" s="42">
        <v>30</v>
      </c>
      <c r="I126" s="47">
        <f>LN($G$126)</f>
        <v>4.2633245457203603</v>
      </c>
      <c r="J126" s="44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>
        <f>IF(ISTEXT($I$126),"",7)</f>
        <v>7</v>
      </c>
      <c r="V126" s="42">
        <f t="shared" si="13"/>
        <v>30</v>
      </c>
      <c r="W126" s="42">
        <f t="shared" si="14"/>
        <v>4.2633245457203603</v>
      </c>
      <c r="X126" s="42"/>
      <c r="Y126" s="42"/>
      <c r="Z126" s="32" t="s">
        <v>60</v>
      </c>
      <c r="AA126" s="34">
        <f>IFERROR(CORREL($W$120:$W$134,$V$120:$V$134)^2,"")</f>
        <v>0.96897855807751865</v>
      </c>
    </row>
    <row r="127" spans="1:30" ht="18" x14ac:dyDescent="0.35">
      <c r="A127" s="43" t="s">
        <v>358</v>
      </c>
      <c r="B127" s="43" t="s">
        <v>74</v>
      </c>
      <c r="C127" s="43" t="s">
        <v>15</v>
      </c>
      <c r="D127" s="43">
        <v>7313.7240000000002</v>
      </c>
      <c r="E127" s="43">
        <v>30100.848000000002</v>
      </c>
      <c r="F127" s="43">
        <v>0.242974</v>
      </c>
      <c r="G127" s="43">
        <f>($F$127 -  AVERAGE($F$117,$F$118,$F$119) ) / ($F$133 -  AVERAGE($F$117,$F$118,$F$119) ) * 100</f>
        <v>57.490307089933225</v>
      </c>
      <c r="H127" s="43">
        <v>30</v>
      </c>
      <c r="I127" s="46">
        <f>LN($G$127)</f>
        <v>4.0516163612444016</v>
      </c>
      <c r="J127" s="45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>
        <f>IF(ISTEXT($I$127),"",8)</f>
        <v>8</v>
      </c>
      <c r="V127" s="43">
        <f t="shared" si="13"/>
        <v>30</v>
      </c>
      <c r="W127" s="43">
        <f t="shared" si="14"/>
        <v>4.0516163612444016</v>
      </c>
      <c r="X127" s="43"/>
      <c r="Y127" s="43"/>
      <c r="Z127" s="32" t="s">
        <v>61</v>
      </c>
      <c r="AA127" s="35">
        <f>IF(AA124&gt;0,"",IFERROR(LN(2) /ABS(AA124),0))</f>
        <v>57.284438262017723</v>
      </c>
    </row>
    <row r="128" spans="1:30" ht="18.75" x14ac:dyDescent="0.35">
      <c r="A128" s="42" t="s">
        <v>359</v>
      </c>
      <c r="B128" s="42" t="s">
        <v>74</v>
      </c>
      <c r="C128" s="42" t="s">
        <v>15</v>
      </c>
      <c r="D128" s="42">
        <v>14777.342000000001</v>
      </c>
      <c r="E128" s="42">
        <v>32697.276999999998</v>
      </c>
      <c r="F128" s="42">
        <v>0.45194400000000001</v>
      </c>
      <c r="G128" s="42">
        <f>($F$128 -  AVERAGE($F$117,$F$118,$F$119) ) / ($F$134 -  AVERAGE($F$117,$F$118,$F$119) ) * 100</f>
        <v>70.046489716219511</v>
      </c>
      <c r="H128" s="42">
        <v>30</v>
      </c>
      <c r="I128" s="47">
        <f>LN($G$128)</f>
        <v>4.2491591604099179</v>
      </c>
      <c r="J128" s="44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>
        <f>IF(ISTEXT($I$128),"",9)</f>
        <v>9</v>
      </c>
      <c r="V128" s="42">
        <f t="shared" si="13"/>
        <v>30</v>
      </c>
      <c r="W128" s="42">
        <f t="shared" si="14"/>
        <v>4.2491591604099179</v>
      </c>
      <c r="X128" s="42"/>
      <c r="Y128" s="42"/>
      <c r="Z128" s="32" t="s">
        <v>62</v>
      </c>
      <c r="AA128" s="35">
        <f>IF(AA124&gt;0,0,IFERROR(ABS(AA124 * 1000 / 0.5),0))</f>
        <v>24.20019124179959</v>
      </c>
    </row>
    <row r="129" spans="1:30" ht="15.75" thickBot="1" x14ac:dyDescent="0.3">
      <c r="A129" s="43" t="s">
        <v>360</v>
      </c>
      <c r="B129" s="43" t="s">
        <v>74</v>
      </c>
      <c r="C129" s="43" t="s">
        <v>15</v>
      </c>
      <c r="D129" s="43">
        <v>9977.3439999999991</v>
      </c>
      <c r="E129" s="43">
        <v>28269.215</v>
      </c>
      <c r="F129" s="43">
        <v>0.35293999999999998</v>
      </c>
      <c r="G129" s="43">
        <f>($F$129 -  AVERAGE($F$117,$F$118,$F$119) ) / ($F$132 -  AVERAGE($F$117,$F$118,$F$119) ) * 100</f>
        <v>84.27050278826961</v>
      </c>
      <c r="H129" s="43">
        <v>15</v>
      </c>
      <c r="I129" s="46">
        <f>LN($G$129)</f>
        <v>4.4340318961633969</v>
      </c>
      <c r="J129" s="45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>
        <f>IF(ISTEXT($I$129),"",10)</f>
        <v>10</v>
      </c>
      <c r="V129" s="43">
        <f t="shared" si="13"/>
        <v>15</v>
      </c>
      <c r="W129" s="43">
        <f t="shared" si="14"/>
        <v>4.4340318961633969</v>
      </c>
      <c r="X129" s="43"/>
      <c r="Y129" s="43"/>
      <c r="Z129" s="36" t="s">
        <v>46</v>
      </c>
      <c r="AA129" s="37" t="s">
        <v>63</v>
      </c>
    </row>
    <row r="130" spans="1:30" x14ac:dyDescent="0.25">
      <c r="A130" s="42" t="s">
        <v>361</v>
      </c>
      <c r="B130" s="42" t="s">
        <v>74</v>
      </c>
      <c r="C130" s="42" t="s">
        <v>15</v>
      </c>
      <c r="D130" s="42">
        <v>9913.0930000000008</v>
      </c>
      <c r="E130" s="42">
        <v>28366.008000000002</v>
      </c>
      <c r="F130" s="42">
        <v>0.34947099999999998</v>
      </c>
      <c r="G130" s="42">
        <f>($F$130 -  AVERAGE($F$117,$F$118,$F$119) ) / ($F$133 -  AVERAGE($F$117,$F$118,$F$119) ) * 100</f>
        <v>82.690306899803474</v>
      </c>
      <c r="H130" s="42">
        <v>15</v>
      </c>
      <c r="I130" s="47">
        <f>LN($G$130)</f>
        <v>4.4151023871772237</v>
      </c>
      <c r="J130" s="44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>
        <f>IF(ISTEXT($I$130),"",11)</f>
        <v>11</v>
      </c>
      <c r="V130" s="42">
        <f t="shared" si="13"/>
        <v>15</v>
      </c>
      <c r="W130" s="42">
        <f t="shared" si="14"/>
        <v>4.4151023871772237</v>
      </c>
      <c r="X130" s="42"/>
      <c r="Y130" s="42"/>
    </row>
    <row r="131" spans="1:30" x14ac:dyDescent="0.25">
      <c r="A131" s="43" t="s">
        <v>362</v>
      </c>
      <c r="B131" s="43" t="s">
        <v>74</v>
      </c>
      <c r="C131" s="43" t="s">
        <v>15</v>
      </c>
      <c r="D131" s="43">
        <v>13959.322</v>
      </c>
      <c r="E131" s="43">
        <v>27645.73</v>
      </c>
      <c r="F131" s="43">
        <v>0.50493600000000005</v>
      </c>
      <c r="G131" s="43">
        <f>($F$131 -  AVERAGE($F$117,$F$118,$F$119) ) / ($F$134 -  AVERAGE($F$117,$F$118,$F$119) ) * 100</f>
        <v>78.259971473266404</v>
      </c>
      <c r="H131" s="43">
        <v>15</v>
      </c>
      <c r="I131" s="46">
        <f>LN($G$131)</f>
        <v>4.3600362522698868</v>
      </c>
      <c r="J131" s="45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>
        <f>IF(ISTEXT($I$131),"",12)</f>
        <v>12</v>
      </c>
      <c r="V131" s="43">
        <f t="shared" si="13"/>
        <v>15</v>
      </c>
      <c r="W131" s="43">
        <f t="shared" si="14"/>
        <v>4.3600362522698868</v>
      </c>
      <c r="X131" s="43"/>
      <c r="Y131" s="43"/>
    </row>
    <row r="132" spans="1:30" x14ac:dyDescent="0.25">
      <c r="A132" s="42" t="s">
        <v>363</v>
      </c>
      <c r="B132" s="42" t="s">
        <v>74</v>
      </c>
      <c r="C132" s="42" t="s">
        <v>15</v>
      </c>
      <c r="D132" s="42">
        <v>11357.458000000001</v>
      </c>
      <c r="E132" s="42">
        <v>27118.07</v>
      </c>
      <c r="F132" s="42">
        <v>0.41881499999999999</v>
      </c>
      <c r="G132" s="42">
        <f>($F$132 -  AVERAGE($F$117,$F$118,$F$119) ) / ($F$132 -  AVERAGE($F$117,$F$118,$F$119) ) * 100</f>
        <v>100</v>
      </c>
      <c r="H132" s="42">
        <v>0</v>
      </c>
      <c r="I132" s="47">
        <f>LN($G$132)</f>
        <v>4.6051701859880918</v>
      </c>
      <c r="J132" s="44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>
        <f>IF(ISTEXT($I$132),"",13)</f>
        <v>13</v>
      </c>
      <c r="V132" s="42">
        <f t="shared" si="13"/>
        <v>0</v>
      </c>
      <c r="W132" s="42">
        <f t="shared" si="14"/>
        <v>4.6051701859880918</v>
      </c>
      <c r="X132" s="42"/>
      <c r="Y132" s="42"/>
    </row>
    <row r="133" spans="1:30" x14ac:dyDescent="0.25">
      <c r="A133" s="43" t="s">
        <v>364</v>
      </c>
      <c r="B133" s="43" t="s">
        <v>74</v>
      </c>
      <c r="C133" s="43" t="s">
        <v>15</v>
      </c>
      <c r="D133" s="43">
        <v>11049.191000000001</v>
      </c>
      <c r="E133" s="43">
        <v>26144.344000000001</v>
      </c>
      <c r="F133" s="43">
        <v>0.42262300000000003</v>
      </c>
      <c r="G133" s="43">
        <f>($F$133 -  AVERAGE($F$117,$F$118,$F$119) ) / ($F$133 -  AVERAGE($F$117,$F$118,$F$119) ) * 100</f>
        <v>100</v>
      </c>
      <c r="H133" s="43">
        <v>0</v>
      </c>
      <c r="I133" s="46">
        <f>LN($G$133)</f>
        <v>4.6051701859880918</v>
      </c>
      <c r="J133" s="45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>
        <f>IF(ISTEXT($I$133),"",14)</f>
        <v>14</v>
      </c>
      <c r="V133" s="43">
        <f t="shared" si="13"/>
        <v>0</v>
      </c>
      <c r="W133" s="43">
        <f t="shared" si="14"/>
        <v>4.6051701859880918</v>
      </c>
      <c r="X133" s="43"/>
      <c r="Y133" s="43"/>
    </row>
    <row r="134" spans="1:30" x14ac:dyDescent="0.25">
      <c r="A134" s="42" t="s">
        <v>365</v>
      </c>
      <c r="B134" s="42" t="s">
        <v>74</v>
      </c>
      <c r="C134" s="42" t="s">
        <v>15</v>
      </c>
      <c r="D134" s="42">
        <v>18291.990000000002</v>
      </c>
      <c r="E134" s="42">
        <v>28350.91</v>
      </c>
      <c r="F134" s="42">
        <v>0.64519899999999997</v>
      </c>
      <c r="G134" s="42">
        <f>($F$134 -  AVERAGE($F$117,$F$118,$F$119) ) / ($F$134 -  AVERAGE($F$117,$F$118,$F$119) ) * 100</f>
        <v>100</v>
      </c>
      <c r="H134" s="42">
        <v>0</v>
      </c>
      <c r="I134" s="47">
        <f>LN($G$134)</f>
        <v>4.6051701859880918</v>
      </c>
      <c r="J134" s="44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>
        <f>IF(ISTEXT($I$134),"",15)</f>
        <v>15</v>
      </c>
      <c r="V134" s="42">
        <f t="shared" si="13"/>
        <v>0</v>
      </c>
      <c r="W134" s="42">
        <f t="shared" si="14"/>
        <v>4.6051701859880918</v>
      </c>
      <c r="X134" s="42"/>
      <c r="Y134" s="42"/>
    </row>
    <row r="135" spans="1:30" ht="15.75" thickBot="1" x14ac:dyDescent="0.3">
      <c r="A135" s="43"/>
      <c r="B135" s="43"/>
      <c r="C135" s="43"/>
      <c r="D135" s="43"/>
      <c r="E135" s="43"/>
      <c r="F135" s="43"/>
      <c r="G135" s="43"/>
      <c r="H135" s="43"/>
      <c r="I135" s="43"/>
      <c r="J135" s="45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</row>
    <row r="136" spans="1:30" ht="16.5" thickTop="1" thickBot="1" x14ac:dyDescent="0.3">
      <c r="A136" s="42" t="s">
        <v>6</v>
      </c>
      <c r="B136" s="42" t="s">
        <v>75</v>
      </c>
      <c r="C136" s="42" t="s">
        <v>16</v>
      </c>
      <c r="D136" s="42">
        <v>0.70299999999999996</v>
      </c>
      <c r="E136" s="42">
        <v>53817.542999999998</v>
      </c>
      <c r="F136" s="42">
        <v>1.3062655052832865E-5</v>
      </c>
      <c r="G136" s="42"/>
      <c r="H136" s="42"/>
      <c r="I136" s="42"/>
      <c r="J136" s="44"/>
      <c r="K136" s="42"/>
      <c r="L136" s="42"/>
      <c r="M136" s="42"/>
      <c r="N136" s="42"/>
      <c r="O136" s="42"/>
      <c r="P136" s="42"/>
      <c r="Q136" s="42"/>
      <c r="R136" s="42" t="s">
        <v>369</v>
      </c>
      <c r="S136" s="42"/>
      <c r="T136" s="42">
        <v>9</v>
      </c>
      <c r="U136" s="42"/>
      <c r="V136" s="42"/>
      <c r="W136" s="42"/>
      <c r="X136" s="42"/>
      <c r="Y136" s="42"/>
      <c r="Z136" s="10" t="s">
        <v>52</v>
      </c>
      <c r="AA136" s="10" t="s">
        <v>54</v>
      </c>
      <c r="AB136" s="10" t="s">
        <v>55</v>
      </c>
      <c r="AC136" s="10" t="s">
        <v>56</v>
      </c>
      <c r="AD136" s="10" t="s">
        <v>57</v>
      </c>
    </row>
    <row r="137" spans="1:30" ht="15.75" thickTop="1" x14ac:dyDescent="0.25">
      <c r="A137" s="43" t="s">
        <v>8</v>
      </c>
      <c r="B137" s="43" t="s">
        <v>75</v>
      </c>
      <c r="C137" s="43" t="s">
        <v>16</v>
      </c>
      <c r="D137" s="43">
        <v>1</v>
      </c>
      <c r="E137" s="43">
        <v>52947.175999999999</v>
      </c>
      <c r="F137" s="43">
        <v>1.8886748558601123E-5</v>
      </c>
      <c r="G137" s="43"/>
      <c r="H137" s="43"/>
      <c r="I137" s="43"/>
      <c r="J137" s="45"/>
      <c r="K137" s="43"/>
      <c r="L137" s="43"/>
      <c r="M137" s="43"/>
      <c r="N137" s="43"/>
      <c r="O137" s="43"/>
      <c r="P137" s="43"/>
      <c r="Q137" s="43"/>
      <c r="R137" s="43" t="s">
        <v>52</v>
      </c>
      <c r="S137" s="43"/>
      <c r="T137" s="43">
        <v>157</v>
      </c>
      <c r="U137" s="43"/>
      <c r="V137" s="43"/>
      <c r="W137" s="43"/>
      <c r="X137" s="43"/>
      <c r="Y137" s="43"/>
      <c r="Z137" s="11">
        <f>$H$139</f>
        <v>120</v>
      </c>
      <c r="AA137" s="17">
        <f>IF(ISTEXT($I$139),TEXT($G$139/100,"0.00%"),$G$139 / 100)</f>
        <v>3.2867548462028176E-2</v>
      </c>
      <c r="AB137" s="17">
        <f>IF(ISTEXT($I$140),TEXT($G$140/100,"0.00%"),$G$140 / 100)</f>
        <v>3.7990882493434755E-2</v>
      </c>
      <c r="AC137" s="17">
        <f>IF(ISTEXT($I$141),TEXT($G$141/100,"0.00%"),$G$141 / 100)</f>
        <v>3.0099516586459131E-2</v>
      </c>
      <c r="AD137" s="17">
        <f>IFERROR(AVERAGE($AA$137:$AC$137),"")</f>
        <v>3.3652649180640683E-2</v>
      </c>
    </row>
    <row r="138" spans="1:30" x14ac:dyDescent="0.25">
      <c r="A138" s="42" t="s">
        <v>9</v>
      </c>
      <c r="B138" s="42" t="s">
        <v>75</v>
      </c>
      <c r="C138" s="42" t="s">
        <v>16</v>
      </c>
      <c r="D138" s="42">
        <v>0.63400000000000001</v>
      </c>
      <c r="E138" s="42">
        <v>55355.074000000001</v>
      </c>
      <c r="F138" s="42">
        <v>1.145333127004762E-5</v>
      </c>
      <c r="G138" s="42"/>
      <c r="H138" s="42"/>
      <c r="I138" s="42"/>
      <c r="J138" s="44"/>
      <c r="K138" s="42"/>
      <c r="L138" s="42"/>
      <c r="M138" s="42"/>
      <c r="N138" s="42"/>
      <c r="O138" s="42"/>
      <c r="P138" s="42"/>
      <c r="Q138" s="42"/>
      <c r="R138" s="42" t="s">
        <v>53</v>
      </c>
      <c r="S138" s="42"/>
      <c r="T138" s="42">
        <v>171</v>
      </c>
      <c r="U138" s="42"/>
      <c r="V138" s="42"/>
      <c r="W138" s="42"/>
      <c r="X138" s="42"/>
      <c r="Y138" s="42"/>
      <c r="Z138" s="11">
        <f>$H$142</f>
        <v>60</v>
      </c>
      <c r="AA138" s="12">
        <f>IF(ISTEXT($I$142),TEXT($G$142/100,"0.00%"),$G$142 / 100)</f>
        <v>0.12301021591236455</v>
      </c>
      <c r="AB138" s="12">
        <f>IF(ISTEXT($I$143),TEXT($G$143/100,"0.00%"),$G$143 / 100)</f>
        <v>0.1011044664426629</v>
      </c>
      <c r="AC138" s="17">
        <f>IF(ISTEXT($I$144),TEXT($G$144/100,"0.00%"),$G$144 / 100)</f>
        <v>8.2934863400139947E-2</v>
      </c>
      <c r="AD138" s="12">
        <f>IFERROR(AVERAGE($AA$138:$AC$138),"")</f>
        <v>0.1023498485850558</v>
      </c>
    </row>
    <row r="139" spans="1:30" x14ac:dyDescent="0.25">
      <c r="A139" s="43" t="s">
        <v>388</v>
      </c>
      <c r="B139" s="43" t="s">
        <v>75</v>
      </c>
      <c r="C139" s="43" t="s">
        <v>16</v>
      </c>
      <c r="D139" s="43">
        <v>73218.148000000001</v>
      </c>
      <c r="E139" s="43">
        <v>25512.942999999999</v>
      </c>
      <c r="F139" s="43">
        <v>2.8698429999999999</v>
      </c>
      <c r="G139" s="43">
        <f>($F$139 -  AVERAGE($F$136,$F$137,$F$138) ) / ($F$151 -  AVERAGE($F$136,$F$137,$F$138) ) * 100</f>
        <v>3.2867548462028178</v>
      </c>
      <c r="H139" s="43">
        <v>120</v>
      </c>
      <c r="I139" s="46">
        <f>LN($G$139)</f>
        <v>1.1899007090600044</v>
      </c>
      <c r="J139" s="45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>
        <f>IF(ISTEXT($I$139),"",1)</f>
        <v>1</v>
      </c>
      <c r="V139" s="43">
        <f t="shared" ref="V139:V153" si="15">IFERROR(INDEX($H$139:$H$153,SMALL($U$139:$U$153,ROW(W1)),1),"")</f>
        <v>120</v>
      </c>
      <c r="W139" s="43">
        <f t="shared" ref="W139:W153" si="16">IFERROR(INDEX($I$139:$I$153,SMALL($U$139:$U$153,ROW(I1)),1),"")</f>
        <v>1.1899007090600044</v>
      </c>
      <c r="X139" s="43"/>
      <c r="Y139" s="43"/>
      <c r="Z139" s="11">
        <f>$H$145</f>
        <v>30</v>
      </c>
      <c r="AA139" s="12">
        <f>IF(ISTEXT($I$145),TEXT($G$145/100,"0.00%"),$G$145 / 100)</f>
        <v>0.28617500152243019</v>
      </c>
      <c r="AB139" s="12">
        <f>IF(ISTEXT($I$146),TEXT($G$146/100,"0.00%"),$G$146 / 100)</f>
        <v>0.24967341664810114</v>
      </c>
      <c r="AC139" s="12">
        <f>IF(ISTEXT($I$147),TEXT($G$147/100,"0.00%"),$G$147 / 100)</f>
        <v>0.31402182939147244</v>
      </c>
      <c r="AD139" s="12">
        <f>IFERROR(AVERAGE($AA$139:$AC$139),"")</f>
        <v>0.2832900825206679</v>
      </c>
    </row>
    <row r="140" spans="1:30" x14ac:dyDescent="0.25">
      <c r="A140" s="42" t="s">
        <v>389</v>
      </c>
      <c r="B140" s="42" t="s">
        <v>75</v>
      </c>
      <c r="C140" s="42" t="s">
        <v>16</v>
      </c>
      <c r="D140" s="42">
        <v>96392.226999999999</v>
      </c>
      <c r="E140" s="42">
        <v>29607.166000000001</v>
      </c>
      <c r="F140" s="42">
        <v>3.255706</v>
      </c>
      <c r="G140" s="42">
        <f>($F$140 -  AVERAGE($F$136,$F$137,$F$138) ) / ($F$152 -  AVERAGE($F$136,$F$137,$F$138) ) * 100</f>
        <v>3.7990882493434754</v>
      </c>
      <c r="H140" s="42">
        <v>120</v>
      </c>
      <c r="I140" s="47">
        <f>LN($G$140)</f>
        <v>1.334761103560185</v>
      </c>
      <c r="J140" s="44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>
        <f>IF(ISTEXT($I$140),"",2)</f>
        <v>2</v>
      </c>
      <c r="V140" s="42">
        <f t="shared" si="15"/>
        <v>120</v>
      </c>
      <c r="W140" s="42">
        <f t="shared" si="16"/>
        <v>1.334761103560185</v>
      </c>
      <c r="X140" s="42"/>
      <c r="Y140" s="42"/>
      <c r="Z140" s="11">
        <f>$H$148</f>
        <v>15</v>
      </c>
      <c r="AA140" s="12">
        <f>IF(ISTEXT($I$148),TEXT($G$148/100,"0.00%"),$G$148 / 100)</f>
        <v>0.57179868245919241</v>
      </c>
      <c r="AB140" s="12">
        <f>IF(ISTEXT($I$149),TEXT($G$149/100,"0.00%"),$G$149 / 100)</f>
        <v>0.52977807336977656</v>
      </c>
      <c r="AC140" s="12" t="str">
        <f>IF(ISTEXT($I$150),TEXT($G$150/100,"0.00%"),$G$150 / 100)</f>
        <v>22.56%</v>
      </c>
      <c r="AD140" s="12">
        <f>IFERROR(AVERAGE($AA$140:$AC$140),"")</f>
        <v>0.55078837791448443</v>
      </c>
    </row>
    <row r="141" spans="1:30" ht="15.75" thickBot="1" x14ac:dyDescent="0.3">
      <c r="A141" s="43" t="s">
        <v>390</v>
      </c>
      <c r="B141" s="43" t="s">
        <v>75</v>
      </c>
      <c r="C141" s="43" t="s">
        <v>16</v>
      </c>
      <c r="D141" s="43">
        <v>83053.320000000007</v>
      </c>
      <c r="E141" s="43">
        <v>30521.418000000001</v>
      </c>
      <c r="F141" s="43">
        <v>2.721149</v>
      </c>
      <c r="G141" s="43">
        <f>($F$141 -  AVERAGE($F$136,$F$137,$F$138) ) / ($F$153 -  AVERAGE($F$136,$F$137,$F$138) ) * 100</f>
        <v>3.009951658645913</v>
      </c>
      <c r="H141" s="43">
        <v>120</v>
      </c>
      <c r="I141" s="46">
        <f>LN($G$141)</f>
        <v>1.1019240183812899</v>
      </c>
      <c r="J141" s="45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>
        <f>IF(ISTEXT($I$141),"",3)</f>
        <v>3</v>
      </c>
      <c r="V141" s="43">
        <f t="shared" si="15"/>
        <v>120</v>
      </c>
      <c r="W141" s="43">
        <f t="shared" si="16"/>
        <v>1.1019240183812899</v>
      </c>
      <c r="X141" s="43"/>
      <c r="Y141" s="43"/>
      <c r="Z141" s="13">
        <f>$H$151</f>
        <v>0</v>
      </c>
      <c r="AA141" s="14">
        <f>IF(ISTEXT($I$151),TEXT($G$151/100,"0.00%"),$G$151 / 100)</f>
        <v>1</v>
      </c>
      <c r="AB141" s="14">
        <f>IF(ISTEXT($I$152),TEXT($G$152/100,"0.00%"),$G$152 / 100)</f>
        <v>1</v>
      </c>
      <c r="AC141" s="14">
        <f>IF(ISTEXT($I$153),TEXT($G$153/100,"0.00%"),$G$153 / 100)</f>
        <v>1</v>
      </c>
      <c r="AD141" s="14">
        <f>IFERROR(AVERAGE($AA$141:$AC$141),"")</f>
        <v>1</v>
      </c>
    </row>
    <row r="142" spans="1:30" ht="16.5" thickTop="1" thickBot="1" x14ac:dyDescent="0.3">
      <c r="A142" s="42" t="s">
        <v>391</v>
      </c>
      <c r="B142" s="42" t="s">
        <v>75</v>
      </c>
      <c r="C142" s="42" t="s">
        <v>16</v>
      </c>
      <c r="D142" s="42">
        <v>256602.5</v>
      </c>
      <c r="E142" s="42">
        <v>23890.789000000001</v>
      </c>
      <c r="F142" s="42">
        <v>10.740646</v>
      </c>
      <c r="G142" s="42">
        <f>($F$142 -  AVERAGE($F$136,$F$137,$F$138) ) / ($F$151 -  AVERAGE($F$136,$F$137,$F$138) ) * 100</f>
        <v>12.301021591236456</v>
      </c>
      <c r="H142" s="42">
        <v>60</v>
      </c>
      <c r="I142" s="47">
        <f>LN($G$142)</f>
        <v>2.5096823151274825</v>
      </c>
      <c r="J142" s="44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>
        <f>IF(ISTEXT($I$142),"",4)</f>
        <v>4</v>
      </c>
      <c r="V142" s="42">
        <f t="shared" si="15"/>
        <v>60</v>
      </c>
      <c r="W142" s="42">
        <f t="shared" si="16"/>
        <v>2.5096823151274825</v>
      </c>
      <c r="X142" s="42"/>
      <c r="Y142" s="42"/>
    </row>
    <row r="143" spans="1:30" x14ac:dyDescent="0.25">
      <c r="A143" s="43" t="s">
        <v>392</v>
      </c>
      <c r="B143" s="43" t="s">
        <v>75</v>
      </c>
      <c r="C143" s="43" t="s">
        <v>16</v>
      </c>
      <c r="D143" s="43">
        <v>205031.734</v>
      </c>
      <c r="E143" s="43">
        <v>23663.891</v>
      </c>
      <c r="F143" s="43">
        <v>8.6643290000000004</v>
      </c>
      <c r="G143" s="43">
        <f>($F$143 -  AVERAGE($F$136,$F$137,$F$138) ) / ($F$152 -  AVERAGE($F$136,$F$137,$F$138) ) * 100</f>
        <v>10.11044664426629</v>
      </c>
      <c r="H143" s="43">
        <v>60</v>
      </c>
      <c r="I143" s="46">
        <f>LN($G$143)</f>
        <v>2.3135692105200705</v>
      </c>
      <c r="J143" s="45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>
        <f>IF(ISTEXT($I$143),"",5)</f>
        <v>5</v>
      </c>
      <c r="V143" s="43">
        <f t="shared" si="15"/>
        <v>60</v>
      </c>
      <c r="W143" s="43">
        <f t="shared" si="16"/>
        <v>2.3135692105200705</v>
      </c>
      <c r="X143" s="43"/>
      <c r="Y143" s="43"/>
      <c r="Z143" s="30" t="s">
        <v>58</v>
      </c>
      <c r="AA143" s="40">
        <f>IFERROR(SLOPE($W$139:$W$153,$V$139:$V$153),"")</f>
        <v>-2.7933647963986598E-2</v>
      </c>
    </row>
    <row r="144" spans="1:30" x14ac:dyDescent="0.25">
      <c r="A144" s="42" t="s">
        <v>393</v>
      </c>
      <c r="B144" s="42" t="s">
        <v>75</v>
      </c>
      <c r="C144" s="42" t="s">
        <v>16</v>
      </c>
      <c r="D144" s="42">
        <v>176988.17199999999</v>
      </c>
      <c r="E144" s="42">
        <v>23605.638999999999</v>
      </c>
      <c r="F144" s="42">
        <v>7.4977070000000001</v>
      </c>
      <c r="G144" s="42">
        <f>($F$144 -  AVERAGE($F$136,$F$137,$F$138) ) / ($F$153 -  AVERAGE($F$136,$F$137,$F$138) ) * 100</f>
        <v>8.2934863400139953</v>
      </c>
      <c r="H144" s="42">
        <v>60</v>
      </c>
      <c r="I144" s="47">
        <f>LN($G$144)</f>
        <v>2.1154704283912822</v>
      </c>
      <c r="J144" s="44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>
        <f>IF(ISTEXT($I$144),"",6)</f>
        <v>6</v>
      </c>
      <c r="V144" s="42">
        <f t="shared" si="15"/>
        <v>60</v>
      </c>
      <c r="W144" s="42">
        <f t="shared" si="16"/>
        <v>2.1154704283912822</v>
      </c>
      <c r="X144" s="42"/>
      <c r="Y144" s="42"/>
      <c r="Z144" s="32" t="s">
        <v>59</v>
      </c>
      <c r="AA144" s="33">
        <f>IFERROR(INTERCEPT($W$139:$W$153,$V$139:$V$153),"")</f>
        <v>4.3465403893388963</v>
      </c>
    </row>
    <row r="145" spans="1:30" ht="17.25" x14ac:dyDescent="0.25">
      <c r="A145" s="43" t="s">
        <v>394</v>
      </c>
      <c r="B145" s="43" t="s">
        <v>75</v>
      </c>
      <c r="C145" s="43" t="s">
        <v>16</v>
      </c>
      <c r="D145" s="43">
        <v>667323.43799999997</v>
      </c>
      <c r="E145" s="43">
        <v>26706.428</v>
      </c>
      <c r="F145" s="43">
        <v>24.987372000000001</v>
      </c>
      <c r="G145" s="43">
        <f>($F$145 -  AVERAGE($F$136,$F$137,$F$138) ) / ($F$151 -  AVERAGE($F$136,$F$137,$F$138) ) * 100</f>
        <v>28.617500152243018</v>
      </c>
      <c r="H145" s="43">
        <v>30</v>
      </c>
      <c r="I145" s="46">
        <f>LN($G$145)</f>
        <v>3.3540184241304214</v>
      </c>
      <c r="J145" s="45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>
        <f>IF(ISTEXT($I$145),"",7)</f>
        <v>7</v>
      </c>
      <c r="V145" s="43">
        <f t="shared" si="15"/>
        <v>30</v>
      </c>
      <c r="W145" s="43">
        <f t="shared" si="16"/>
        <v>3.3540184241304214</v>
      </c>
      <c r="X145" s="43"/>
      <c r="Y145" s="43"/>
      <c r="Z145" s="32" t="s">
        <v>60</v>
      </c>
      <c r="AA145" s="34">
        <f>IFERROR(CORREL($W$139:$W$153,$V$139:$V$153)^2,"")</f>
        <v>0.95506872884965899</v>
      </c>
    </row>
    <row r="146" spans="1:30" ht="18" x14ac:dyDescent="0.35">
      <c r="A146" s="42" t="s">
        <v>395</v>
      </c>
      <c r="B146" s="42" t="s">
        <v>75</v>
      </c>
      <c r="C146" s="42" t="s">
        <v>16</v>
      </c>
      <c r="D146" s="42">
        <v>525234.625</v>
      </c>
      <c r="E146" s="42">
        <v>24548.043000000001</v>
      </c>
      <c r="F146" s="42">
        <v>21.396191000000002</v>
      </c>
      <c r="G146" s="42">
        <f>($F$146 -  AVERAGE($F$136,$F$137,$F$138) ) / ($F$152 -  AVERAGE($F$136,$F$137,$F$138) ) * 100</f>
        <v>24.967341664810114</v>
      </c>
      <c r="H146" s="42">
        <v>30</v>
      </c>
      <c r="I146" s="47">
        <f>LN($G$146)</f>
        <v>3.2175686374633017</v>
      </c>
      <c r="J146" s="44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>
        <f>IF(ISTEXT($I$146),"",8)</f>
        <v>8</v>
      </c>
      <c r="V146" s="42">
        <f t="shared" si="15"/>
        <v>30</v>
      </c>
      <c r="W146" s="42">
        <f t="shared" si="16"/>
        <v>3.2175686374633017</v>
      </c>
      <c r="X146" s="42"/>
      <c r="Y146" s="42"/>
      <c r="Z146" s="32" t="s">
        <v>61</v>
      </c>
      <c r="AA146" s="35">
        <f>IF(AA143&gt;0,"",IFERROR(LN(2) /ABS(AA143),0))</f>
        <v>24.814058709896536</v>
      </c>
    </row>
    <row r="147" spans="1:30" ht="18.75" x14ac:dyDescent="0.35">
      <c r="A147" s="43" t="s">
        <v>396</v>
      </c>
      <c r="B147" s="43" t="s">
        <v>75</v>
      </c>
      <c r="C147" s="43" t="s">
        <v>16</v>
      </c>
      <c r="D147" s="43">
        <v>683345.06299999997</v>
      </c>
      <c r="E147" s="43">
        <v>24070.743999999999</v>
      </c>
      <c r="F147" s="43">
        <v>28.389030000000002</v>
      </c>
      <c r="G147" s="43">
        <f>($F$147 -  AVERAGE($F$136,$F$137,$F$138) ) / ($F$153 -  AVERAGE($F$136,$F$137,$F$138) ) * 100</f>
        <v>31.402182939147245</v>
      </c>
      <c r="H147" s="43">
        <v>30</v>
      </c>
      <c r="I147" s="46">
        <f>LN($G$147)</f>
        <v>3.4468774108527875</v>
      </c>
      <c r="J147" s="45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>
        <f>IF(ISTEXT($I$147),"",9)</f>
        <v>9</v>
      </c>
      <c r="V147" s="43">
        <f t="shared" si="15"/>
        <v>30</v>
      </c>
      <c r="W147" s="43">
        <f t="shared" si="16"/>
        <v>3.4468774108527875</v>
      </c>
      <c r="X147" s="43"/>
      <c r="Y147" s="43"/>
      <c r="Z147" s="32" t="s">
        <v>62</v>
      </c>
      <c r="AA147" s="35">
        <f>IF(AA143&gt;0,0,IFERROR(ABS(AA143 * 1000 / 0.5),0))</f>
        <v>55.867295927973196</v>
      </c>
    </row>
    <row r="148" spans="1:30" ht="15.75" thickBot="1" x14ac:dyDescent="0.3">
      <c r="A148" s="42" t="s">
        <v>397</v>
      </c>
      <c r="B148" s="42" t="s">
        <v>75</v>
      </c>
      <c r="C148" s="42" t="s">
        <v>16</v>
      </c>
      <c r="D148" s="42">
        <v>1330012.875</v>
      </c>
      <c r="E148" s="42">
        <v>26639.368999999999</v>
      </c>
      <c r="F148" s="42">
        <v>49.926591000000002</v>
      </c>
      <c r="G148" s="42">
        <f>($F$148 -  AVERAGE($F$136,$F$137,$F$138) ) / ($F$151 -  AVERAGE($F$136,$F$137,$F$138) ) * 100</f>
        <v>57.179868245919238</v>
      </c>
      <c r="H148" s="42">
        <v>15</v>
      </c>
      <c r="I148" s="47">
        <f>LN($G$148)</f>
        <v>4.0462018826928272</v>
      </c>
      <c r="J148" s="44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>
        <f>IF(ISTEXT($I$148),"",10)</f>
        <v>10</v>
      </c>
      <c r="V148" s="42">
        <f t="shared" si="15"/>
        <v>15</v>
      </c>
      <c r="W148" s="42">
        <f t="shared" si="16"/>
        <v>4.0462018826928272</v>
      </c>
      <c r="X148" s="42"/>
      <c r="Y148" s="42"/>
      <c r="Z148" s="36" t="s">
        <v>46</v>
      </c>
      <c r="AA148" s="37" t="s">
        <v>101</v>
      </c>
    </row>
    <row r="149" spans="1:30" x14ac:dyDescent="0.25">
      <c r="A149" s="43" t="s">
        <v>398</v>
      </c>
      <c r="B149" s="43" t="s">
        <v>75</v>
      </c>
      <c r="C149" s="43" t="s">
        <v>16</v>
      </c>
      <c r="D149" s="43">
        <v>1119557.875</v>
      </c>
      <c r="E149" s="43">
        <v>24659.743999999999</v>
      </c>
      <c r="F149" s="43">
        <v>45.400222999999997</v>
      </c>
      <c r="G149" s="43">
        <f>($F$149 -  AVERAGE($F$136,$F$137,$F$138) ) / ($F$152 -  AVERAGE($F$136,$F$137,$F$138) ) * 100</f>
        <v>52.977807336977655</v>
      </c>
      <c r="H149" s="43">
        <v>15</v>
      </c>
      <c r="I149" s="46">
        <f>LN($G$149)</f>
        <v>3.9698730963694606</v>
      </c>
      <c r="J149" s="45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>
        <f>IF(ISTEXT($I$149),"",11)</f>
        <v>11</v>
      </c>
      <c r="V149" s="43">
        <f t="shared" si="15"/>
        <v>15</v>
      </c>
      <c r="W149" s="43">
        <f t="shared" si="16"/>
        <v>3.9698730963694606</v>
      </c>
      <c r="X149" s="43"/>
      <c r="Y149" s="43"/>
    </row>
    <row r="150" spans="1:30" x14ac:dyDescent="0.25">
      <c r="A150" s="42" t="s">
        <v>399</v>
      </c>
      <c r="B150" s="42" t="s">
        <v>75</v>
      </c>
      <c r="C150" s="42" t="s">
        <v>16</v>
      </c>
      <c r="D150" s="42">
        <v>563316.93799999997</v>
      </c>
      <c r="E150" s="42">
        <v>27620.550999999999</v>
      </c>
      <c r="F150" s="42">
        <v>20.394848</v>
      </c>
      <c r="G150" s="42">
        <f>($F$150 -  AVERAGE($F$136,$F$137,$F$138) ) / ($F$153 -  AVERAGE($F$136,$F$137,$F$138) ) * 100</f>
        <v>22.559510486270405</v>
      </c>
      <c r="H150" s="42">
        <v>15</v>
      </c>
      <c r="I150" s="47" t="str">
        <f>TEXT(LN($G$150),"0.000")</f>
        <v>3.116</v>
      </c>
      <c r="J150" s="44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 t="str">
        <f>IF(ISTEXT($I$150),"",12)</f>
        <v/>
      </c>
      <c r="V150" s="42">
        <f t="shared" si="15"/>
        <v>0</v>
      </c>
      <c r="W150" s="42">
        <f t="shared" si="16"/>
        <v>4.6051701859880918</v>
      </c>
      <c r="X150" s="42"/>
      <c r="Y150" s="42"/>
    </row>
    <row r="151" spans="1:30" x14ac:dyDescent="0.25">
      <c r="A151" s="43" t="s">
        <v>400</v>
      </c>
      <c r="B151" s="43" t="s">
        <v>75</v>
      </c>
      <c r="C151" s="43" t="s">
        <v>16</v>
      </c>
      <c r="D151" s="43">
        <v>2601161.25</v>
      </c>
      <c r="E151" s="43">
        <v>29790.553</v>
      </c>
      <c r="F151" s="43">
        <v>87.314970000000002</v>
      </c>
      <c r="G151" s="43">
        <f>($F$151 -  AVERAGE($F$136,$F$137,$F$138) ) / ($F$151 -  AVERAGE($F$136,$F$137,$F$138) ) * 100</f>
        <v>100</v>
      </c>
      <c r="H151" s="43">
        <v>0</v>
      </c>
      <c r="I151" s="46">
        <f>LN($G$151)</f>
        <v>4.6051701859880918</v>
      </c>
      <c r="J151" s="45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>
        <f>IF(ISTEXT($I$151),"",13)</f>
        <v>13</v>
      </c>
      <c r="V151" s="43">
        <f t="shared" si="15"/>
        <v>0</v>
      </c>
      <c r="W151" s="43">
        <f t="shared" si="16"/>
        <v>4.6051701859880918</v>
      </c>
      <c r="X151" s="43"/>
      <c r="Y151" s="43"/>
    </row>
    <row r="152" spans="1:30" x14ac:dyDescent="0.25">
      <c r="A152" s="42" t="s">
        <v>401</v>
      </c>
      <c r="B152" s="42" t="s">
        <v>75</v>
      </c>
      <c r="C152" s="42" t="s">
        <v>16</v>
      </c>
      <c r="D152" s="42">
        <v>2610195</v>
      </c>
      <c r="E152" s="42">
        <v>30458.535</v>
      </c>
      <c r="F152" s="42">
        <v>85.696669</v>
      </c>
      <c r="G152" s="42">
        <f>($F$152 -  AVERAGE($F$136,$F$137,$F$138) ) / ($F$152 -  AVERAGE($F$136,$F$137,$F$138) ) * 100</f>
        <v>100</v>
      </c>
      <c r="H152" s="42">
        <v>0</v>
      </c>
      <c r="I152" s="47">
        <f>LN($G$152)</f>
        <v>4.6051701859880918</v>
      </c>
      <c r="J152" s="44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>
        <f>IF(ISTEXT($I$152),"",14)</f>
        <v>14</v>
      </c>
      <c r="V152" s="42">
        <f t="shared" si="15"/>
        <v>0</v>
      </c>
      <c r="W152" s="42">
        <f t="shared" si="16"/>
        <v>4.6051701859880918</v>
      </c>
      <c r="X152" s="42"/>
      <c r="Y152" s="42"/>
    </row>
    <row r="153" spans="1:30" x14ac:dyDescent="0.25">
      <c r="A153" s="43" t="s">
        <v>402</v>
      </c>
      <c r="B153" s="43" t="s">
        <v>75</v>
      </c>
      <c r="C153" s="43" t="s">
        <v>16</v>
      </c>
      <c r="D153" s="43">
        <v>2606588.75</v>
      </c>
      <c r="E153" s="43">
        <v>28832.476999999999</v>
      </c>
      <c r="F153" s="43">
        <v>90.404606999999999</v>
      </c>
      <c r="G153" s="43">
        <f>($F$153 -  AVERAGE($F$136,$F$137,$F$138) ) / ($F$153 -  AVERAGE($F$136,$F$137,$F$138) ) * 100</f>
        <v>100</v>
      </c>
      <c r="H153" s="43">
        <v>0</v>
      </c>
      <c r="I153" s="46">
        <f>LN($G$153)</f>
        <v>4.6051701859880918</v>
      </c>
      <c r="J153" s="45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>
        <f>IF(ISTEXT($I$153),"",15)</f>
        <v>15</v>
      </c>
      <c r="V153" s="43" t="str">
        <f t="shared" si="15"/>
        <v/>
      </c>
      <c r="W153" s="43" t="str">
        <f t="shared" si="16"/>
        <v/>
      </c>
      <c r="X153" s="43"/>
      <c r="Y153" s="43"/>
    </row>
    <row r="154" spans="1:30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4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30" ht="16.5" thickTop="1" thickBot="1" x14ac:dyDescent="0.3">
      <c r="A155" s="43" t="s">
        <v>6</v>
      </c>
      <c r="B155" s="43" t="s">
        <v>76</v>
      </c>
      <c r="C155" s="43" t="s">
        <v>7</v>
      </c>
      <c r="D155" s="43">
        <v>1</v>
      </c>
      <c r="E155" s="43">
        <v>53817.542999999998</v>
      </c>
      <c r="F155" s="43">
        <v>1.8581301639876055E-5</v>
      </c>
      <c r="G155" s="43"/>
      <c r="H155" s="43"/>
      <c r="I155" s="43"/>
      <c r="J155" s="45"/>
      <c r="K155" s="43"/>
      <c r="L155" s="43"/>
      <c r="M155" s="43"/>
      <c r="N155" s="43"/>
      <c r="O155" s="43"/>
      <c r="P155" s="43"/>
      <c r="Q155" s="43"/>
      <c r="R155" s="43" t="s">
        <v>406</v>
      </c>
      <c r="S155" s="43"/>
      <c r="T155" s="43">
        <v>10</v>
      </c>
      <c r="U155" s="43"/>
      <c r="V155" s="43"/>
      <c r="W155" s="43"/>
      <c r="X155" s="43"/>
      <c r="Y155" s="43"/>
      <c r="Z155" s="10" t="s">
        <v>52</v>
      </c>
      <c r="AA155" s="10" t="s">
        <v>54</v>
      </c>
      <c r="AB155" s="10" t="s">
        <v>55</v>
      </c>
      <c r="AC155" s="10" t="s">
        <v>56</v>
      </c>
      <c r="AD155" s="10" t="s">
        <v>57</v>
      </c>
    </row>
    <row r="156" spans="1:30" ht="15.75" thickTop="1" x14ac:dyDescent="0.25">
      <c r="A156" s="42" t="s">
        <v>8</v>
      </c>
      <c r="B156" s="42" t="s">
        <v>76</v>
      </c>
      <c r="C156" s="42" t="s">
        <v>7</v>
      </c>
      <c r="D156" s="42">
        <v>6.5739999999999998</v>
      </c>
      <c r="E156" s="42">
        <v>52947.175999999999</v>
      </c>
      <c r="F156" s="42">
        <v>1.241614850242438E-4</v>
      </c>
      <c r="G156" s="42"/>
      <c r="H156" s="42"/>
      <c r="I156" s="42"/>
      <c r="J156" s="44"/>
      <c r="K156" s="42"/>
      <c r="L156" s="42"/>
      <c r="M156" s="42"/>
      <c r="N156" s="42"/>
      <c r="O156" s="42"/>
      <c r="P156" s="42"/>
      <c r="Q156" s="42"/>
      <c r="R156" s="42" t="s">
        <v>52</v>
      </c>
      <c r="S156" s="42"/>
      <c r="T156" s="42">
        <v>176</v>
      </c>
      <c r="U156" s="42"/>
      <c r="V156" s="42"/>
      <c r="W156" s="42"/>
      <c r="X156" s="42"/>
      <c r="Y156" s="42"/>
      <c r="Z156" s="11">
        <f>$H$158</f>
        <v>120</v>
      </c>
      <c r="AA156" s="12">
        <f>IF(ISTEXT($I$158),TEXT($G$158/100,"0.00%"),$G$158 / 100)</f>
        <v>0.73783283329772109</v>
      </c>
      <c r="AB156" s="12">
        <f>IF(ISTEXT($I$159),TEXT($G$159/100,"0.00%"),$G$159 / 100)</f>
        <v>0.76069589743657784</v>
      </c>
      <c r="AC156" s="12">
        <f>IF(ISTEXT($I$160),TEXT($G$160/100,"0.00%"),$G$160 / 100)</f>
        <v>0.79697541416702222</v>
      </c>
      <c r="AD156" s="12">
        <f>IFERROR(AVERAGE($AA$156:$AC$156),"")</f>
        <v>0.7651680483004405</v>
      </c>
    </row>
    <row r="157" spans="1:30" x14ac:dyDescent="0.25">
      <c r="A157" s="43" t="s">
        <v>9</v>
      </c>
      <c r="B157" s="43" t="s">
        <v>76</v>
      </c>
      <c r="C157" s="43" t="s">
        <v>7</v>
      </c>
      <c r="D157" s="43">
        <v>18.725000000000001</v>
      </c>
      <c r="E157" s="43">
        <v>55355.074000000001</v>
      </c>
      <c r="F157" s="43">
        <v>3.3827070667451372E-4</v>
      </c>
      <c r="G157" s="43"/>
      <c r="H157" s="43"/>
      <c r="I157" s="43"/>
      <c r="J157" s="45"/>
      <c r="K157" s="43"/>
      <c r="L157" s="43"/>
      <c r="M157" s="43"/>
      <c r="N157" s="43"/>
      <c r="O157" s="43"/>
      <c r="P157" s="43"/>
      <c r="Q157" s="43"/>
      <c r="R157" s="43" t="s">
        <v>53</v>
      </c>
      <c r="S157" s="43"/>
      <c r="T157" s="43">
        <v>190</v>
      </c>
      <c r="U157" s="43"/>
      <c r="V157" s="43"/>
      <c r="W157" s="43"/>
      <c r="X157" s="43"/>
      <c r="Y157" s="43"/>
      <c r="Z157" s="11">
        <f>$H$161</f>
        <v>60</v>
      </c>
      <c r="AA157" s="12">
        <f>IF(ISTEXT($I$161),TEXT($G$161/100,"0.00%"),$G$161 / 100)</f>
        <v>0.80617086713080122</v>
      </c>
      <c r="AB157" s="12">
        <f>IF(ISTEXT($I$162),TEXT($G$162/100,"0.00%"),$G$162 / 100)</f>
        <v>0.78472740352563164</v>
      </c>
      <c r="AC157" s="12">
        <f>IF(ISTEXT($I$163),TEXT($G$163/100,"0.00%"),$G$163 / 100)</f>
        <v>0.85705854012783755</v>
      </c>
      <c r="AD157" s="12">
        <f>IFERROR(AVERAGE($AA$157:$AC$157),"")</f>
        <v>0.8159856035947568</v>
      </c>
    </row>
    <row r="158" spans="1:30" x14ac:dyDescent="0.25">
      <c r="A158" s="42" t="s">
        <v>407</v>
      </c>
      <c r="B158" s="42" t="s">
        <v>76</v>
      </c>
      <c r="C158" s="42" t="s">
        <v>17</v>
      </c>
      <c r="D158" s="42">
        <v>2144650.25</v>
      </c>
      <c r="E158" s="42">
        <v>32820.805</v>
      </c>
      <c r="F158" s="42">
        <v>65.344230999999994</v>
      </c>
      <c r="G158" s="42">
        <f>($F$158 -  AVERAGE($F$155,$F$156,$F$157) ) / ($F$170 -  AVERAGE($F$155,$F$156,$F$157) ) * 100</f>
        <v>73.783283329772104</v>
      </c>
      <c r="H158" s="42">
        <v>120</v>
      </c>
      <c r="I158" s="47">
        <f>LN($G$158)</f>
        <v>4.3011321928017301</v>
      </c>
      <c r="J158" s="44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>
        <f>IF(ISTEXT($I$158),"",1)</f>
        <v>1</v>
      </c>
      <c r="V158" s="42">
        <f t="shared" ref="V158:V172" si="17">IFERROR(INDEX($H$158:$H$172,SMALL($U$158:$U$172,ROW(W1)),1),"")</f>
        <v>120</v>
      </c>
      <c r="W158" s="42">
        <f t="shared" ref="W158:W172" si="18">IFERROR(INDEX($I$158:$I$172,SMALL($U$158:$U$172,ROW(I1)),1),"")</f>
        <v>4.3011321928017301</v>
      </c>
      <c r="X158" s="42"/>
      <c r="Y158" s="42"/>
      <c r="Z158" s="11">
        <f>$H$164</f>
        <v>30</v>
      </c>
      <c r="AA158" s="12">
        <f>IF(ISTEXT($I$164),TEXT($G$164/100,"0.00%"),$G$164 / 100)</f>
        <v>0.87938286736102678</v>
      </c>
      <c r="AB158" s="12">
        <f>IF(ISTEXT($I$165),TEXT($G$165/100,"0.00%"),$G$165 / 100)</f>
        <v>0.86472604692720223</v>
      </c>
      <c r="AC158" s="12">
        <f>IF(ISTEXT($I$166),TEXT($G$166/100,"0.00%"),$G$166 / 100)</f>
        <v>0.92489260721071731</v>
      </c>
      <c r="AD158" s="12">
        <f>IFERROR(AVERAGE($AA$158:$AC$158),"")</f>
        <v>0.88966717383298199</v>
      </c>
    </row>
    <row r="159" spans="1:30" x14ac:dyDescent="0.25">
      <c r="A159" s="43" t="s">
        <v>408</v>
      </c>
      <c r="B159" s="43" t="s">
        <v>76</v>
      </c>
      <c r="C159" s="43" t="s">
        <v>17</v>
      </c>
      <c r="D159" s="43">
        <v>2115960.25</v>
      </c>
      <c r="E159" s="43">
        <v>37092.387000000002</v>
      </c>
      <c r="F159" s="43">
        <v>57.045675000000003</v>
      </c>
      <c r="G159" s="43">
        <f>($F$159 -  AVERAGE($F$155,$F$156,$F$157) ) / ($F$171 -  AVERAGE($F$155,$F$156,$F$157) ) * 100</f>
        <v>76.069589743657787</v>
      </c>
      <c r="H159" s="43">
        <v>120</v>
      </c>
      <c r="I159" s="46">
        <f>LN($G$159)</f>
        <v>4.3316485758522685</v>
      </c>
      <c r="J159" s="45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>
        <f>IF(ISTEXT($I$159),"",2)</f>
        <v>2</v>
      </c>
      <c r="V159" s="43">
        <f t="shared" si="17"/>
        <v>120</v>
      </c>
      <c r="W159" s="43">
        <f t="shared" si="18"/>
        <v>4.3316485758522685</v>
      </c>
      <c r="X159" s="43"/>
      <c r="Y159" s="43"/>
      <c r="Z159" s="11">
        <f>$H$167</f>
        <v>15</v>
      </c>
      <c r="AA159" s="12">
        <f>IF(ISTEXT($I$167),TEXT($G$167/100,"0.00%"),$G$167 / 100)</f>
        <v>0.87694042472028455</v>
      </c>
      <c r="AB159" s="12">
        <f>IF(ISTEXT($I$168),TEXT($G$168/100,"0.00%"),$G$168 / 100)</f>
        <v>0.91339725029074603</v>
      </c>
      <c r="AC159" s="12">
        <f>IF(ISTEXT($I$169),TEXT($G$169/100,"0.00%"),$G$169 / 100)</f>
        <v>0.9820773905400414</v>
      </c>
      <c r="AD159" s="12">
        <f>IFERROR(AVERAGE($AA$159:$AC$159),"")</f>
        <v>0.9241383551836907</v>
      </c>
    </row>
    <row r="160" spans="1:30" ht="15.75" thickBot="1" x14ac:dyDescent="0.3">
      <c r="A160" s="42" t="s">
        <v>409</v>
      </c>
      <c r="B160" s="42" t="s">
        <v>76</v>
      </c>
      <c r="C160" s="42" t="s">
        <v>17</v>
      </c>
      <c r="D160" s="42">
        <v>1745334.25</v>
      </c>
      <c r="E160" s="42">
        <v>32934.991999999998</v>
      </c>
      <c r="F160" s="42">
        <v>52.993310000000001</v>
      </c>
      <c r="G160" s="42">
        <f>($F$160 -  AVERAGE($F$155,$F$156,$F$157) ) / ($F$172 -  AVERAGE($F$155,$F$156,$F$157) ) * 100</f>
        <v>79.697541416702222</v>
      </c>
      <c r="H160" s="42">
        <v>120</v>
      </c>
      <c r="I160" s="47">
        <f>LN($G$160)</f>
        <v>4.3782387373492471</v>
      </c>
      <c r="J160" s="44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>
        <f>IF(ISTEXT($I$160),"",3)</f>
        <v>3</v>
      </c>
      <c r="V160" s="42">
        <f t="shared" si="17"/>
        <v>120</v>
      </c>
      <c r="W160" s="42">
        <f t="shared" si="18"/>
        <v>4.3782387373492471</v>
      </c>
      <c r="X160" s="42"/>
      <c r="Y160" s="42"/>
      <c r="Z160" s="13">
        <f>$H$170</f>
        <v>0</v>
      </c>
      <c r="AA160" s="14">
        <f>IF(ISTEXT($I$170),TEXT($G$170/100,"0.00%"),$G$170 / 100)</f>
        <v>1</v>
      </c>
      <c r="AB160" s="14">
        <f>IF(ISTEXT($I$171),TEXT($G$171/100,"0.00%"),$G$171 / 100)</f>
        <v>1</v>
      </c>
      <c r="AC160" s="14">
        <f>IF(ISTEXT($I$172),TEXT($G$172/100,"0.00%"),$G$172 / 100)</f>
        <v>1</v>
      </c>
      <c r="AD160" s="14">
        <f>IFERROR(AVERAGE($AA$160:$AC$160),"")</f>
        <v>1</v>
      </c>
    </row>
    <row r="161" spans="1:30" ht="16.5" thickTop="1" thickBot="1" x14ac:dyDescent="0.3">
      <c r="A161" s="43" t="s">
        <v>410</v>
      </c>
      <c r="B161" s="43" t="s">
        <v>76</v>
      </c>
      <c r="C161" s="43" t="s">
        <v>17</v>
      </c>
      <c r="D161" s="43">
        <v>2055325</v>
      </c>
      <c r="E161" s="43">
        <v>28787.518</v>
      </c>
      <c r="F161" s="43">
        <v>71.396394999999998</v>
      </c>
      <c r="G161" s="43">
        <f>($F$161 -  AVERAGE($F$155,$F$156,$F$157) ) / ($F$170 -  AVERAGE($F$155,$F$156,$F$157) ) * 100</f>
        <v>80.617086713080127</v>
      </c>
      <c r="H161" s="43">
        <v>60</v>
      </c>
      <c r="I161" s="46">
        <f>LN($G$161)</f>
        <v>4.3897106210038492</v>
      </c>
      <c r="J161" s="45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>
        <f>IF(ISTEXT($I$161),"",4)</f>
        <v>4</v>
      </c>
      <c r="V161" s="43">
        <f t="shared" si="17"/>
        <v>60</v>
      </c>
      <c r="W161" s="43">
        <f t="shared" si="18"/>
        <v>4.3897106210038492</v>
      </c>
      <c r="X161" s="43"/>
      <c r="Y161" s="43"/>
    </row>
    <row r="162" spans="1:30" x14ac:dyDescent="0.25">
      <c r="A162" s="42" t="s">
        <v>411</v>
      </c>
      <c r="B162" s="42" t="s">
        <v>76</v>
      </c>
      <c r="C162" s="42" t="s">
        <v>17</v>
      </c>
      <c r="D162" s="42">
        <v>1905486.625</v>
      </c>
      <c r="E162" s="42">
        <v>32379.898000000001</v>
      </c>
      <c r="F162" s="42">
        <v>58.847827000000002</v>
      </c>
      <c r="G162" s="42">
        <f>($F$162 -  AVERAGE($F$155,$F$156,$F$157) ) / ($F$171 -  AVERAGE($F$155,$F$156,$F$157) ) * 100</f>
        <v>78.472740352563164</v>
      </c>
      <c r="H162" s="42">
        <v>60</v>
      </c>
      <c r="I162" s="47">
        <f>LN($G$162)</f>
        <v>4.3627513078255626</v>
      </c>
      <c r="J162" s="44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>
        <f>IF(ISTEXT($I$162),"",5)</f>
        <v>5</v>
      </c>
      <c r="V162" s="42">
        <f t="shared" si="17"/>
        <v>60</v>
      </c>
      <c r="W162" s="42">
        <f t="shared" si="18"/>
        <v>4.3627513078255626</v>
      </c>
      <c r="X162" s="42"/>
      <c r="Y162" s="42"/>
      <c r="Z162" s="30" t="s">
        <v>58</v>
      </c>
      <c r="AA162" s="31">
        <f>IFERROR(SLOPE($W$158:$W$172,$V$158:$V$172),"")</f>
        <v>-2.1125867374714416E-3</v>
      </c>
    </row>
    <row r="163" spans="1:30" x14ac:dyDescent="0.25">
      <c r="A163" s="43" t="s">
        <v>412</v>
      </c>
      <c r="B163" s="43" t="s">
        <v>76</v>
      </c>
      <c r="C163" s="43" t="s">
        <v>17</v>
      </c>
      <c r="D163" s="43">
        <v>1617734.25</v>
      </c>
      <c r="E163" s="43">
        <v>28387.076000000001</v>
      </c>
      <c r="F163" s="43">
        <v>56.988407000000002</v>
      </c>
      <c r="G163" s="43">
        <f>($F$163 -  AVERAGE($F$155,$F$156,$F$157) ) / ($F$172 -  AVERAGE($F$155,$F$156,$F$157) ) * 100</f>
        <v>85.70585401278376</v>
      </c>
      <c r="H163" s="43">
        <v>60</v>
      </c>
      <c r="I163" s="46">
        <f>LN($G$163)</f>
        <v>4.4509211314713459</v>
      </c>
      <c r="J163" s="45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>
        <f>IF(ISTEXT($I$163),"",6)</f>
        <v>6</v>
      </c>
      <c r="V163" s="43">
        <f t="shared" si="17"/>
        <v>60</v>
      </c>
      <c r="W163" s="43">
        <f t="shared" si="18"/>
        <v>4.4509211314713459</v>
      </c>
      <c r="X163" s="43"/>
      <c r="Y163" s="43"/>
      <c r="Z163" s="32" t="s">
        <v>59</v>
      </c>
      <c r="AA163" s="33">
        <f>IFERROR(INTERCEPT($W$158:$W$172,$V$158:$V$172),"")</f>
        <v>4.5663326287284418</v>
      </c>
    </row>
    <row r="164" spans="1:30" ht="17.25" x14ac:dyDescent="0.25">
      <c r="A164" s="42" t="s">
        <v>413</v>
      </c>
      <c r="B164" s="42" t="s">
        <v>76</v>
      </c>
      <c r="C164" s="42" t="s">
        <v>17</v>
      </c>
      <c r="D164" s="42">
        <v>2204454.5</v>
      </c>
      <c r="E164" s="42">
        <v>28305.708999999999</v>
      </c>
      <c r="F164" s="42">
        <v>77.880207999999996</v>
      </c>
      <c r="G164" s="42">
        <f>($F$164 -  AVERAGE($F$155,$F$156,$F$157) ) / ($F$170 -  AVERAGE($F$155,$F$156,$F$157) ) * 100</f>
        <v>87.938286736102683</v>
      </c>
      <c r="H164" s="42">
        <v>30</v>
      </c>
      <c r="I164" s="47">
        <f>LN($G$164)</f>
        <v>4.4766352813716477</v>
      </c>
      <c r="J164" s="44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>
        <f>IF(ISTEXT($I$164),"",7)</f>
        <v>7</v>
      </c>
      <c r="V164" s="42">
        <f t="shared" si="17"/>
        <v>30</v>
      </c>
      <c r="W164" s="42">
        <f t="shared" si="18"/>
        <v>4.4766352813716477</v>
      </c>
      <c r="X164" s="42"/>
      <c r="Y164" s="42"/>
      <c r="Z164" s="32" t="s">
        <v>60</v>
      </c>
      <c r="AA164" s="34">
        <f>IFERROR(CORREL($W$158:$W$172,$V$158:$V$172)^2,"")</f>
        <v>0.81256480799263653</v>
      </c>
    </row>
    <row r="165" spans="1:30" ht="18" x14ac:dyDescent="0.35">
      <c r="A165" s="43" t="s">
        <v>414</v>
      </c>
      <c r="B165" s="43" t="s">
        <v>76</v>
      </c>
      <c r="C165" s="43" t="s">
        <v>17</v>
      </c>
      <c r="D165" s="43">
        <v>1951950.375</v>
      </c>
      <c r="E165" s="43">
        <v>30100.848000000002</v>
      </c>
      <c r="F165" s="43">
        <v>64.847022999999993</v>
      </c>
      <c r="G165" s="43">
        <f>($F$165 -  AVERAGE($F$155,$F$156,$F$157) ) / ($F$171 -  AVERAGE($F$155,$F$156,$F$157) ) * 100</f>
        <v>86.472604692720225</v>
      </c>
      <c r="H165" s="43">
        <v>30</v>
      </c>
      <c r="I165" s="46">
        <f>LN($G$165)</f>
        <v>4.4598276550203453</v>
      </c>
      <c r="J165" s="45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>
        <f>IF(ISTEXT($I$165),"",8)</f>
        <v>8</v>
      </c>
      <c r="V165" s="43">
        <f t="shared" si="17"/>
        <v>30</v>
      </c>
      <c r="W165" s="43">
        <f t="shared" si="18"/>
        <v>4.4598276550203453</v>
      </c>
      <c r="X165" s="43"/>
      <c r="Y165" s="43"/>
      <c r="Z165" s="32" t="s">
        <v>61</v>
      </c>
      <c r="AA165" s="41">
        <f>IF(AA162&gt;0,"",IFERROR(LN(2) /ABS(AA162),0))</f>
        <v>328.10353689409897</v>
      </c>
    </row>
    <row r="166" spans="1:30" ht="18.75" x14ac:dyDescent="0.35">
      <c r="A166" s="42" t="s">
        <v>415</v>
      </c>
      <c r="B166" s="42" t="s">
        <v>76</v>
      </c>
      <c r="C166" s="42" t="s">
        <v>17</v>
      </c>
      <c r="D166" s="42">
        <v>2010846.125</v>
      </c>
      <c r="E166" s="42">
        <v>32697.276999999998</v>
      </c>
      <c r="F166" s="42">
        <v>61.498885999999999</v>
      </c>
      <c r="G166" s="42">
        <f>($F$166 -  AVERAGE($F$155,$F$156,$F$157) ) / ($F$172 -  AVERAGE($F$155,$F$156,$F$157) ) * 100</f>
        <v>92.48926072107173</v>
      </c>
      <c r="H166" s="42">
        <v>30</v>
      </c>
      <c r="I166" s="47">
        <f>LN($G$166)</f>
        <v>4.527092537465478</v>
      </c>
      <c r="J166" s="44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>
        <f>IF(ISTEXT($I$166),"",9)</f>
        <v>9</v>
      </c>
      <c r="V166" s="42">
        <f t="shared" si="17"/>
        <v>30</v>
      </c>
      <c r="W166" s="42">
        <f t="shared" si="18"/>
        <v>4.527092537465478</v>
      </c>
      <c r="X166" s="42"/>
      <c r="Y166" s="42"/>
      <c r="Z166" s="32" t="s">
        <v>62</v>
      </c>
      <c r="AA166" s="33">
        <f>IF(AA162&gt;0,0,IFERROR(ABS(AA162 * 1000 / 0.5),0))</f>
        <v>4.2251734749428831</v>
      </c>
    </row>
    <row r="167" spans="1:30" ht="15.75" thickBot="1" x14ac:dyDescent="0.3">
      <c r="A167" s="43" t="s">
        <v>416</v>
      </c>
      <c r="B167" s="43" t="s">
        <v>76</v>
      </c>
      <c r="C167" s="43" t="s">
        <v>17</v>
      </c>
      <c r="D167" s="43">
        <v>2195497.5</v>
      </c>
      <c r="E167" s="43">
        <v>28269.215</v>
      </c>
      <c r="F167" s="43">
        <v>77.663899999999998</v>
      </c>
      <c r="G167" s="43">
        <f>($F$167 -  AVERAGE($F$155,$F$156,$F$157) ) / ($F$170 -  AVERAGE($F$155,$F$156,$F$157) ) * 100</f>
        <v>87.694042472028457</v>
      </c>
      <c r="H167" s="43">
        <v>15</v>
      </c>
      <c r="I167" s="46">
        <f>LN($G$167)</f>
        <v>4.4738539663070949</v>
      </c>
      <c r="J167" s="45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>
        <f>IF(ISTEXT($I$167),"",10)</f>
        <v>10</v>
      </c>
      <c r="V167" s="43">
        <f t="shared" si="17"/>
        <v>15</v>
      </c>
      <c r="W167" s="43">
        <f t="shared" si="18"/>
        <v>4.4738539663070949</v>
      </c>
      <c r="X167" s="43"/>
      <c r="Y167" s="43"/>
      <c r="Z167" s="36" t="s">
        <v>46</v>
      </c>
      <c r="AA167" s="37" t="s">
        <v>63</v>
      </c>
    </row>
    <row r="168" spans="1:30" x14ac:dyDescent="0.25">
      <c r="A168" s="42" t="s">
        <v>417</v>
      </c>
      <c r="B168" s="42" t="s">
        <v>76</v>
      </c>
      <c r="C168" s="42" t="s">
        <v>17</v>
      </c>
      <c r="D168" s="42">
        <v>1942984.625</v>
      </c>
      <c r="E168" s="42">
        <v>28366.008000000002</v>
      </c>
      <c r="F168" s="42">
        <v>68.496936000000005</v>
      </c>
      <c r="G168" s="42">
        <f>($F$168 -  AVERAGE($F$155,$F$156,$F$157) ) / ($F$171 -  AVERAGE($F$155,$F$156,$F$157) ) * 100</f>
        <v>91.3397250290746</v>
      </c>
      <c r="H168" s="42">
        <v>15</v>
      </c>
      <c r="I168" s="47">
        <f>LN($G$168)</f>
        <v>4.5145857973414891</v>
      </c>
      <c r="J168" s="44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>
        <f>IF(ISTEXT($I$168),"",11)</f>
        <v>11</v>
      </c>
      <c r="V168" s="42">
        <f t="shared" si="17"/>
        <v>15</v>
      </c>
      <c r="W168" s="42">
        <f t="shared" si="18"/>
        <v>4.5145857973414891</v>
      </c>
      <c r="X168" s="42"/>
      <c r="Y168" s="42"/>
    </row>
    <row r="169" spans="1:30" x14ac:dyDescent="0.25">
      <c r="A169" s="43" t="s">
        <v>418</v>
      </c>
      <c r="B169" s="43" t="s">
        <v>76</v>
      </c>
      <c r="C169" s="43" t="s">
        <v>17</v>
      </c>
      <c r="D169" s="43">
        <v>1805301.125</v>
      </c>
      <c r="E169" s="43">
        <v>27645.73</v>
      </c>
      <c r="F169" s="43">
        <v>65.301264000000003</v>
      </c>
      <c r="G169" s="43">
        <f>($F$169 -  AVERAGE($F$155,$F$156,$F$157) ) / ($F$172 -  AVERAGE($F$155,$F$156,$F$157) ) * 100</f>
        <v>98.207739054004136</v>
      </c>
      <c r="H169" s="43">
        <v>15</v>
      </c>
      <c r="I169" s="46">
        <f>LN($G$169)</f>
        <v>4.5870850213590577</v>
      </c>
      <c r="J169" s="45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>
        <f>IF(ISTEXT($I$169),"",12)</f>
        <v>12</v>
      </c>
      <c r="V169" s="43">
        <f t="shared" si="17"/>
        <v>15</v>
      </c>
      <c r="W169" s="43">
        <f t="shared" si="18"/>
        <v>4.5870850213590577</v>
      </c>
      <c r="X169" s="43"/>
      <c r="Y169" s="43"/>
    </row>
    <row r="170" spans="1:30" x14ac:dyDescent="0.25">
      <c r="A170" s="42" t="s">
        <v>419</v>
      </c>
      <c r="B170" s="42" t="s">
        <v>76</v>
      </c>
      <c r="C170" s="42" t="s">
        <v>17</v>
      </c>
      <c r="D170" s="42">
        <v>2401639.25</v>
      </c>
      <c r="E170" s="42">
        <v>27118.07</v>
      </c>
      <c r="F170" s="42">
        <v>88.562321999999995</v>
      </c>
      <c r="G170" s="42">
        <f>($F$170 -  AVERAGE($F$155,$F$156,$F$157) ) / ($F$170 -  AVERAGE($F$155,$F$156,$F$157) ) * 100</f>
        <v>100</v>
      </c>
      <c r="H170" s="42">
        <v>0</v>
      </c>
      <c r="I170" s="47">
        <f>LN($G$170)</f>
        <v>4.6051701859880918</v>
      </c>
      <c r="J170" s="44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>
        <f>IF(ISTEXT($I$170),"",13)</f>
        <v>13</v>
      </c>
      <c r="V170" s="42">
        <f t="shared" si="17"/>
        <v>0</v>
      </c>
      <c r="W170" s="42">
        <f t="shared" si="18"/>
        <v>4.6051701859880918</v>
      </c>
      <c r="X170" s="42"/>
      <c r="Y170" s="42"/>
    </row>
    <row r="171" spans="1:30" x14ac:dyDescent="0.25">
      <c r="A171" s="43" t="s">
        <v>420</v>
      </c>
      <c r="B171" s="43" t="s">
        <v>76</v>
      </c>
      <c r="C171" s="43" t="s">
        <v>17</v>
      </c>
      <c r="D171" s="43">
        <v>1960600.5</v>
      </c>
      <c r="E171" s="43">
        <v>26144.344000000001</v>
      </c>
      <c r="F171" s="43">
        <v>74.991382000000002</v>
      </c>
      <c r="G171" s="43">
        <f>($F$171 -  AVERAGE($F$155,$F$156,$F$157) ) / ($F$171 -  AVERAGE($F$155,$F$156,$F$157) ) * 100</f>
        <v>100</v>
      </c>
      <c r="H171" s="43">
        <v>0</v>
      </c>
      <c r="I171" s="46">
        <f>LN($G$171)</f>
        <v>4.6051701859880918</v>
      </c>
      <c r="J171" s="45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>
        <f>IF(ISTEXT($I$171),"",14)</f>
        <v>14</v>
      </c>
      <c r="V171" s="43">
        <f t="shared" si="17"/>
        <v>0</v>
      </c>
      <c r="W171" s="43">
        <f t="shared" si="18"/>
        <v>4.6051701859880918</v>
      </c>
      <c r="X171" s="43"/>
      <c r="Y171" s="43"/>
    </row>
    <row r="172" spans="1:30" x14ac:dyDescent="0.25">
      <c r="A172" s="42" t="s">
        <v>421</v>
      </c>
      <c r="B172" s="42" t="s">
        <v>76</v>
      </c>
      <c r="C172" s="42" t="s">
        <v>17</v>
      </c>
      <c r="D172" s="42">
        <v>1885136.75</v>
      </c>
      <c r="E172" s="42">
        <v>28350.91</v>
      </c>
      <c r="F172" s="42">
        <v>66.492988999999994</v>
      </c>
      <c r="G172" s="42">
        <f>($F$172 -  AVERAGE($F$155,$F$156,$F$157) ) / ($F$172 -  AVERAGE($F$155,$F$156,$F$157) ) * 100</f>
        <v>100</v>
      </c>
      <c r="H172" s="42">
        <v>0</v>
      </c>
      <c r="I172" s="47">
        <f>LN($G$172)</f>
        <v>4.6051701859880918</v>
      </c>
      <c r="J172" s="44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>
        <f>IF(ISTEXT($I$172),"",15)</f>
        <v>15</v>
      </c>
      <c r="V172" s="42">
        <f t="shared" si="17"/>
        <v>0</v>
      </c>
      <c r="W172" s="42">
        <f t="shared" si="18"/>
        <v>4.6051701859880918</v>
      </c>
      <c r="X172" s="42"/>
      <c r="Y172" s="42"/>
    </row>
    <row r="173" spans="1:30" ht="15.75" thickBot="1" x14ac:dyDescent="0.3">
      <c r="A173" s="43"/>
      <c r="B173" s="43"/>
      <c r="C173" s="43"/>
      <c r="D173" s="43"/>
      <c r="E173" s="43"/>
      <c r="F173" s="43"/>
      <c r="G173" s="43"/>
      <c r="H173" s="43"/>
      <c r="I173" s="43"/>
      <c r="J173" s="45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</row>
    <row r="174" spans="1:30" ht="16.5" thickTop="1" thickBot="1" x14ac:dyDescent="0.3">
      <c r="A174" s="42" t="s">
        <v>6</v>
      </c>
      <c r="B174" s="42" t="s">
        <v>77</v>
      </c>
      <c r="C174" s="42" t="s">
        <v>7</v>
      </c>
      <c r="D174" s="42">
        <v>1</v>
      </c>
      <c r="E174" s="42">
        <v>53817.542999999998</v>
      </c>
      <c r="F174" s="42">
        <v>1.8581301639876055E-5</v>
      </c>
      <c r="G174" s="42"/>
      <c r="H174" s="42"/>
      <c r="I174" s="42"/>
      <c r="J174" s="44"/>
      <c r="K174" s="42"/>
      <c r="L174" s="42"/>
      <c r="M174" s="42"/>
      <c r="N174" s="42"/>
      <c r="O174" s="42"/>
      <c r="P174" s="42"/>
      <c r="Q174" s="42"/>
      <c r="R174" s="42" t="s">
        <v>443</v>
      </c>
      <c r="S174" s="42"/>
      <c r="T174" s="42">
        <v>11</v>
      </c>
      <c r="U174" s="42"/>
      <c r="V174" s="42"/>
      <c r="W174" s="42"/>
      <c r="X174" s="42"/>
      <c r="Y174" s="42"/>
      <c r="Z174" s="10" t="s">
        <v>52</v>
      </c>
      <c r="AA174" s="10" t="s">
        <v>54</v>
      </c>
      <c r="AB174" s="10" t="s">
        <v>55</v>
      </c>
      <c r="AC174" s="10" t="s">
        <v>56</v>
      </c>
      <c r="AD174" s="10" t="s">
        <v>57</v>
      </c>
    </row>
    <row r="175" spans="1:30" ht="15.75" thickTop="1" x14ac:dyDescent="0.25">
      <c r="A175" s="43" t="s">
        <v>8</v>
      </c>
      <c r="B175" s="43" t="s">
        <v>77</v>
      </c>
      <c r="C175" s="43" t="s">
        <v>7</v>
      </c>
      <c r="D175" s="43">
        <v>6.5739999999999998</v>
      </c>
      <c r="E175" s="43">
        <v>52947.175999999999</v>
      </c>
      <c r="F175" s="43">
        <v>1.241614850242438E-4</v>
      </c>
      <c r="G175" s="43"/>
      <c r="H175" s="43"/>
      <c r="I175" s="43"/>
      <c r="J175" s="45"/>
      <c r="K175" s="43"/>
      <c r="L175" s="43"/>
      <c r="M175" s="43"/>
      <c r="N175" s="43"/>
      <c r="O175" s="43"/>
      <c r="P175" s="43"/>
      <c r="Q175" s="43"/>
      <c r="R175" s="43" t="s">
        <v>52</v>
      </c>
      <c r="S175" s="43"/>
      <c r="T175" s="43">
        <v>195</v>
      </c>
      <c r="U175" s="43"/>
      <c r="V175" s="43"/>
      <c r="W175" s="43"/>
      <c r="X175" s="43"/>
      <c r="Y175" s="43"/>
      <c r="Z175" s="11">
        <f>$H$177</f>
        <v>120</v>
      </c>
      <c r="AA175" s="12">
        <f>IF(ISTEXT($I$177),TEXT($G$177/100,"0.00%"),$G$177 / 100)</f>
        <v>0.27212634291254467</v>
      </c>
      <c r="AB175" s="12">
        <f>IF(ISTEXT($I$178),TEXT($G$178/100,"0.00%"),$G$178 / 100)</f>
        <v>0.31732047045490541</v>
      </c>
      <c r="AC175" s="12">
        <f>IF(ISTEXT($I$179),TEXT($G$179/100,"0.00%"),$G$179 / 100)</f>
        <v>0.27865594196040244</v>
      </c>
      <c r="AD175" s="12">
        <f>IFERROR(AVERAGE($AA$175:$AC$175),"")</f>
        <v>0.28936758510928418</v>
      </c>
    </row>
    <row r="176" spans="1:30" x14ac:dyDescent="0.25">
      <c r="A176" s="42" t="s">
        <v>9</v>
      </c>
      <c r="B176" s="42" t="s">
        <v>77</v>
      </c>
      <c r="C176" s="42" t="s">
        <v>7</v>
      </c>
      <c r="D176" s="42">
        <v>18.725000000000001</v>
      </c>
      <c r="E176" s="42">
        <v>55355.074000000001</v>
      </c>
      <c r="F176" s="42">
        <v>3.3827070667451372E-4</v>
      </c>
      <c r="G176" s="42"/>
      <c r="H176" s="42"/>
      <c r="I176" s="42"/>
      <c r="J176" s="44"/>
      <c r="K176" s="42"/>
      <c r="L176" s="42"/>
      <c r="M176" s="42"/>
      <c r="N176" s="42"/>
      <c r="O176" s="42"/>
      <c r="P176" s="42"/>
      <c r="Q176" s="42"/>
      <c r="R176" s="42" t="s">
        <v>53</v>
      </c>
      <c r="S176" s="42"/>
      <c r="T176" s="42">
        <v>209</v>
      </c>
      <c r="U176" s="42"/>
      <c r="V176" s="42"/>
      <c r="W176" s="42"/>
      <c r="X176" s="42"/>
      <c r="Y176" s="42"/>
      <c r="Z176" s="11">
        <f>$H$180</f>
        <v>60</v>
      </c>
      <c r="AA176" s="12">
        <f>IF(ISTEXT($I$180),TEXT($G$180/100,"0.00%"),$G$180 / 100)</f>
        <v>0.45347855338430354</v>
      </c>
      <c r="AB176" s="12">
        <f>IF(ISTEXT($I$181),TEXT($G$181/100,"0.00%"),$G$181 / 100)</f>
        <v>0.49503709938642193</v>
      </c>
      <c r="AC176" s="12">
        <f>IF(ISTEXT($I$182),TEXT($G$182/100,"0.00%"),$G$182 / 100)</f>
        <v>0.46110859239968699</v>
      </c>
      <c r="AD176" s="12">
        <f>IFERROR(AVERAGE($AA$176:$AC$176),"")</f>
        <v>0.46987474839013749</v>
      </c>
    </row>
    <row r="177" spans="1:30" x14ac:dyDescent="0.25">
      <c r="A177" s="43" t="s">
        <v>462</v>
      </c>
      <c r="B177" s="43" t="s">
        <v>77</v>
      </c>
      <c r="C177" s="43" t="s">
        <v>18</v>
      </c>
      <c r="D177" s="43">
        <v>11028.822</v>
      </c>
      <c r="E177" s="43">
        <v>25512.942999999999</v>
      </c>
      <c r="F177" s="43">
        <v>0.43228299999999997</v>
      </c>
      <c r="G177" s="43">
        <f>($F$177 -  AVERAGE($F$174,$F$175,$F$176) ) / ($F$189 -  AVERAGE($F$174,$F$175,$F$176) ) * 100</f>
        <v>27.212634291254467</v>
      </c>
      <c r="H177" s="43">
        <v>120</v>
      </c>
      <c r="I177" s="46">
        <f>LN($G$177)</f>
        <v>3.3036813614590805</v>
      </c>
      <c r="J177" s="45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>
        <f>IF(ISTEXT($I$177),"",1)</f>
        <v>1</v>
      </c>
      <c r="V177" s="43">
        <f t="shared" ref="V177:V191" si="19">IFERROR(INDEX($H$177:$H$191,SMALL($U$177:$U$191,ROW(W1)),1),"")</f>
        <v>120</v>
      </c>
      <c r="W177" s="43">
        <f t="shared" ref="W177:W191" si="20">IFERROR(INDEX($I$177:$I$191,SMALL($U$177:$U$191,ROW(I1)),1),"")</f>
        <v>3.3036813614590805</v>
      </c>
      <c r="X177" s="43"/>
      <c r="Y177" s="43"/>
      <c r="Z177" s="11">
        <f>$H$183</f>
        <v>30</v>
      </c>
      <c r="AA177" s="12">
        <f>IF(ISTEXT($I$183),TEXT($G$183/100,"0.00%"),$G$183 / 100)</f>
        <v>0.58161493766897343</v>
      </c>
      <c r="AB177" s="12">
        <f>IF(ISTEXT($I$184),TEXT($G$184/100,"0.00%"),$G$184 / 100)</f>
        <v>0.65284402271188358</v>
      </c>
      <c r="AC177" s="12">
        <f>IF(ISTEXT($I$185),TEXT($G$185/100,"0.00%"),$G$185 / 100)</f>
        <v>0.67901190505740416</v>
      </c>
      <c r="AD177" s="12">
        <f>IFERROR(AVERAGE($AA$177:$AC$177),"")</f>
        <v>0.63782362181275376</v>
      </c>
    </row>
    <row r="178" spans="1:30" x14ac:dyDescent="0.25">
      <c r="A178" s="42" t="s">
        <v>463</v>
      </c>
      <c r="B178" s="42" t="s">
        <v>77</v>
      </c>
      <c r="C178" s="42" t="s">
        <v>18</v>
      </c>
      <c r="D178" s="42">
        <v>14447.991</v>
      </c>
      <c r="E178" s="42">
        <v>29607.166000000001</v>
      </c>
      <c r="F178" s="42">
        <v>0.48798999999999998</v>
      </c>
      <c r="G178" s="42">
        <f>($F$178 -  AVERAGE($F$174,$F$175,$F$176) ) / ($F$190 -  AVERAGE($F$174,$F$175,$F$176) ) * 100</f>
        <v>31.732047045490543</v>
      </c>
      <c r="H178" s="42">
        <v>120</v>
      </c>
      <c r="I178" s="47">
        <f>LN($G$178)</f>
        <v>3.4573271180269134</v>
      </c>
      <c r="J178" s="44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>
        <f>IF(ISTEXT($I$178),"",2)</f>
        <v>2</v>
      </c>
      <c r="V178" s="42">
        <f t="shared" si="19"/>
        <v>120</v>
      </c>
      <c r="W178" s="42">
        <f t="shared" si="20"/>
        <v>3.4573271180269134</v>
      </c>
      <c r="X178" s="42"/>
      <c r="Y178" s="42"/>
      <c r="Z178" s="11">
        <f>$H$186</f>
        <v>15</v>
      </c>
      <c r="AA178" s="12">
        <f>IF(ISTEXT($I$186),TEXT($G$186/100,"0.00%"),$G$186 / 100)</f>
        <v>0.70183292994289304</v>
      </c>
      <c r="AB178" s="12">
        <f>IF(ISTEXT($I$187),TEXT($G$187/100,"0.00%"),$G$187 / 100)</f>
        <v>0.68337271498870578</v>
      </c>
      <c r="AC178" s="12">
        <f>IF(ISTEXT($I$188),TEXT($G$188/100,"0.00%"),$G$188 / 100)</f>
        <v>0.87219379839782207</v>
      </c>
      <c r="AD178" s="12">
        <f>IFERROR(AVERAGE($AA$178:$AC$178),"")</f>
        <v>0.75246648110980685</v>
      </c>
    </row>
    <row r="179" spans="1:30" ht="15.75" thickBot="1" x14ac:dyDescent="0.3">
      <c r="A179" s="43" t="s">
        <v>464</v>
      </c>
      <c r="B179" s="43" t="s">
        <v>77</v>
      </c>
      <c r="C179" s="43" t="s">
        <v>18</v>
      </c>
      <c r="D179" s="43">
        <v>9961.893</v>
      </c>
      <c r="E179" s="43">
        <v>30521.418000000001</v>
      </c>
      <c r="F179" s="43">
        <v>0.32639000000000001</v>
      </c>
      <c r="G179" s="43">
        <f>($F$179 -  AVERAGE($F$174,$F$175,$F$176) ) / ($F$191 -  AVERAGE($F$174,$F$175,$F$176) ) * 100</f>
        <v>27.865594196040245</v>
      </c>
      <c r="H179" s="43">
        <v>120</v>
      </c>
      <c r="I179" s="46">
        <f>LN($G$179)</f>
        <v>3.32739274489392</v>
      </c>
      <c r="J179" s="45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>
        <f>IF(ISTEXT($I$179),"",3)</f>
        <v>3</v>
      </c>
      <c r="V179" s="43">
        <f t="shared" si="19"/>
        <v>120</v>
      </c>
      <c r="W179" s="43">
        <f t="shared" si="20"/>
        <v>3.32739274489392</v>
      </c>
      <c r="X179" s="43"/>
      <c r="Y179" s="43"/>
      <c r="Z179" s="13">
        <f>$H$189</f>
        <v>0</v>
      </c>
      <c r="AA179" s="14">
        <f>IF(ISTEXT($I$189),TEXT($G$189/100,"0.00%"),$G$189 / 100)</f>
        <v>1</v>
      </c>
      <c r="AB179" s="14">
        <f>IF(ISTEXT($I$190),TEXT($G$190/100,"0.00%"),$G$190 / 100)</f>
        <v>1</v>
      </c>
      <c r="AC179" s="14">
        <f>IF(ISTEXT($I$191),TEXT($G$191/100,"0.00%"),$G$191 / 100)</f>
        <v>1</v>
      </c>
      <c r="AD179" s="14">
        <f>IFERROR(AVERAGE($AA$179:$AC$179),"")</f>
        <v>1</v>
      </c>
    </row>
    <row r="180" spans="1:30" ht="16.5" thickTop="1" thickBot="1" x14ac:dyDescent="0.3">
      <c r="A180" s="42" t="s">
        <v>465</v>
      </c>
      <c r="B180" s="42" t="s">
        <v>77</v>
      </c>
      <c r="C180" s="42" t="s">
        <v>18</v>
      </c>
      <c r="D180" s="42">
        <v>17207.613000000001</v>
      </c>
      <c r="E180" s="42">
        <v>23890.789000000001</v>
      </c>
      <c r="F180" s="42">
        <v>0.72026100000000004</v>
      </c>
      <c r="G180" s="42">
        <f>($F$180 -  AVERAGE($F$174,$F$175,$F$176) ) / ($F$189 -  AVERAGE($F$174,$F$175,$F$176) ) * 100</f>
        <v>45.347855338430357</v>
      </c>
      <c r="H180" s="42">
        <v>60</v>
      </c>
      <c r="I180" s="47">
        <f>LN($G$180)</f>
        <v>3.8143628841182968</v>
      </c>
      <c r="J180" s="44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>
        <f>IF(ISTEXT($I$180),"",4)</f>
        <v>4</v>
      </c>
      <c r="V180" s="42">
        <f t="shared" si="19"/>
        <v>60</v>
      </c>
      <c r="W180" s="42">
        <f t="shared" si="20"/>
        <v>3.8143628841182968</v>
      </c>
      <c r="X180" s="42"/>
      <c r="Y180" s="42"/>
    </row>
    <row r="181" spans="1:30" x14ac:dyDescent="0.25">
      <c r="A181" s="43" t="s">
        <v>466</v>
      </c>
      <c r="B181" s="43" t="s">
        <v>77</v>
      </c>
      <c r="C181" s="43" t="s">
        <v>18</v>
      </c>
      <c r="D181" s="43">
        <v>18012.988000000001</v>
      </c>
      <c r="E181" s="43">
        <v>23663.891</v>
      </c>
      <c r="F181" s="43">
        <v>0.76120100000000002</v>
      </c>
      <c r="G181" s="43">
        <f>($F$181 -  AVERAGE($F$174,$F$175,$F$176) ) / ($F$190 -  AVERAGE($F$174,$F$175,$F$176) ) * 100</f>
        <v>49.503709938642196</v>
      </c>
      <c r="H181" s="43">
        <v>60</v>
      </c>
      <c r="I181" s="46">
        <f>LN($G$181)</f>
        <v>3.9020476150215622</v>
      </c>
      <c r="J181" s="45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>
        <f>IF(ISTEXT($I$181),"",5)</f>
        <v>5</v>
      </c>
      <c r="V181" s="43">
        <f t="shared" si="19"/>
        <v>60</v>
      </c>
      <c r="W181" s="43">
        <f t="shared" si="20"/>
        <v>3.9020476150215622</v>
      </c>
      <c r="X181" s="43"/>
      <c r="Y181" s="43"/>
      <c r="Z181" s="30" t="s">
        <v>58</v>
      </c>
      <c r="AA181" s="31">
        <f>IFERROR(SLOPE($W$177:$W$191,$V$177:$V$191),"")</f>
        <v>-9.8917117384337023E-3</v>
      </c>
    </row>
    <row r="182" spans="1:30" x14ac:dyDescent="0.25">
      <c r="A182" s="42" t="s">
        <v>467</v>
      </c>
      <c r="B182" s="42" t="s">
        <v>77</v>
      </c>
      <c r="C182" s="42" t="s">
        <v>18</v>
      </c>
      <c r="D182" s="42">
        <v>12746.856</v>
      </c>
      <c r="E182" s="42">
        <v>23605.638999999999</v>
      </c>
      <c r="F182" s="42">
        <v>0.53999200000000003</v>
      </c>
      <c r="G182" s="42">
        <f>($F$182 -  AVERAGE($F$174,$F$175,$F$176) ) / ($F$191 -  AVERAGE($F$174,$F$175,$F$176) ) * 100</f>
        <v>46.110859239968697</v>
      </c>
      <c r="H182" s="42">
        <v>60</v>
      </c>
      <c r="I182" s="47">
        <f>LN($G$182)</f>
        <v>3.8310484806138216</v>
      </c>
      <c r="J182" s="44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>
        <f>IF(ISTEXT($I$182),"",6)</f>
        <v>6</v>
      </c>
      <c r="V182" s="42">
        <f t="shared" si="19"/>
        <v>60</v>
      </c>
      <c r="W182" s="42">
        <f t="shared" si="20"/>
        <v>3.8310484806138216</v>
      </c>
      <c r="X182" s="42"/>
      <c r="Y182" s="42"/>
      <c r="Z182" s="32" t="s">
        <v>59</v>
      </c>
      <c r="AA182" s="33">
        <f>IFERROR(INTERCEPT($W$177:$W$191,$V$177:$V$191),"")</f>
        <v>4.5021532385811511</v>
      </c>
    </row>
    <row r="183" spans="1:30" ht="17.25" x14ac:dyDescent="0.25">
      <c r="A183" s="43" t="s">
        <v>468</v>
      </c>
      <c r="B183" s="43" t="s">
        <v>77</v>
      </c>
      <c r="C183" s="43" t="s">
        <v>18</v>
      </c>
      <c r="D183" s="43">
        <v>24669.657999999999</v>
      </c>
      <c r="E183" s="43">
        <v>26706.428</v>
      </c>
      <c r="F183" s="43">
        <v>0.92373499999999997</v>
      </c>
      <c r="G183" s="43">
        <f>($F$183 -  AVERAGE($F$174,$F$175,$F$176) ) / ($F$189 -  AVERAGE($F$174,$F$175,$F$176) ) * 100</f>
        <v>58.161493766897344</v>
      </c>
      <c r="H183" s="43">
        <v>30</v>
      </c>
      <c r="I183" s="46">
        <f>LN($G$183)</f>
        <v>4.0632235166453965</v>
      </c>
      <c r="J183" s="45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>
        <f>IF(ISTEXT($I$183),"",7)</f>
        <v>7</v>
      </c>
      <c r="V183" s="43">
        <f t="shared" si="19"/>
        <v>30</v>
      </c>
      <c r="W183" s="43">
        <f t="shared" si="20"/>
        <v>4.0632235166453965</v>
      </c>
      <c r="X183" s="43"/>
      <c r="Y183" s="43"/>
      <c r="Z183" s="32" t="s">
        <v>60</v>
      </c>
      <c r="AA183" s="34">
        <f>IFERROR(CORREL($W$177:$W$191,$V$177:$V$191)^2,"")</f>
        <v>0.95351813998929447</v>
      </c>
    </row>
    <row r="184" spans="1:30" ht="18" x14ac:dyDescent="0.35">
      <c r="A184" s="42" t="s">
        <v>469</v>
      </c>
      <c r="B184" s="42" t="s">
        <v>77</v>
      </c>
      <c r="C184" s="42" t="s">
        <v>18</v>
      </c>
      <c r="D184" s="42">
        <v>24641.425999999999</v>
      </c>
      <c r="E184" s="42">
        <v>24548.043000000001</v>
      </c>
      <c r="F184" s="42">
        <v>1.0038039999999999</v>
      </c>
      <c r="G184" s="42">
        <f>($F$184 -  AVERAGE($F$174,$F$175,$F$176) ) / ($F$190 -  AVERAGE($F$174,$F$175,$F$176) ) * 100</f>
        <v>65.284402271188355</v>
      </c>
      <c r="H184" s="42">
        <v>30</v>
      </c>
      <c r="I184" s="47">
        <f>LN($G$184)</f>
        <v>4.1787531451343689</v>
      </c>
      <c r="J184" s="44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>
        <f>IF(ISTEXT($I$184),"",8)</f>
        <v>8</v>
      </c>
      <c r="V184" s="42">
        <f t="shared" si="19"/>
        <v>30</v>
      </c>
      <c r="W184" s="42">
        <f t="shared" si="20"/>
        <v>4.1787531451343689</v>
      </c>
      <c r="X184" s="42"/>
      <c r="Y184" s="42"/>
      <c r="Z184" s="32" t="s">
        <v>61</v>
      </c>
      <c r="AA184" s="35">
        <f>IF(AA181&gt;0,"",IFERROR(LN(2) /ABS(AA181),0))</f>
        <v>70.073532153869792</v>
      </c>
    </row>
    <row r="185" spans="1:30" ht="18.75" x14ac:dyDescent="0.35">
      <c r="A185" s="43" t="s">
        <v>470</v>
      </c>
      <c r="B185" s="43" t="s">
        <v>77</v>
      </c>
      <c r="C185" s="43" t="s">
        <v>18</v>
      </c>
      <c r="D185" s="43">
        <v>19138.574000000001</v>
      </c>
      <c r="E185" s="43">
        <v>24070.743999999999</v>
      </c>
      <c r="F185" s="43">
        <v>0.79509700000000005</v>
      </c>
      <c r="G185" s="43">
        <f>($F$185 -  AVERAGE($F$174,$F$175,$F$176) ) / ($F$191 -  AVERAGE($F$174,$F$175,$F$176) ) * 100</f>
        <v>67.901190505740416</v>
      </c>
      <c r="H185" s="43">
        <v>30</v>
      </c>
      <c r="I185" s="46">
        <f>LN($G$185)</f>
        <v>4.2180535676324533</v>
      </c>
      <c r="J185" s="45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>
        <f>IF(ISTEXT($I$185),"",9)</f>
        <v>9</v>
      </c>
      <c r="V185" s="43">
        <f t="shared" si="19"/>
        <v>30</v>
      </c>
      <c r="W185" s="43">
        <f t="shared" si="20"/>
        <v>4.2180535676324533</v>
      </c>
      <c r="X185" s="43"/>
      <c r="Y185" s="43"/>
      <c r="Z185" s="32" t="s">
        <v>62</v>
      </c>
      <c r="AA185" s="35">
        <f>IF(AA181&gt;0,0,IFERROR(ABS(AA181 * 1000 / 0.5),0))</f>
        <v>19.783423476867405</v>
      </c>
    </row>
    <row r="186" spans="1:30" ht="15.75" thickBot="1" x14ac:dyDescent="0.3">
      <c r="A186" s="42" t="s">
        <v>471</v>
      </c>
      <c r="B186" s="42" t="s">
        <v>77</v>
      </c>
      <c r="C186" s="42" t="s">
        <v>18</v>
      </c>
      <c r="D186" s="42">
        <v>29693.178</v>
      </c>
      <c r="E186" s="42">
        <v>26639.368999999999</v>
      </c>
      <c r="F186" s="42">
        <v>1.114635</v>
      </c>
      <c r="G186" s="42">
        <f>($F$186 -  AVERAGE($F$174,$F$175,$F$176) ) / ($F$189 -  AVERAGE($F$174,$F$175,$F$176) ) * 100</f>
        <v>70.183292994289303</v>
      </c>
      <c r="H186" s="42">
        <v>15</v>
      </c>
      <c r="I186" s="47">
        <f>LN($G$186)</f>
        <v>4.2511102911729459</v>
      </c>
      <c r="J186" s="44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>
        <f>IF(ISTEXT($I$186),"",10)</f>
        <v>10</v>
      </c>
      <c r="V186" s="42">
        <f t="shared" si="19"/>
        <v>15</v>
      </c>
      <c r="W186" s="42">
        <f t="shared" si="20"/>
        <v>4.2511102911729459</v>
      </c>
      <c r="X186" s="42"/>
      <c r="Y186" s="42"/>
      <c r="Z186" s="36" t="s">
        <v>46</v>
      </c>
      <c r="AA186" s="37" t="s">
        <v>63</v>
      </c>
    </row>
    <row r="187" spans="1:30" x14ac:dyDescent="0.25">
      <c r="A187" s="43" t="s">
        <v>472</v>
      </c>
      <c r="B187" s="43" t="s">
        <v>77</v>
      </c>
      <c r="C187" s="43" t="s">
        <v>18</v>
      </c>
      <c r="D187" s="43">
        <v>25910.916000000001</v>
      </c>
      <c r="E187" s="43">
        <v>24659.743999999999</v>
      </c>
      <c r="F187" s="43">
        <v>1.050737</v>
      </c>
      <c r="G187" s="43">
        <f>($F$187 -  AVERAGE($F$174,$F$175,$F$176) ) / ($F$190 -  AVERAGE($F$174,$F$175,$F$176) ) * 100</f>
        <v>68.337271498870578</v>
      </c>
      <c r="H187" s="43">
        <v>15</v>
      </c>
      <c r="I187" s="46">
        <f>LN($G$187)</f>
        <v>4.2244553205004456</v>
      </c>
      <c r="J187" s="45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>
        <f>IF(ISTEXT($I$187),"",11)</f>
        <v>11</v>
      </c>
      <c r="V187" s="43">
        <f t="shared" si="19"/>
        <v>15</v>
      </c>
      <c r="W187" s="43">
        <f t="shared" si="20"/>
        <v>4.2244553205004456</v>
      </c>
      <c r="X187" s="43"/>
      <c r="Y187" s="43"/>
    </row>
    <row r="188" spans="1:30" x14ac:dyDescent="0.25">
      <c r="A188" s="42" t="s">
        <v>473</v>
      </c>
      <c r="B188" s="42" t="s">
        <v>77</v>
      </c>
      <c r="C188" s="42" t="s">
        <v>18</v>
      </c>
      <c r="D188" s="42">
        <v>28207.763999999999</v>
      </c>
      <c r="E188" s="42">
        <v>27620.550999999999</v>
      </c>
      <c r="F188" s="42">
        <v>1.0212600000000001</v>
      </c>
      <c r="G188" s="42">
        <f>($F$188 -  AVERAGE($F$174,$F$175,$F$176) ) / ($F$191 -  AVERAGE($F$174,$F$175,$F$176) ) * 100</f>
        <v>87.219379839782206</v>
      </c>
      <c r="H188" s="42">
        <v>15</v>
      </c>
      <c r="I188" s="47">
        <f>LN($G$188)</f>
        <v>4.4684265520910413</v>
      </c>
      <c r="J188" s="44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>
        <f>IF(ISTEXT($I$188),"",12)</f>
        <v>12</v>
      </c>
      <c r="V188" s="42">
        <f t="shared" si="19"/>
        <v>15</v>
      </c>
      <c r="W188" s="42">
        <f t="shared" si="20"/>
        <v>4.4684265520910413</v>
      </c>
      <c r="X188" s="42"/>
      <c r="Y188" s="42"/>
    </row>
    <row r="189" spans="1:30" x14ac:dyDescent="0.25">
      <c r="A189" s="43" t="s">
        <v>474</v>
      </c>
      <c r="B189" s="43" t="s">
        <v>77</v>
      </c>
      <c r="C189" s="43" t="s">
        <v>18</v>
      </c>
      <c r="D189" s="43">
        <v>47310.648000000001</v>
      </c>
      <c r="E189" s="43">
        <v>29790.553</v>
      </c>
      <c r="F189" s="43">
        <v>1.588109</v>
      </c>
      <c r="G189" s="43">
        <f>($F$189 -  AVERAGE($F$174,$F$175,$F$176) ) / ($F$189 -  AVERAGE($F$174,$F$175,$F$176) ) * 100</f>
        <v>100</v>
      </c>
      <c r="H189" s="43">
        <v>0</v>
      </c>
      <c r="I189" s="46">
        <f>LN($G$189)</f>
        <v>4.6051701859880918</v>
      </c>
      <c r="J189" s="45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>
        <f>IF(ISTEXT($I$189),"",13)</f>
        <v>13</v>
      </c>
      <c r="V189" s="43">
        <f t="shared" si="19"/>
        <v>0</v>
      </c>
      <c r="W189" s="43">
        <f t="shared" si="20"/>
        <v>4.6051701859880918</v>
      </c>
      <c r="X189" s="43"/>
      <c r="Y189" s="43"/>
    </row>
    <row r="190" spans="1:30" x14ac:dyDescent="0.25">
      <c r="A190" s="42" t="s">
        <v>475</v>
      </c>
      <c r="B190" s="42" t="s">
        <v>77</v>
      </c>
      <c r="C190" s="42" t="s">
        <v>18</v>
      </c>
      <c r="D190" s="42">
        <v>46830.023000000001</v>
      </c>
      <c r="E190" s="42">
        <v>30458.535</v>
      </c>
      <c r="F190" s="42">
        <v>1.537501</v>
      </c>
      <c r="G190" s="42">
        <f>($F$190 -  AVERAGE($F$174,$F$175,$F$176) ) / ($F$190 -  AVERAGE($F$174,$F$175,$F$176) ) * 100</f>
        <v>100</v>
      </c>
      <c r="H190" s="42">
        <v>0</v>
      </c>
      <c r="I190" s="47">
        <f>LN($G$190)</f>
        <v>4.6051701859880918</v>
      </c>
      <c r="J190" s="44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>
        <f>IF(ISTEXT($I$190),"",14)</f>
        <v>14</v>
      </c>
      <c r="V190" s="42">
        <f t="shared" si="19"/>
        <v>0</v>
      </c>
      <c r="W190" s="42">
        <f t="shared" si="20"/>
        <v>4.6051701859880918</v>
      </c>
      <c r="X190" s="42"/>
      <c r="Y190" s="42"/>
    </row>
    <row r="191" spans="1:30" x14ac:dyDescent="0.25">
      <c r="A191" s="43" t="s">
        <v>476</v>
      </c>
      <c r="B191" s="43" t="s">
        <v>77</v>
      </c>
      <c r="C191" s="43" t="s">
        <v>18</v>
      </c>
      <c r="D191" s="43">
        <v>33759.546999999999</v>
      </c>
      <c r="E191" s="43">
        <v>28832.476999999999</v>
      </c>
      <c r="F191" s="43">
        <v>1.1708860000000001</v>
      </c>
      <c r="G191" s="43">
        <f>($F$191 -  AVERAGE($F$174,$F$175,$F$176) ) / ($F$191 -  AVERAGE($F$174,$F$175,$F$176) ) * 100</f>
        <v>100</v>
      </c>
      <c r="H191" s="43">
        <v>0</v>
      </c>
      <c r="I191" s="46">
        <f>LN($G$191)</f>
        <v>4.6051701859880918</v>
      </c>
      <c r="J191" s="45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>
        <f>IF(ISTEXT($I$191),"",15)</f>
        <v>15</v>
      </c>
      <c r="V191" s="43">
        <f t="shared" si="19"/>
        <v>0</v>
      </c>
      <c r="W191" s="43">
        <f t="shared" si="20"/>
        <v>4.6051701859880918</v>
      </c>
      <c r="X191" s="43"/>
      <c r="Y191" s="43"/>
    </row>
    <row r="192" spans="1:30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4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30" ht="16.5" thickTop="1" thickBot="1" x14ac:dyDescent="0.3">
      <c r="A193" s="43" t="s">
        <v>6</v>
      </c>
      <c r="B193" s="43" t="s">
        <v>78</v>
      </c>
      <c r="C193" s="43" t="s">
        <v>7</v>
      </c>
      <c r="D193" s="43">
        <v>1</v>
      </c>
      <c r="E193" s="43">
        <v>53817.542999999998</v>
      </c>
      <c r="F193" s="43">
        <v>1.8581301639876055E-5</v>
      </c>
      <c r="G193" s="43"/>
      <c r="H193" s="43"/>
      <c r="I193" s="43"/>
      <c r="J193" s="45"/>
      <c r="K193" s="43"/>
      <c r="L193" s="43"/>
      <c r="M193" s="43"/>
      <c r="N193" s="43"/>
      <c r="O193" s="43"/>
      <c r="P193" s="43"/>
      <c r="Q193" s="43"/>
      <c r="R193" s="43" t="s">
        <v>480</v>
      </c>
      <c r="S193" s="43"/>
      <c r="T193" s="43">
        <v>12</v>
      </c>
      <c r="U193" s="43"/>
      <c r="V193" s="43"/>
      <c r="W193" s="43"/>
      <c r="X193" s="43"/>
      <c r="Y193" s="43"/>
      <c r="Z193" s="10" t="s">
        <v>52</v>
      </c>
      <c r="AA193" s="10" t="s">
        <v>54</v>
      </c>
      <c r="AB193" s="10" t="s">
        <v>55</v>
      </c>
      <c r="AC193" s="10" t="s">
        <v>56</v>
      </c>
      <c r="AD193" s="10" t="s">
        <v>57</v>
      </c>
    </row>
    <row r="194" spans="1:30" ht="15.75" thickTop="1" x14ac:dyDescent="0.25">
      <c r="A194" s="42" t="s">
        <v>8</v>
      </c>
      <c r="B194" s="42" t="s">
        <v>78</v>
      </c>
      <c r="C194" s="42" t="s">
        <v>7</v>
      </c>
      <c r="D194" s="42">
        <v>6.5739999999999998</v>
      </c>
      <c r="E194" s="42">
        <v>52947.175999999999</v>
      </c>
      <c r="F194" s="42">
        <v>1.241614850242438E-4</v>
      </c>
      <c r="G194" s="42"/>
      <c r="H194" s="42"/>
      <c r="I194" s="42"/>
      <c r="J194" s="44"/>
      <c r="K194" s="42"/>
      <c r="L194" s="42"/>
      <c r="M194" s="42"/>
      <c r="N194" s="42"/>
      <c r="O194" s="42"/>
      <c r="P194" s="42"/>
      <c r="Q194" s="42"/>
      <c r="R194" s="42" t="s">
        <v>52</v>
      </c>
      <c r="S194" s="42"/>
      <c r="T194" s="42">
        <v>214</v>
      </c>
      <c r="U194" s="42"/>
      <c r="V194" s="42"/>
      <c r="W194" s="42"/>
      <c r="X194" s="42"/>
      <c r="Y194" s="42"/>
      <c r="Z194" s="11">
        <f>$H$196</f>
        <v>120</v>
      </c>
      <c r="AA194" s="12">
        <f>IF(ISTEXT($I$196),TEXT($G$196/100,"0.00%"),$G$196 / 100)</f>
        <v>0.72969713606319819</v>
      </c>
      <c r="AB194" s="12">
        <f>IF(ISTEXT($I$197),TEXT($G$197/100,"0.00%"),$G$197 / 100)</f>
        <v>0.72057290050258671</v>
      </c>
      <c r="AC194" s="12">
        <f>IF(ISTEXT($I$198),TEXT($G$198/100,"0.00%"),$G$198 / 100)</f>
        <v>0.71537958463741225</v>
      </c>
      <c r="AD194" s="12">
        <f>IFERROR(AVERAGE($AA$194:$AC$194),"")</f>
        <v>0.72188320706773235</v>
      </c>
    </row>
    <row r="195" spans="1:30" x14ac:dyDescent="0.25">
      <c r="A195" s="43" t="s">
        <v>9</v>
      </c>
      <c r="B195" s="43" t="s">
        <v>78</v>
      </c>
      <c r="C195" s="43" t="s">
        <v>7</v>
      </c>
      <c r="D195" s="43">
        <v>18.725000000000001</v>
      </c>
      <c r="E195" s="43">
        <v>55355.074000000001</v>
      </c>
      <c r="F195" s="43">
        <v>3.3827070667451372E-4</v>
      </c>
      <c r="G195" s="43"/>
      <c r="H195" s="43"/>
      <c r="I195" s="43"/>
      <c r="J195" s="45"/>
      <c r="K195" s="43"/>
      <c r="L195" s="43"/>
      <c r="M195" s="43"/>
      <c r="N195" s="43"/>
      <c r="O195" s="43"/>
      <c r="P195" s="43"/>
      <c r="Q195" s="43"/>
      <c r="R195" s="43" t="s">
        <v>53</v>
      </c>
      <c r="S195" s="43"/>
      <c r="T195" s="43">
        <v>228</v>
      </c>
      <c r="U195" s="43"/>
      <c r="V195" s="43"/>
      <c r="W195" s="43"/>
      <c r="X195" s="43"/>
      <c r="Y195" s="43"/>
      <c r="Z195" s="11">
        <f>$H$199</f>
        <v>60</v>
      </c>
      <c r="AA195" s="12">
        <f>IF(ISTEXT($I$199),TEXT($G$199/100,"0.00%"),$G$199 / 100)</f>
        <v>0.84370977533211766</v>
      </c>
      <c r="AB195" s="12">
        <f>IF(ISTEXT($I$200),TEXT($G$200/100,"0.00%"),$G$200 / 100)</f>
        <v>0.80541709909704295</v>
      </c>
      <c r="AC195" s="12">
        <f>IF(ISTEXT($I$201),TEXT($G$201/100,"0.00%"),$G$201 / 100)</f>
        <v>0.82556701949697664</v>
      </c>
      <c r="AD195" s="12">
        <f>IFERROR(AVERAGE($AA$195:$AC$195),"")</f>
        <v>0.82489796464204568</v>
      </c>
    </row>
    <row r="196" spans="1:30" x14ac:dyDescent="0.25">
      <c r="A196" s="42" t="s">
        <v>499</v>
      </c>
      <c r="B196" s="42" t="s">
        <v>78</v>
      </c>
      <c r="C196" s="42" t="s">
        <v>19</v>
      </c>
      <c r="D196" s="42">
        <v>137794.359</v>
      </c>
      <c r="E196" s="42">
        <v>32820.805</v>
      </c>
      <c r="F196" s="42">
        <v>4.198385</v>
      </c>
      <c r="G196" s="42">
        <f>($F$196 -  AVERAGE($F$193,$F$194,$F$195) ) / ($F$208 -  AVERAGE($F$193,$F$194,$F$195) ) * 100</f>
        <v>72.969713606319814</v>
      </c>
      <c r="H196" s="42">
        <v>120</v>
      </c>
      <c r="I196" s="47">
        <f>LN($G$196)</f>
        <v>4.2900444729557909</v>
      </c>
      <c r="J196" s="44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>
        <f>IF(ISTEXT($I$196),"",1)</f>
        <v>1</v>
      </c>
      <c r="V196" s="42">
        <f t="shared" ref="V196:V210" si="21">IFERROR(INDEX($H$196:$H$210,SMALL($U$196:$U$210,ROW(W1)),1),"")</f>
        <v>120</v>
      </c>
      <c r="W196" s="42">
        <f t="shared" ref="W196:W210" si="22">IFERROR(INDEX($I$196:$I$210,SMALL($U$196:$U$210,ROW(I1)),1),"")</f>
        <v>4.2900444729557909</v>
      </c>
      <c r="X196" s="42"/>
      <c r="Y196" s="42"/>
      <c r="Z196" s="11">
        <f>$H$202</f>
        <v>30</v>
      </c>
      <c r="AA196" s="12">
        <f>IF(ISTEXT($I$202),TEXT($G$202/100,"0.00%"),$G$202 / 100)</f>
        <v>0.85314388244604644</v>
      </c>
      <c r="AB196" s="12">
        <f>IF(ISTEXT($I$203),TEXT($G$203/100,"0.00%"),$G$203 / 100)</f>
        <v>0.90075541890525845</v>
      </c>
      <c r="AC196" s="12">
        <f>IF(ISTEXT($I$204),TEXT($G$204/100,"0.00%"),$G$204 / 100)</f>
        <v>0.85802518197421795</v>
      </c>
      <c r="AD196" s="12">
        <f>IFERROR(AVERAGE($AA$196:$AC$196),"")</f>
        <v>0.87064149444184091</v>
      </c>
    </row>
    <row r="197" spans="1:30" x14ac:dyDescent="0.25">
      <c r="A197" s="43" t="s">
        <v>500</v>
      </c>
      <c r="B197" s="43" t="s">
        <v>78</v>
      </c>
      <c r="C197" s="43" t="s">
        <v>19</v>
      </c>
      <c r="D197" s="43">
        <v>141887.65599999999</v>
      </c>
      <c r="E197" s="43">
        <v>37092.387000000002</v>
      </c>
      <c r="F197" s="43">
        <v>3.82525</v>
      </c>
      <c r="G197" s="43">
        <f>($F$197 -  AVERAGE($F$193,$F$194,$F$195) ) / ($F$209 -  AVERAGE($F$193,$F$194,$F$195) ) * 100</f>
        <v>72.057290050258672</v>
      </c>
      <c r="H197" s="43">
        <v>120</v>
      </c>
      <c r="I197" s="46">
        <f>LN($G$197)</f>
        <v>4.2774614977609833</v>
      </c>
      <c r="J197" s="45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>
        <f>IF(ISTEXT($I$197),"",2)</f>
        <v>2</v>
      </c>
      <c r="V197" s="43">
        <f t="shared" si="21"/>
        <v>120</v>
      </c>
      <c r="W197" s="43">
        <f t="shared" si="22"/>
        <v>4.2774614977609833</v>
      </c>
      <c r="X197" s="43"/>
      <c r="Y197" s="43"/>
      <c r="Z197" s="11">
        <f>$H$205</f>
        <v>15</v>
      </c>
      <c r="AA197" s="12">
        <f>IF(ISTEXT($I$205),TEXT($G$205/100,"0.00%"),$G$205 / 100)</f>
        <v>0.86275597190428888</v>
      </c>
      <c r="AB197" s="12">
        <f>IF(ISTEXT($I$206),TEXT($G$206/100,"0.00%"),$G$206 / 100)</f>
        <v>0.88173858004465233</v>
      </c>
      <c r="AC197" s="12">
        <f>IF(ISTEXT($I$207),TEXT($G$207/100,"0.00%"),$G$207 / 100)</f>
        <v>0.87542395255705474</v>
      </c>
      <c r="AD197" s="12">
        <f>IFERROR(AVERAGE($AA$197:$AC$197),"")</f>
        <v>0.87330616816866524</v>
      </c>
    </row>
    <row r="198" spans="1:30" ht="15.75" thickBot="1" x14ac:dyDescent="0.3">
      <c r="A198" s="42" t="s">
        <v>501</v>
      </c>
      <c r="B198" s="42" t="s">
        <v>78</v>
      </c>
      <c r="C198" s="42" t="s">
        <v>19</v>
      </c>
      <c r="D198" s="42">
        <v>139696.79699999999</v>
      </c>
      <c r="E198" s="42">
        <v>32934.991999999998</v>
      </c>
      <c r="F198" s="42">
        <v>4.2415919999999998</v>
      </c>
      <c r="G198" s="42">
        <f>($F$198 -  AVERAGE($F$193,$F$194,$F$195) ) / ($F$210 -  AVERAGE($F$193,$F$194,$F$195) ) * 100</f>
        <v>71.537958463741219</v>
      </c>
      <c r="H198" s="42">
        <v>120</v>
      </c>
      <c r="I198" s="47">
        <f>LN($G$198)</f>
        <v>4.2702281964337656</v>
      </c>
      <c r="J198" s="44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>
        <f>IF(ISTEXT($I$198),"",3)</f>
        <v>3</v>
      </c>
      <c r="V198" s="42">
        <f t="shared" si="21"/>
        <v>120</v>
      </c>
      <c r="W198" s="42">
        <f t="shared" si="22"/>
        <v>4.2702281964337656</v>
      </c>
      <c r="X198" s="42"/>
      <c r="Y198" s="42"/>
      <c r="Z198" s="13">
        <f>$H$208</f>
        <v>0</v>
      </c>
      <c r="AA198" s="14">
        <f>IF(ISTEXT($I$208),TEXT($G$208/100,"0.00%"),$G$208 / 100)</f>
        <v>1</v>
      </c>
      <c r="AB198" s="14">
        <f>IF(ISTEXT($I$209),TEXT($G$209/100,"0.00%"),$G$209 / 100)</f>
        <v>1</v>
      </c>
      <c r="AC198" s="14">
        <f>IF(ISTEXT($I$210),TEXT($G$210/100,"0.00%"),$G$210 / 100)</f>
        <v>1</v>
      </c>
      <c r="AD198" s="14">
        <f>IFERROR(AVERAGE($AA$198:$AC$198),"")</f>
        <v>1</v>
      </c>
    </row>
    <row r="199" spans="1:30" ht="16.5" thickTop="1" thickBot="1" x14ac:dyDescent="0.3">
      <c r="A199" s="43" t="s">
        <v>502</v>
      </c>
      <c r="B199" s="43" t="s">
        <v>78</v>
      </c>
      <c r="C199" s="43" t="s">
        <v>19</v>
      </c>
      <c r="D199" s="43">
        <v>139744.484</v>
      </c>
      <c r="E199" s="43">
        <v>28787.518</v>
      </c>
      <c r="F199" s="43">
        <v>4.8543430000000001</v>
      </c>
      <c r="G199" s="43">
        <f>($F$199 -  AVERAGE($F$193,$F$194,$F$195) ) / ($F$208 -  AVERAGE($F$193,$F$194,$F$195) ) * 100</f>
        <v>84.370977533211772</v>
      </c>
      <c r="H199" s="43">
        <v>60</v>
      </c>
      <c r="I199" s="46">
        <f>LN($G$199)</f>
        <v>4.4352234743758148</v>
      </c>
      <c r="J199" s="45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>
        <f>IF(ISTEXT($I$199),"",4)</f>
        <v>4</v>
      </c>
      <c r="V199" s="43">
        <f t="shared" si="21"/>
        <v>60</v>
      </c>
      <c r="W199" s="43">
        <f t="shared" si="22"/>
        <v>4.4352234743758148</v>
      </c>
      <c r="X199" s="43"/>
      <c r="Y199" s="43"/>
    </row>
    <row r="200" spans="1:30" x14ac:dyDescent="0.25">
      <c r="A200" s="42" t="s">
        <v>503</v>
      </c>
      <c r="B200" s="42" t="s">
        <v>78</v>
      </c>
      <c r="C200" s="42" t="s">
        <v>19</v>
      </c>
      <c r="D200" s="42">
        <v>138444.68799999999</v>
      </c>
      <c r="E200" s="42">
        <v>32379.898000000001</v>
      </c>
      <c r="F200" s="42">
        <v>4.2756369999999997</v>
      </c>
      <c r="G200" s="42">
        <f>($F$200 -  AVERAGE($F$193,$F$194,$F$195) ) / ($F$209 -  AVERAGE($F$193,$F$194,$F$195) ) * 100</f>
        <v>80.541709909704295</v>
      </c>
      <c r="H200" s="42">
        <v>60</v>
      </c>
      <c r="I200" s="47">
        <f>LN($G$200)</f>
        <v>4.3887751857629329</v>
      </c>
      <c r="J200" s="44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>
        <f>IF(ISTEXT($I$200),"",5)</f>
        <v>5</v>
      </c>
      <c r="V200" s="42">
        <f t="shared" si="21"/>
        <v>60</v>
      </c>
      <c r="W200" s="42">
        <f t="shared" si="22"/>
        <v>4.3887751857629329</v>
      </c>
      <c r="X200" s="42"/>
      <c r="Y200" s="42"/>
      <c r="Z200" s="30" t="s">
        <v>58</v>
      </c>
      <c r="AA200" s="31">
        <f>IFERROR(SLOPE($W$196:$W$210,$V$196:$V$210),"")</f>
        <v>-2.3540988824916433E-3</v>
      </c>
    </row>
    <row r="201" spans="1:30" x14ac:dyDescent="0.25">
      <c r="A201" s="43" t="s">
        <v>504</v>
      </c>
      <c r="B201" s="43" t="s">
        <v>78</v>
      </c>
      <c r="C201" s="43" t="s">
        <v>19</v>
      </c>
      <c r="D201" s="43">
        <v>138951.46900000001</v>
      </c>
      <c r="E201" s="43">
        <v>28387.076000000001</v>
      </c>
      <c r="F201" s="43">
        <v>4.8948850000000004</v>
      </c>
      <c r="G201" s="43">
        <f>($F$201 -  AVERAGE($F$193,$F$194,$F$195) ) / ($F$210 -  AVERAGE($F$193,$F$194,$F$195) ) * 100</f>
        <v>82.556701949697668</v>
      </c>
      <c r="H201" s="43">
        <v>60</v>
      </c>
      <c r="I201" s="46">
        <f>LN($G$201)</f>
        <v>4.4134853536206293</v>
      </c>
      <c r="J201" s="45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>
        <f>IF(ISTEXT($I$201),"",6)</f>
        <v>6</v>
      </c>
      <c r="V201" s="43">
        <f t="shared" si="21"/>
        <v>60</v>
      </c>
      <c r="W201" s="43">
        <f t="shared" si="22"/>
        <v>4.4134853536206293</v>
      </c>
      <c r="X201" s="43"/>
      <c r="Y201" s="43"/>
      <c r="Z201" s="32" t="s">
        <v>59</v>
      </c>
      <c r="AA201" s="33">
        <f>IFERROR(INTERCEPT($W$196:$W$210,$V$196:$V$210),"")</f>
        <v>4.5525177426637615</v>
      </c>
    </row>
    <row r="202" spans="1:30" ht="17.25" x14ac:dyDescent="0.25">
      <c r="A202" s="42" t="s">
        <v>505</v>
      </c>
      <c r="B202" s="42" t="s">
        <v>78</v>
      </c>
      <c r="C202" s="42" t="s">
        <v>19</v>
      </c>
      <c r="D202" s="42">
        <v>138941.984</v>
      </c>
      <c r="E202" s="42">
        <v>28305.708999999999</v>
      </c>
      <c r="F202" s="42">
        <v>4.9086210000000001</v>
      </c>
      <c r="G202" s="42">
        <f>($F$202 -  AVERAGE($F$193,$F$194,$F$195) ) / ($F$208 -  AVERAGE($F$193,$F$194,$F$195) ) * 100</f>
        <v>85.314388244604643</v>
      </c>
      <c r="H202" s="42">
        <v>30</v>
      </c>
      <c r="I202" s="47">
        <f>LN($G$202)</f>
        <v>4.4463431184044326</v>
      </c>
      <c r="J202" s="44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>
        <f>IF(ISTEXT($I$202),"",7)</f>
        <v>7</v>
      </c>
      <c r="V202" s="42">
        <f t="shared" si="21"/>
        <v>30</v>
      </c>
      <c r="W202" s="42">
        <f t="shared" si="22"/>
        <v>4.4463431184044326</v>
      </c>
      <c r="X202" s="42"/>
      <c r="Y202" s="42"/>
      <c r="Z202" s="32" t="s">
        <v>60</v>
      </c>
      <c r="AA202" s="34">
        <f>IFERROR(CORREL($W$196:$W$210,$V$196:$V$210)^2,"")</f>
        <v>0.88526885656110665</v>
      </c>
    </row>
    <row r="203" spans="1:30" ht="18" x14ac:dyDescent="0.35">
      <c r="A203" s="43" t="s">
        <v>506</v>
      </c>
      <c r="B203" s="43" t="s">
        <v>78</v>
      </c>
      <c r="C203" s="43" t="s">
        <v>19</v>
      </c>
      <c r="D203" s="43">
        <v>143934.15599999999</v>
      </c>
      <c r="E203" s="43">
        <v>30100.848000000002</v>
      </c>
      <c r="F203" s="43">
        <v>4.7817309999999997</v>
      </c>
      <c r="G203" s="43">
        <f>($F$203 -  AVERAGE($F$193,$F$194,$F$195) ) / ($F$209 -  AVERAGE($F$193,$F$194,$F$195) ) * 100</f>
        <v>90.075541890525841</v>
      </c>
      <c r="H203" s="43">
        <v>30</v>
      </c>
      <c r="I203" s="46">
        <f>LN($G$203)</f>
        <v>4.5006486726085768</v>
      </c>
      <c r="J203" s="45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>
        <f>IF(ISTEXT($I$203),"",8)</f>
        <v>8</v>
      </c>
      <c r="V203" s="43">
        <f t="shared" si="21"/>
        <v>30</v>
      </c>
      <c r="W203" s="43">
        <f t="shared" si="22"/>
        <v>4.5006486726085768</v>
      </c>
      <c r="X203" s="43"/>
      <c r="Y203" s="43"/>
      <c r="Z203" s="32" t="s">
        <v>61</v>
      </c>
      <c r="AA203" s="41">
        <f>IF(AA200&gt;0,"",IFERROR(LN(2) /ABS(AA200),0))</f>
        <v>294.44267856170052</v>
      </c>
    </row>
    <row r="204" spans="1:30" ht="18.75" x14ac:dyDescent="0.35">
      <c r="A204" s="42" t="s">
        <v>507</v>
      </c>
      <c r="B204" s="42" t="s">
        <v>78</v>
      </c>
      <c r="C204" s="42" t="s">
        <v>19</v>
      </c>
      <c r="D204" s="42">
        <v>166341.75</v>
      </c>
      <c r="E204" s="42">
        <v>32697.276999999998</v>
      </c>
      <c r="F204" s="42">
        <v>5.0873270000000002</v>
      </c>
      <c r="G204" s="42">
        <f>($F$204 -  AVERAGE($F$193,$F$194,$F$195) ) / ($F$210 -  AVERAGE($F$193,$F$194,$F$195) ) * 100</f>
        <v>85.80251819742179</v>
      </c>
      <c r="H204" s="42">
        <v>30</v>
      </c>
      <c r="I204" s="47">
        <f>LN($G$204)</f>
        <v>4.4520483556835257</v>
      </c>
      <c r="J204" s="44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>
        <f>IF(ISTEXT($I$204),"",9)</f>
        <v>9</v>
      </c>
      <c r="V204" s="42">
        <f t="shared" si="21"/>
        <v>30</v>
      </c>
      <c r="W204" s="42">
        <f t="shared" si="22"/>
        <v>4.4520483556835257</v>
      </c>
      <c r="X204" s="42"/>
      <c r="Y204" s="42"/>
      <c r="Z204" s="32" t="s">
        <v>62</v>
      </c>
      <c r="AA204" s="33">
        <f>IF(AA200&gt;0,0,IFERROR(ABS(AA200 * 1000 / 0.5),0))</f>
        <v>4.7081977649832867</v>
      </c>
    </row>
    <row r="205" spans="1:30" ht="15.75" thickBot="1" x14ac:dyDescent="0.3">
      <c r="A205" s="43" t="s">
        <v>508</v>
      </c>
      <c r="B205" s="43" t="s">
        <v>78</v>
      </c>
      <c r="C205" s="43" t="s">
        <v>19</v>
      </c>
      <c r="D205" s="43">
        <v>140326.21900000001</v>
      </c>
      <c r="E205" s="43">
        <v>28269.215</v>
      </c>
      <c r="F205" s="43">
        <v>4.9639230000000003</v>
      </c>
      <c r="G205" s="43">
        <f>($F$205 -  AVERAGE($F$193,$F$194,$F$195) ) / ($F$208 -  AVERAGE($F$193,$F$194,$F$195) ) * 100</f>
        <v>86.275597190428883</v>
      </c>
      <c r="H205" s="43">
        <v>15</v>
      </c>
      <c r="I205" s="46">
        <f>LN($G$205)</f>
        <v>4.4575467909007527</v>
      </c>
      <c r="J205" s="45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>
        <f>IF(ISTEXT($I$205),"",10)</f>
        <v>10</v>
      </c>
      <c r="V205" s="43">
        <f t="shared" si="21"/>
        <v>15</v>
      </c>
      <c r="W205" s="43">
        <f t="shared" si="22"/>
        <v>4.4575467909007527</v>
      </c>
      <c r="X205" s="43"/>
      <c r="Y205" s="43"/>
      <c r="Z205" s="36" t="s">
        <v>46</v>
      </c>
      <c r="AA205" s="37" t="s">
        <v>63</v>
      </c>
    </row>
    <row r="206" spans="1:30" x14ac:dyDescent="0.25">
      <c r="A206" s="42" t="s">
        <v>509</v>
      </c>
      <c r="B206" s="42" t="s">
        <v>78</v>
      </c>
      <c r="C206" s="42" t="s">
        <v>19</v>
      </c>
      <c r="D206" s="42">
        <v>132775.09400000001</v>
      </c>
      <c r="E206" s="42">
        <v>28366.008000000002</v>
      </c>
      <c r="F206" s="42">
        <v>4.6807819999999998</v>
      </c>
      <c r="G206" s="42">
        <f>($F$206 -  AVERAGE($F$193,$F$194,$F$195) ) / ($F$209 -  AVERAGE($F$193,$F$194,$F$195) ) * 100</f>
        <v>88.173858004465231</v>
      </c>
      <c r="H206" s="42">
        <v>15</v>
      </c>
      <c r="I206" s="47">
        <f>LN($G$206)</f>
        <v>4.4793105245720151</v>
      </c>
      <c r="J206" s="44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>
        <f>IF(ISTEXT($I$206),"",11)</f>
        <v>11</v>
      </c>
      <c r="V206" s="42">
        <f t="shared" si="21"/>
        <v>15</v>
      </c>
      <c r="W206" s="42">
        <f t="shared" si="22"/>
        <v>4.4793105245720151</v>
      </c>
      <c r="X206" s="42"/>
      <c r="Y206" s="42"/>
    </row>
    <row r="207" spans="1:30" x14ac:dyDescent="0.25">
      <c r="A207" s="43" t="s">
        <v>510</v>
      </c>
      <c r="B207" s="43" t="s">
        <v>78</v>
      </c>
      <c r="C207" s="43" t="s">
        <v>19</v>
      </c>
      <c r="D207" s="43">
        <v>143494.70300000001</v>
      </c>
      <c r="E207" s="43">
        <v>27645.73</v>
      </c>
      <c r="F207" s="43">
        <v>5.1904830000000004</v>
      </c>
      <c r="G207" s="43">
        <f>($F$207 -  AVERAGE($F$193,$F$194,$F$195) ) / ($F$210 -  AVERAGE($F$193,$F$194,$F$195) ) * 100</f>
        <v>87.542395255705472</v>
      </c>
      <c r="H207" s="43">
        <v>15</v>
      </c>
      <c r="I207" s="46">
        <f>LN($G$207)</f>
        <v>4.4721231932310692</v>
      </c>
      <c r="J207" s="45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>
        <f>IF(ISTEXT($I$207),"",12)</f>
        <v>12</v>
      </c>
      <c r="V207" s="43">
        <f t="shared" si="21"/>
        <v>15</v>
      </c>
      <c r="W207" s="43">
        <f t="shared" si="22"/>
        <v>4.4721231932310692</v>
      </c>
      <c r="X207" s="43"/>
      <c r="Y207" s="43"/>
    </row>
    <row r="208" spans="1:30" x14ac:dyDescent="0.25">
      <c r="A208" s="42" t="s">
        <v>511</v>
      </c>
      <c r="B208" s="42" t="s">
        <v>78</v>
      </c>
      <c r="C208" s="42" t="s">
        <v>19</v>
      </c>
      <c r="D208" s="42">
        <v>156024.90599999999</v>
      </c>
      <c r="E208" s="42">
        <v>27118.07</v>
      </c>
      <c r="F208" s="42">
        <v>5.7535400000000001</v>
      </c>
      <c r="G208" s="42">
        <f>($F$208 -  AVERAGE($F$193,$F$194,$F$195) ) / ($F$208 -  AVERAGE($F$193,$F$194,$F$195) ) * 100</f>
        <v>100</v>
      </c>
      <c r="H208" s="42">
        <v>0</v>
      </c>
      <c r="I208" s="47">
        <f>LN($G$208)</f>
        <v>4.6051701859880918</v>
      </c>
      <c r="J208" s="44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>
        <f>IF(ISTEXT($I$208),"",13)</f>
        <v>13</v>
      </c>
      <c r="V208" s="42">
        <f t="shared" si="21"/>
        <v>0</v>
      </c>
      <c r="W208" s="42">
        <f t="shared" si="22"/>
        <v>4.6051701859880918</v>
      </c>
      <c r="X208" s="42"/>
      <c r="Y208" s="42"/>
    </row>
    <row r="209" spans="1:30" x14ac:dyDescent="0.25">
      <c r="A209" s="43" t="s">
        <v>512</v>
      </c>
      <c r="B209" s="43" t="s">
        <v>78</v>
      </c>
      <c r="C209" s="43" t="s">
        <v>19</v>
      </c>
      <c r="D209" s="43">
        <v>138788.84400000001</v>
      </c>
      <c r="E209" s="43">
        <v>26144.344000000001</v>
      </c>
      <c r="F209" s="43">
        <v>5.3085610000000001</v>
      </c>
      <c r="G209" s="43">
        <f>($F$209 -  AVERAGE($F$193,$F$194,$F$195) ) / ($F$209 -  AVERAGE($F$193,$F$194,$F$195) ) * 100</f>
        <v>100</v>
      </c>
      <c r="H209" s="43">
        <v>0</v>
      </c>
      <c r="I209" s="46">
        <f>LN($G$209)</f>
        <v>4.6051701859880918</v>
      </c>
      <c r="J209" s="45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>
        <f>IF(ISTEXT($I$209),"",14)</f>
        <v>14</v>
      </c>
      <c r="V209" s="43">
        <f t="shared" si="21"/>
        <v>0</v>
      </c>
      <c r="W209" s="43">
        <f t="shared" si="22"/>
        <v>4.6051701859880918</v>
      </c>
      <c r="X209" s="43"/>
      <c r="Y209" s="43"/>
    </row>
    <row r="210" spans="1:30" x14ac:dyDescent="0.25">
      <c r="A210" s="42" t="s">
        <v>513</v>
      </c>
      <c r="B210" s="42" t="s">
        <v>78</v>
      </c>
      <c r="C210" s="42" t="s">
        <v>19</v>
      </c>
      <c r="D210" s="42">
        <v>168094.95300000001</v>
      </c>
      <c r="E210" s="42">
        <v>28350.91</v>
      </c>
      <c r="F210" s="42">
        <v>5.9290849999999997</v>
      </c>
      <c r="G210" s="42">
        <f>($F$210 -  AVERAGE($F$193,$F$194,$F$195) ) / ($F$210 -  AVERAGE($F$193,$F$194,$F$195) ) * 100</f>
        <v>100</v>
      </c>
      <c r="H210" s="42">
        <v>0</v>
      </c>
      <c r="I210" s="47">
        <f>LN($G$210)</f>
        <v>4.6051701859880918</v>
      </c>
      <c r="J210" s="44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>
        <f>IF(ISTEXT($I$210),"",15)</f>
        <v>15</v>
      </c>
      <c r="V210" s="42">
        <f t="shared" si="21"/>
        <v>0</v>
      </c>
      <c r="W210" s="42">
        <f t="shared" si="22"/>
        <v>4.6051701859880918</v>
      </c>
      <c r="X210" s="42"/>
      <c r="Y210" s="42"/>
    </row>
    <row r="211" spans="1:30" ht="15.75" thickBot="1" x14ac:dyDescent="0.3">
      <c r="A211" s="43"/>
      <c r="B211" s="43"/>
      <c r="C211" s="43"/>
      <c r="D211" s="43"/>
      <c r="E211" s="43"/>
      <c r="F211" s="43"/>
      <c r="G211" s="43"/>
      <c r="H211" s="43"/>
      <c r="I211" s="43"/>
      <c r="J211" s="45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</row>
    <row r="212" spans="1:30" ht="16.5" thickTop="1" thickBot="1" x14ac:dyDescent="0.3">
      <c r="A212" s="42" t="s">
        <v>6</v>
      </c>
      <c r="B212" s="42" t="s">
        <v>79</v>
      </c>
      <c r="C212" s="42" t="s">
        <v>7</v>
      </c>
      <c r="D212" s="42">
        <v>1</v>
      </c>
      <c r="E212" s="42">
        <v>53817.542999999998</v>
      </c>
      <c r="F212" s="42">
        <v>1.8581301639876055E-5</v>
      </c>
      <c r="G212" s="42"/>
      <c r="H212" s="42"/>
      <c r="I212" s="42"/>
      <c r="J212" s="44"/>
      <c r="K212" s="42"/>
      <c r="L212" s="42"/>
      <c r="M212" s="42"/>
      <c r="N212" s="42"/>
      <c r="O212" s="42"/>
      <c r="P212" s="42"/>
      <c r="Q212" s="42"/>
      <c r="R212" s="42" t="s">
        <v>517</v>
      </c>
      <c r="S212" s="42"/>
      <c r="T212" s="42">
        <v>13</v>
      </c>
      <c r="U212" s="42"/>
      <c r="V212" s="42"/>
      <c r="W212" s="42"/>
      <c r="X212" s="42"/>
      <c r="Y212" s="42"/>
      <c r="Z212" s="10" t="s">
        <v>52</v>
      </c>
      <c r="AA212" s="10" t="s">
        <v>54</v>
      </c>
      <c r="AB212" s="10" t="s">
        <v>55</v>
      </c>
      <c r="AC212" s="10" t="s">
        <v>56</v>
      </c>
      <c r="AD212" s="10" t="s">
        <v>57</v>
      </c>
    </row>
    <row r="213" spans="1:30" ht="15.75" thickTop="1" x14ac:dyDescent="0.25">
      <c r="A213" s="43" t="s">
        <v>8</v>
      </c>
      <c r="B213" s="43" t="s">
        <v>79</v>
      </c>
      <c r="C213" s="43" t="s">
        <v>7</v>
      </c>
      <c r="D213" s="43">
        <v>6.5739999999999998</v>
      </c>
      <c r="E213" s="43">
        <v>52947.175999999999</v>
      </c>
      <c r="F213" s="43">
        <v>1.241614850242438E-4</v>
      </c>
      <c r="G213" s="43"/>
      <c r="H213" s="43"/>
      <c r="I213" s="43"/>
      <c r="J213" s="45"/>
      <c r="K213" s="43"/>
      <c r="L213" s="43"/>
      <c r="M213" s="43"/>
      <c r="N213" s="43"/>
      <c r="O213" s="43"/>
      <c r="P213" s="43"/>
      <c r="Q213" s="43"/>
      <c r="R213" s="43" t="s">
        <v>52</v>
      </c>
      <c r="S213" s="43"/>
      <c r="T213" s="43">
        <v>233</v>
      </c>
      <c r="U213" s="43"/>
      <c r="V213" s="43"/>
      <c r="W213" s="43"/>
      <c r="X213" s="43"/>
      <c r="Y213" s="43"/>
      <c r="Z213" s="11">
        <f>$H$215</f>
        <v>120</v>
      </c>
      <c r="AA213" s="12">
        <f>IF(ISTEXT($I$215),TEXT($G$215/100,"0.00%"),$G$215 / 100)</f>
        <v>0.61212944353737375</v>
      </c>
      <c r="AB213" s="12">
        <f>IF(ISTEXT($I$216),TEXT($G$216/100,"0.00%"),$G$216 / 100)</f>
        <v>0.70430873727003918</v>
      </c>
      <c r="AC213" s="12">
        <f>IF(ISTEXT($I$217),TEXT($G$217/100,"0.00%"),$G$217 / 100)</f>
        <v>0.59932460527779263</v>
      </c>
      <c r="AD213" s="12">
        <f>IFERROR(AVERAGE($AA$213:$AC$213),"")</f>
        <v>0.63858759536173515</v>
      </c>
    </row>
    <row r="214" spans="1:30" x14ac:dyDescent="0.25">
      <c r="A214" s="42" t="s">
        <v>9</v>
      </c>
      <c r="B214" s="42" t="s">
        <v>79</v>
      </c>
      <c r="C214" s="42" t="s">
        <v>7</v>
      </c>
      <c r="D214" s="42">
        <v>18.725000000000001</v>
      </c>
      <c r="E214" s="42">
        <v>55355.074000000001</v>
      </c>
      <c r="F214" s="42">
        <v>3.3827070667451372E-4</v>
      </c>
      <c r="G214" s="42"/>
      <c r="H214" s="42"/>
      <c r="I214" s="42"/>
      <c r="J214" s="44"/>
      <c r="K214" s="42"/>
      <c r="L214" s="42"/>
      <c r="M214" s="42"/>
      <c r="N214" s="42"/>
      <c r="O214" s="42"/>
      <c r="P214" s="42"/>
      <c r="Q214" s="42"/>
      <c r="R214" s="42" t="s">
        <v>53</v>
      </c>
      <c r="S214" s="42"/>
      <c r="T214" s="42">
        <v>247</v>
      </c>
      <c r="U214" s="42"/>
      <c r="V214" s="42"/>
      <c r="W214" s="42"/>
      <c r="X214" s="42"/>
      <c r="Y214" s="42"/>
      <c r="Z214" s="11">
        <f>$H$218</f>
        <v>60</v>
      </c>
      <c r="AA214" s="12">
        <f>IF(ISTEXT($I$218),TEXT($G$218/100,"0.00%"),$G$218 / 100)</f>
        <v>0.72727725774859497</v>
      </c>
      <c r="AB214" s="12">
        <f>IF(ISTEXT($I$219),TEXT($G$219/100,"0.00%"),$G$219 / 100)</f>
        <v>0.83317196874629829</v>
      </c>
      <c r="AC214" s="12">
        <f>IF(ISTEXT($I$220),TEXT($G$220/100,"0.00%"),$G$220 / 100)</f>
        <v>0.7002239615187168</v>
      </c>
      <c r="AD214" s="12">
        <f>IFERROR(AVERAGE($AA$214:$AC$214),"")</f>
        <v>0.75355772933787002</v>
      </c>
    </row>
    <row r="215" spans="1:30" x14ac:dyDescent="0.25">
      <c r="A215" s="43" t="s">
        <v>536</v>
      </c>
      <c r="B215" s="43" t="s">
        <v>79</v>
      </c>
      <c r="C215" s="43" t="s">
        <v>20</v>
      </c>
      <c r="D215" s="43">
        <v>112188.875</v>
      </c>
      <c r="E215" s="43">
        <v>25512.942999999999</v>
      </c>
      <c r="F215" s="43">
        <v>4.3973319999999996</v>
      </c>
      <c r="G215" s="43">
        <f>($F$215 -  AVERAGE($F$212,$F$213,$F$214) ) / ($F$227 -  AVERAGE($F$212,$F$213,$F$214) ) * 100</f>
        <v>61.212944353737377</v>
      </c>
      <c r="H215" s="43">
        <v>120</v>
      </c>
      <c r="I215" s="46">
        <f>LN($G$215)</f>
        <v>4.114358676201392</v>
      </c>
      <c r="J215" s="45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>
        <f>IF(ISTEXT($I$215),"",1)</f>
        <v>1</v>
      </c>
      <c r="V215" s="43">
        <f t="shared" ref="V215:V229" si="23">IFERROR(INDEX($H$215:$H$229,SMALL($U$215:$U$229,ROW(W1)),1),"")</f>
        <v>120</v>
      </c>
      <c r="W215" s="43">
        <f t="shared" ref="W215:W229" si="24">IFERROR(INDEX($I$215:$I$229,SMALL($U$215:$U$229,ROW(I1)),1),"")</f>
        <v>4.114358676201392</v>
      </c>
      <c r="X215" s="43"/>
      <c r="Y215" s="43"/>
      <c r="Z215" s="11">
        <f>$H$221</f>
        <v>30</v>
      </c>
      <c r="AA215" s="12">
        <f>IF(ISTEXT($I$221),TEXT($G$221/100,"0.00%"),$G$221 / 100)</f>
        <v>0.83057038193900379</v>
      </c>
      <c r="AB215" s="12">
        <f>IF(ISTEXT($I$222),TEXT($G$222/100,"0.00%"),$G$222 / 100)</f>
        <v>0.99228460606356139</v>
      </c>
      <c r="AC215" s="12">
        <f>IF(ISTEXT($I$223),TEXT($G$223/100,"0.00%"),$G$223 / 100)</f>
        <v>0.85396741686215361</v>
      </c>
      <c r="AD215" s="12">
        <f>IFERROR(AVERAGE($AA$215:$AC$215),"")</f>
        <v>0.89227413495490626</v>
      </c>
    </row>
    <row r="216" spans="1:30" x14ac:dyDescent="0.25">
      <c r="A216" s="42" t="s">
        <v>537</v>
      </c>
      <c r="B216" s="42" t="s">
        <v>79</v>
      </c>
      <c r="C216" s="42" t="s">
        <v>20</v>
      </c>
      <c r="D216" s="42">
        <v>99537.983999999997</v>
      </c>
      <c r="E216" s="42">
        <v>29607.166000000001</v>
      </c>
      <c r="F216" s="42">
        <v>3.3619560000000002</v>
      </c>
      <c r="G216" s="42">
        <f>($F$216 -  AVERAGE($F$212,$F$213,$F$214) ) / ($F$228 -  AVERAGE($F$212,$F$213,$F$214) ) * 100</f>
        <v>70.430873727003913</v>
      </c>
      <c r="H216" s="42">
        <v>120</v>
      </c>
      <c r="I216" s="47">
        <f>LN($G$216)</f>
        <v>4.2546317142888315</v>
      </c>
      <c r="J216" s="44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>
        <f>IF(ISTEXT($I$216),"",2)</f>
        <v>2</v>
      </c>
      <c r="V216" s="42">
        <f t="shared" si="23"/>
        <v>120</v>
      </c>
      <c r="W216" s="42">
        <f t="shared" si="24"/>
        <v>4.2546317142888315</v>
      </c>
      <c r="X216" s="42"/>
      <c r="Y216" s="42"/>
      <c r="Z216" s="11">
        <f>$H$224</f>
        <v>15</v>
      </c>
      <c r="AA216" s="12">
        <f>IF(ISTEXT($I$224),TEXT($G$224/100,"0.00%"),$G$224 / 100)</f>
        <v>0.79395750514762153</v>
      </c>
      <c r="AB216" s="12">
        <f>IF(ISTEXT($I$225),TEXT($G$225/100,"0.00%"),$G$225 / 100)</f>
        <v>0.97952163871330622</v>
      </c>
      <c r="AC216" s="12">
        <f>IF(ISTEXT($I$226),TEXT($G$226/100,"0.00%"),$G$226 / 100)</f>
        <v>0.72768633046003428</v>
      </c>
      <c r="AD216" s="12">
        <f>IFERROR(AVERAGE($AA$216:$AC$216),"")</f>
        <v>0.83372182477365397</v>
      </c>
    </row>
    <row r="217" spans="1:30" ht="15.75" thickBot="1" x14ac:dyDescent="0.3">
      <c r="A217" s="43" t="s">
        <v>538</v>
      </c>
      <c r="B217" s="43" t="s">
        <v>79</v>
      </c>
      <c r="C217" s="43" t="s">
        <v>20</v>
      </c>
      <c r="D217" s="43">
        <v>111729.102</v>
      </c>
      <c r="E217" s="43">
        <v>30521.418000000001</v>
      </c>
      <c r="F217" s="43">
        <v>3.660679</v>
      </c>
      <c r="G217" s="43">
        <f>($F$217 -  AVERAGE($F$212,$F$213,$F$214) ) / ($F$229 -  AVERAGE($F$212,$F$213,$F$214) ) * 100</f>
        <v>59.932460527779263</v>
      </c>
      <c r="H217" s="43">
        <v>120</v>
      </c>
      <c r="I217" s="46">
        <f>LN($G$217)</f>
        <v>4.0932182703230904</v>
      </c>
      <c r="J217" s="45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>
        <f>IF(ISTEXT($I$217),"",3)</f>
        <v>3</v>
      </c>
      <c r="V217" s="43">
        <f t="shared" si="23"/>
        <v>120</v>
      </c>
      <c r="W217" s="43">
        <f t="shared" si="24"/>
        <v>4.0932182703230904</v>
      </c>
      <c r="X217" s="43"/>
      <c r="Y217" s="43"/>
      <c r="Z217" s="13">
        <f>$H$227</f>
        <v>0</v>
      </c>
      <c r="AA217" s="14">
        <f>IF(ISTEXT($I$227),TEXT($G$227/100,"0.00%"),$G$227 / 100)</f>
        <v>1</v>
      </c>
      <c r="AB217" s="14">
        <f>IF(ISTEXT($I$228),TEXT($G$228/100,"0.00%"),$G$228 / 100)</f>
        <v>1</v>
      </c>
      <c r="AC217" s="14">
        <f>IF(ISTEXT($I$229),TEXT($G$229/100,"0.00%"),$G$229 / 100)</f>
        <v>1</v>
      </c>
      <c r="AD217" s="14">
        <f>IFERROR(AVERAGE($AA$217:$AC$217),"")</f>
        <v>1</v>
      </c>
    </row>
    <row r="218" spans="1:30" ht="16.5" thickTop="1" thickBot="1" x14ac:dyDescent="0.3">
      <c r="A218" s="42" t="s">
        <v>539</v>
      </c>
      <c r="B218" s="42" t="s">
        <v>79</v>
      </c>
      <c r="C218" s="42" t="s">
        <v>20</v>
      </c>
      <c r="D218" s="42">
        <v>124817.06299999999</v>
      </c>
      <c r="E218" s="42">
        <v>23890.789000000001</v>
      </c>
      <c r="F218" s="42">
        <v>5.2244849999999996</v>
      </c>
      <c r="G218" s="42">
        <f>($F$218 -  AVERAGE($F$212,$F$213,$F$214) ) / ($F$227 -  AVERAGE($F$212,$F$213,$F$214) ) * 100</f>
        <v>72.727725774859493</v>
      </c>
      <c r="H218" s="42">
        <v>60</v>
      </c>
      <c r="I218" s="47">
        <f>LN($G$218)</f>
        <v>4.2867226842544719</v>
      </c>
      <c r="J218" s="44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>
        <f>IF(ISTEXT($I$218),"",4)</f>
        <v>4</v>
      </c>
      <c r="V218" s="42">
        <f t="shared" si="23"/>
        <v>60</v>
      </c>
      <c r="W218" s="42">
        <f t="shared" si="24"/>
        <v>4.2867226842544719</v>
      </c>
      <c r="X218" s="42"/>
      <c r="Y218" s="42"/>
    </row>
    <row r="219" spans="1:30" x14ac:dyDescent="0.25">
      <c r="A219" s="43" t="s">
        <v>540</v>
      </c>
      <c r="B219" s="43" t="s">
        <v>79</v>
      </c>
      <c r="C219" s="43" t="s">
        <v>20</v>
      </c>
      <c r="D219" s="43">
        <v>94112.327999999994</v>
      </c>
      <c r="E219" s="43">
        <v>23663.891</v>
      </c>
      <c r="F219" s="43">
        <v>3.9770439999999998</v>
      </c>
      <c r="G219" s="43">
        <f>($F$219 -  AVERAGE($F$212,$F$213,$F$214) ) / ($F$228 -  AVERAGE($F$212,$F$213,$F$214) ) * 100</f>
        <v>83.317196874629829</v>
      </c>
      <c r="H219" s="43">
        <v>60</v>
      </c>
      <c r="I219" s="46">
        <f>LN($G$219)</f>
        <v>4.422654972939533</v>
      </c>
      <c r="J219" s="45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>
        <f>IF(ISTEXT($I$219),"",5)</f>
        <v>5</v>
      </c>
      <c r="V219" s="43">
        <f t="shared" si="23"/>
        <v>60</v>
      </c>
      <c r="W219" s="43">
        <f t="shared" si="24"/>
        <v>4.422654972939533</v>
      </c>
      <c r="X219" s="43"/>
      <c r="Y219" s="43"/>
      <c r="Z219" s="30" t="s">
        <v>58</v>
      </c>
      <c r="AA219" s="31">
        <f>IFERROR(SLOPE($W$215:$W$229,$V$215:$V$229),"")</f>
        <v>-3.4077634094305431E-3</v>
      </c>
    </row>
    <row r="220" spans="1:30" x14ac:dyDescent="0.25">
      <c r="A220" s="42" t="s">
        <v>541</v>
      </c>
      <c r="B220" s="42" t="s">
        <v>79</v>
      </c>
      <c r="C220" s="42" t="s">
        <v>20</v>
      </c>
      <c r="D220" s="42">
        <v>100960.04700000001</v>
      </c>
      <c r="E220" s="42">
        <v>23605.638999999999</v>
      </c>
      <c r="F220" s="42">
        <v>4.2769459999999997</v>
      </c>
      <c r="G220" s="42">
        <f>($F$220 -  AVERAGE($F$212,$F$213,$F$214) ) / ($F$229 -  AVERAGE($F$212,$F$213,$F$214) ) * 100</f>
        <v>70.022396151871675</v>
      </c>
      <c r="H220" s="42">
        <v>60</v>
      </c>
      <c r="I220" s="47">
        <f>LN($G$220)</f>
        <v>4.2488151359046018</v>
      </c>
      <c r="J220" s="44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>
        <f>IF(ISTEXT($I$220),"",6)</f>
        <v>6</v>
      </c>
      <c r="V220" s="42">
        <f t="shared" si="23"/>
        <v>60</v>
      </c>
      <c r="W220" s="42">
        <f t="shared" si="24"/>
        <v>4.2488151359046018</v>
      </c>
      <c r="X220" s="42"/>
      <c r="Y220" s="42"/>
      <c r="Z220" s="32" t="s">
        <v>59</v>
      </c>
      <c r="AA220" s="33">
        <f>IFERROR(INTERCEPT($W$215:$W$229,$V$215:$V$229),"")</f>
        <v>4.5497747862196674</v>
      </c>
    </row>
    <row r="221" spans="1:30" ht="17.25" x14ac:dyDescent="0.25">
      <c r="A221" s="43" t="s">
        <v>542</v>
      </c>
      <c r="B221" s="43" t="s">
        <v>79</v>
      </c>
      <c r="C221" s="43" t="s">
        <v>20</v>
      </c>
      <c r="D221" s="43">
        <v>159343.40599999999</v>
      </c>
      <c r="E221" s="43">
        <v>26706.428</v>
      </c>
      <c r="F221" s="43">
        <v>5.9664809999999999</v>
      </c>
      <c r="G221" s="43">
        <f>($F$221 -  AVERAGE($F$212,$F$213,$F$214) ) / ($F$227 -  AVERAGE($F$212,$F$213,$F$214) ) * 100</f>
        <v>83.057038193900382</v>
      </c>
      <c r="H221" s="43">
        <v>30</v>
      </c>
      <c r="I221" s="46">
        <f>LN($G$221)</f>
        <v>4.4195275789333097</v>
      </c>
      <c r="J221" s="45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>
        <f>IF(ISTEXT($I$221),"",7)</f>
        <v>7</v>
      </c>
      <c r="V221" s="43">
        <f t="shared" si="23"/>
        <v>30</v>
      </c>
      <c r="W221" s="43">
        <f t="shared" si="24"/>
        <v>4.4195275789333097</v>
      </c>
      <c r="X221" s="43"/>
      <c r="Y221" s="43"/>
      <c r="Z221" s="32" t="s">
        <v>60</v>
      </c>
      <c r="AA221" s="34">
        <f>IFERROR(CORREL($W$215:$W$229,$V$215:$V$229)^2,"")</f>
        <v>0.69969609197133364</v>
      </c>
    </row>
    <row r="222" spans="1:30" ht="18" x14ac:dyDescent="0.35">
      <c r="A222" s="42" t="s">
        <v>543</v>
      </c>
      <c r="B222" s="42" t="s">
        <v>79</v>
      </c>
      <c r="C222" s="42" t="s">
        <v>20</v>
      </c>
      <c r="D222" s="42">
        <v>116272.25</v>
      </c>
      <c r="E222" s="42">
        <v>24548.043000000001</v>
      </c>
      <c r="F222" s="42">
        <v>4.7365180000000002</v>
      </c>
      <c r="G222" s="42">
        <f>($F$222 -  AVERAGE($F$212,$F$213,$F$214) ) / ($F$228 -  AVERAGE($F$212,$F$213,$F$214) ) * 100</f>
        <v>99.228460606356137</v>
      </c>
      <c r="H222" s="42">
        <v>30</v>
      </c>
      <c r="I222" s="47">
        <f>LN($G$222)</f>
        <v>4.5974248744162782</v>
      </c>
      <c r="J222" s="44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>
        <f>IF(ISTEXT($I$222),"",8)</f>
        <v>8</v>
      </c>
      <c r="V222" s="42">
        <f t="shared" si="23"/>
        <v>30</v>
      </c>
      <c r="W222" s="42">
        <f t="shared" si="24"/>
        <v>4.5974248744162782</v>
      </c>
      <c r="X222" s="42"/>
      <c r="Y222" s="42"/>
      <c r="Z222" s="32" t="s">
        <v>61</v>
      </c>
      <c r="AA222" s="41">
        <f>IF(AA219&gt;0,"",IFERROR(LN(2) /ABS(AA219),0))</f>
        <v>203.40237782991343</v>
      </c>
    </row>
    <row r="223" spans="1:30" ht="18.75" x14ac:dyDescent="0.35">
      <c r="A223" s="43" t="s">
        <v>544</v>
      </c>
      <c r="B223" s="43" t="s">
        <v>79</v>
      </c>
      <c r="C223" s="43" t="s">
        <v>20</v>
      </c>
      <c r="D223" s="43">
        <v>125552.31299999999</v>
      </c>
      <c r="E223" s="43">
        <v>24070.743999999999</v>
      </c>
      <c r="F223" s="43">
        <v>5.2159709999999997</v>
      </c>
      <c r="G223" s="43">
        <f>($F$223 -  AVERAGE($F$212,$F$213,$F$214) ) / ($F$229 -  AVERAGE($F$212,$F$213,$F$214) ) * 100</f>
        <v>85.396741686215364</v>
      </c>
      <c r="H223" s="43">
        <v>30</v>
      </c>
      <c r="I223" s="46">
        <f>LN($G$223)</f>
        <v>4.4473079465094614</v>
      </c>
      <c r="J223" s="45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>
        <f>IF(ISTEXT($I$223),"",9)</f>
        <v>9</v>
      </c>
      <c r="V223" s="43">
        <f t="shared" si="23"/>
        <v>30</v>
      </c>
      <c r="W223" s="43">
        <f t="shared" si="24"/>
        <v>4.4473079465094614</v>
      </c>
      <c r="X223" s="43"/>
      <c r="Y223" s="43"/>
      <c r="Z223" s="32" t="s">
        <v>62</v>
      </c>
      <c r="AA223" s="33">
        <f>IF(AA219&gt;0,0,IFERROR(ABS(AA219 * 1000 / 0.5),0))</f>
        <v>6.8155268188610867</v>
      </c>
    </row>
    <row r="224" spans="1:30" ht="15.75" thickBot="1" x14ac:dyDescent="0.3">
      <c r="A224" s="42" t="s">
        <v>545</v>
      </c>
      <c r="B224" s="42" t="s">
        <v>79</v>
      </c>
      <c r="C224" s="42" t="s">
        <v>20</v>
      </c>
      <c r="D224" s="42">
        <v>151937</v>
      </c>
      <c r="E224" s="42">
        <v>26639.368999999999</v>
      </c>
      <c r="F224" s="42">
        <v>5.7034760000000002</v>
      </c>
      <c r="G224" s="42">
        <f>($F$224 -  AVERAGE($F$212,$F$213,$F$214) ) / ($F$227 -  AVERAGE($F$212,$F$213,$F$214) ) * 100</f>
        <v>79.395750514762156</v>
      </c>
      <c r="H224" s="42">
        <v>15</v>
      </c>
      <c r="I224" s="47">
        <f>LN($G$224)</f>
        <v>4.3744448468556332</v>
      </c>
      <c r="J224" s="44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>
        <f>IF(ISTEXT($I$224),"",10)</f>
        <v>10</v>
      </c>
      <c r="V224" s="42">
        <f t="shared" si="23"/>
        <v>15</v>
      </c>
      <c r="W224" s="42">
        <f t="shared" si="24"/>
        <v>4.3744448468556332</v>
      </c>
      <c r="X224" s="42"/>
      <c r="Y224" s="42"/>
      <c r="Z224" s="36" t="s">
        <v>46</v>
      </c>
      <c r="AA224" s="37" t="s">
        <v>63</v>
      </c>
    </row>
    <row r="225" spans="1:30" x14ac:dyDescent="0.25">
      <c r="A225" s="43" t="s">
        <v>546</v>
      </c>
      <c r="B225" s="43" t="s">
        <v>79</v>
      </c>
      <c r="C225" s="43" t="s">
        <v>20</v>
      </c>
      <c r="D225" s="43">
        <v>115299.04700000001</v>
      </c>
      <c r="E225" s="43">
        <v>24659.743999999999</v>
      </c>
      <c r="F225" s="43">
        <v>4.6755979999999999</v>
      </c>
      <c r="G225" s="43">
        <f>($F$225 -  AVERAGE($F$212,$F$213,$F$214) ) / ($F$228 -  AVERAGE($F$212,$F$213,$F$214) ) * 100</f>
        <v>97.952163871330626</v>
      </c>
      <c r="H225" s="43">
        <v>15</v>
      </c>
      <c r="I225" s="46">
        <f>LN($G$225)</f>
        <v>4.5844792357374544</v>
      </c>
      <c r="J225" s="45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>
        <f>IF(ISTEXT($I$225),"",11)</f>
        <v>11</v>
      </c>
      <c r="V225" s="43">
        <f t="shared" si="23"/>
        <v>15</v>
      </c>
      <c r="W225" s="43">
        <f t="shared" si="24"/>
        <v>4.5844792357374544</v>
      </c>
      <c r="X225" s="43"/>
      <c r="Y225" s="43"/>
    </row>
    <row r="226" spans="1:30" x14ac:dyDescent="0.25">
      <c r="A226" s="42" t="s">
        <v>547</v>
      </c>
      <c r="B226" s="42" t="s">
        <v>79</v>
      </c>
      <c r="C226" s="42" t="s">
        <v>20</v>
      </c>
      <c r="D226" s="42">
        <v>122764.492</v>
      </c>
      <c r="E226" s="42">
        <v>27620.550999999999</v>
      </c>
      <c r="F226" s="42">
        <v>4.4446789999999998</v>
      </c>
      <c r="G226" s="42">
        <f>($F$226 -  AVERAGE($F$212,$F$213,$F$214) ) / ($F$229 -  AVERAGE($F$212,$F$213,$F$214) ) * 100</f>
        <v>72.76863304600343</v>
      </c>
      <c r="H226" s="42">
        <v>15</v>
      </c>
      <c r="I226" s="47">
        <f>LN($G$226)</f>
        <v>4.2872849976010512</v>
      </c>
      <c r="J226" s="44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>
        <f>IF(ISTEXT($I$226),"",12)</f>
        <v>12</v>
      </c>
      <c r="V226" s="42">
        <f t="shared" si="23"/>
        <v>15</v>
      </c>
      <c r="W226" s="42">
        <f t="shared" si="24"/>
        <v>4.2872849976010512</v>
      </c>
      <c r="X226" s="42"/>
      <c r="Y226" s="42"/>
    </row>
    <row r="227" spans="1:30" x14ac:dyDescent="0.25">
      <c r="A227" s="43" t="s">
        <v>548</v>
      </c>
      <c r="B227" s="43" t="s">
        <v>79</v>
      </c>
      <c r="C227" s="43" t="s">
        <v>20</v>
      </c>
      <c r="D227" s="43">
        <v>214002.28099999999</v>
      </c>
      <c r="E227" s="43">
        <v>29790.553</v>
      </c>
      <c r="F227" s="43">
        <v>7.1835620000000002</v>
      </c>
      <c r="G227" s="43">
        <f>($F$227 -  AVERAGE($F$212,$F$213,$F$214) ) / ($F$227 -  AVERAGE($F$212,$F$213,$F$214) ) * 100</f>
        <v>100</v>
      </c>
      <c r="H227" s="43">
        <v>0</v>
      </c>
      <c r="I227" s="46">
        <f>LN($G$227)</f>
        <v>4.6051701859880918</v>
      </c>
      <c r="J227" s="45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>
        <f>IF(ISTEXT($I$227),"",13)</f>
        <v>13</v>
      </c>
      <c r="V227" s="43">
        <f t="shared" si="23"/>
        <v>0</v>
      </c>
      <c r="W227" s="43">
        <f t="shared" si="24"/>
        <v>4.6051701859880918</v>
      </c>
      <c r="X227" s="43"/>
      <c r="Y227" s="43"/>
    </row>
    <row r="228" spans="1:30" x14ac:dyDescent="0.25">
      <c r="A228" s="42" t="s">
        <v>549</v>
      </c>
      <c r="B228" s="42" t="s">
        <v>79</v>
      </c>
      <c r="C228" s="42" t="s">
        <v>20</v>
      </c>
      <c r="D228" s="42">
        <v>145389.09400000001</v>
      </c>
      <c r="E228" s="42">
        <v>30458.535</v>
      </c>
      <c r="F228" s="42">
        <v>4.7733449999999999</v>
      </c>
      <c r="G228" s="42">
        <f>($F$228 -  AVERAGE($F$212,$F$213,$F$214) ) / ($F$228 -  AVERAGE($F$212,$F$213,$F$214) ) * 100</f>
        <v>100</v>
      </c>
      <c r="H228" s="42">
        <v>0</v>
      </c>
      <c r="I228" s="47">
        <f>LN($G$228)</f>
        <v>4.6051701859880918</v>
      </c>
      <c r="J228" s="44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>
        <f>IF(ISTEXT($I$228),"",14)</f>
        <v>14</v>
      </c>
      <c r="V228" s="42">
        <f t="shared" si="23"/>
        <v>0</v>
      </c>
      <c r="W228" s="42">
        <f t="shared" si="24"/>
        <v>4.6051701859880918</v>
      </c>
      <c r="X228" s="42"/>
      <c r="Y228" s="42"/>
    </row>
    <row r="229" spans="1:30" x14ac:dyDescent="0.25">
      <c r="A229" s="43" t="s">
        <v>550</v>
      </c>
      <c r="B229" s="43" t="s">
        <v>79</v>
      </c>
      <c r="C229" s="43" t="s">
        <v>20</v>
      </c>
      <c r="D229" s="43">
        <v>176105.875</v>
      </c>
      <c r="E229" s="43">
        <v>28832.476999999999</v>
      </c>
      <c r="F229" s="43">
        <v>6.1078999999999999</v>
      </c>
      <c r="G229" s="43">
        <f>($F$229 -  AVERAGE($F$212,$F$213,$F$214) ) / ($F$229 -  AVERAGE($F$212,$F$213,$F$214) ) * 100</f>
        <v>100</v>
      </c>
      <c r="H229" s="43">
        <v>0</v>
      </c>
      <c r="I229" s="46">
        <f>LN($G$229)</f>
        <v>4.6051701859880918</v>
      </c>
      <c r="J229" s="45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>
        <f>IF(ISTEXT($I$229),"",15)</f>
        <v>15</v>
      </c>
      <c r="V229" s="43">
        <f t="shared" si="23"/>
        <v>0</v>
      </c>
      <c r="W229" s="43">
        <f t="shared" si="24"/>
        <v>4.6051701859880918</v>
      </c>
      <c r="X229" s="43"/>
      <c r="Y229" s="43"/>
    </row>
    <row r="230" spans="1:30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4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30" ht="16.5" thickTop="1" thickBot="1" x14ac:dyDescent="0.3">
      <c r="A231" s="43" t="s">
        <v>6</v>
      </c>
      <c r="B231" s="43" t="s">
        <v>80</v>
      </c>
      <c r="C231" s="43" t="s">
        <v>22</v>
      </c>
      <c r="D231" s="43">
        <v>0.84499999999999997</v>
      </c>
      <c r="E231" s="43">
        <v>53817.542999999998</v>
      </c>
      <c r="F231" s="43">
        <v>1.5701199885695263E-5</v>
      </c>
      <c r="G231" s="43"/>
      <c r="H231" s="43"/>
      <c r="I231" s="43"/>
      <c r="J231" s="45"/>
      <c r="K231" s="43"/>
      <c r="L231" s="43"/>
      <c r="M231" s="43"/>
      <c r="N231" s="43"/>
      <c r="O231" s="43"/>
      <c r="P231" s="43"/>
      <c r="Q231" s="43"/>
      <c r="R231" s="43" t="s">
        <v>554</v>
      </c>
      <c r="S231" s="43"/>
      <c r="T231" s="43">
        <v>14</v>
      </c>
      <c r="U231" s="43"/>
      <c r="V231" s="43"/>
      <c r="W231" s="43"/>
      <c r="X231" s="43"/>
      <c r="Y231" s="43"/>
      <c r="Z231" s="10" t="s">
        <v>52</v>
      </c>
      <c r="AA231" s="10" t="s">
        <v>54</v>
      </c>
      <c r="AB231" s="10" t="s">
        <v>55</v>
      </c>
      <c r="AC231" s="10" t="s">
        <v>56</v>
      </c>
      <c r="AD231" s="10" t="s">
        <v>57</v>
      </c>
    </row>
    <row r="232" spans="1:30" ht="15.75" thickTop="1" x14ac:dyDescent="0.25">
      <c r="A232" s="42" t="s">
        <v>8</v>
      </c>
      <c r="B232" s="42" t="s">
        <v>80</v>
      </c>
      <c r="C232" s="42" t="s">
        <v>22</v>
      </c>
      <c r="D232" s="42">
        <v>1</v>
      </c>
      <c r="E232" s="42">
        <v>52947.175999999999</v>
      </c>
      <c r="F232" s="42">
        <v>1.8886748558601123E-5</v>
      </c>
      <c r="G232" s="42"/>
      <c r="H232" s="42"/>
      <c r="I232" s="42"/>
      <c r="J232" s="44"/>
      <c r="K232" s="42"/>
      <c r="L232" s="42"/>
      <c r="M232" s="42"/>
      <c r="N232" s="42"/>
      <c r="O232" s="42"/>
      <c r="P232" s="42"/>
      <c r="Q232" s="42"/>
      <c r="R232" s="42" t="s">
        <v>52</v>
      </c>
      <c r="S232" s="42"/>
      <c r="T232" s="42">
        <v>252</v>
      </c>
      <c r="U232" s="42"/>
      <c r="V232" s="42"/>
      <c r="W232" s="42"/>
      <c r="X232" s="42"/>
      <c r="Y232" s="42"/>
      <c r="Z232" s="11">
        <f>$H$234</f>
        <v>120</v>
      </c>
      <c r="AA232" s="12">
        <f>IF(ISTEXT($I$234),TEXT($G$234/100,"0.00%"),$G$234 / 100)</f>
        <v>0.17382327299408395</v>
      </c>
      <c r="AB232" s="12">
        <f>IF(ISTEXT($I$235),TEXT($G$235/100,"0.00%"),$G$235 / 100)</f>
        <v>0.12448037535174052</v>
      </c>
      <c r="AC232" s="12">
        <f>IF(ISTEXT($I$236),TEXT($G$236/100,"0.00%"),$G$236 / 100)</f>
        <v>0.16747420308450672</v>
      </c>
      <c r="AD232" s="12">
        <f>IFERROR(AVERAGE($AA$232:$AC$232),"")</f>
        <v>0.15525928381011039</v>
      </c>
    </row>
    <row r="233" spans="1:30" x14ac:dyDescent="0.25">
      <c r="A233" s="43" t="s">
        <v>9</v>
      </c>
      <c r="B233" s="43" t="s">
        <v>80</v>
      </c>
      <c r="C233" s="43" t="s">
        <v>22</v>
      </c>
      <c r="D233" s="43">
        <v>0.29599999999999999</v>
      </c>
      <c r="E233" s="43">
        <v>55355.074000000001</v>
      </c>
      <c r="F233" s="43">
        <v>5.3472966181925796E-6</v>
      </c>
      <c r="G233" s="43"/>
      <c r="H233" s="43"/>
      <c r="I233" s="43"/>
      <c r="J233" s="45"/>
      <c r="K233" s="43"/>
      <c r="L233" s="43"/>
      <c r="M233" s="43"/>
      <c r="N233" s="43"/>
      <c r="O233" s="43"/>
      <c r="P233" s="43"/>
      <c r="Q233" s="43"/>
      <c r="R233" s="43" t="s">
        <v>53</v>
      </c>
      <c r="S233" s="43"/>
      <c r="T233" s="43">
        <v>266</v>
      </c>
      <c r="U233" s="43"/>
      <c r="V233" s="43"/>
      <c r="W233" s="43"/>
      <c r="X233" s="43"/>
      <c r="Y233" s="43"/>
      <c r="Z233" s="11">
        <f>$H$237</f>
        <v>60</v>
      </c>
      <c r="AA233" s="12">
        <f>IF(ISTEXT($I$237),TEXT($G$237/100,"0.00%"),$G$237 / 100)</f>
        <v>0.44972292338142145</v>
      </c>
      <c r="AB233" s="12">
        <f>IF(ISTEXT($I$238),TEXT($G$238/100,"0.00%"),$G$238 / 100)</f>
        <v>0.36058888519768945</v>
      </c>
      <c r="AC233" s="12">
        <f>IF(ISTEXT($I$239),TEXT($G$239/100,"0.00%"),$G$239 / 100)</f>
        <v>0.45459183527743169</v>
      </c>
      <c r="AD233" s="12">
        <f>IFERROR(AVERAGE($AA$233:$AC$233),"")</f>
        <v>0.42163454795218086</v>
      </c>
    </row>
    <row r="234" spans="1:30" x14ac:dyDescent="0.25">
      <c r="A234" s="42" t="s">
        <v>573</v>
      </c>
      <c r="B234" s="42" t="s">
        <v>80</v>
      </c>
      <c r="C234" s="42" t="s">
        <v>21</v>
      </c>
      <c r="D234" s="42">
        <v>7792.1509999999998</v>
      </c>
      <c r="E234" s="42">
        <v>32820.805</v>
      </c>
      <c r="F234" s="42">
        <v>0.23741499999999999</v>
      </c>
      <c r="G234" s="42">
        <f>($F$234 -  AVERAGE($F$231,$F$232,$F$233) ) / ($F$246 -  AVERAGE($F$231,$F$232,$F$233) ) * 100</f>
        <v>17.382327299408395</v>
      </c>
      <c r="H234" s="42">
        <v>120</v>
      </c>
      <c r="I234" s="47">
        <f>LN($G$234)</f>
        <v>2.8554540176279106</v>
      </c>
      <c r="J234" s="44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>
        <f>IF(ISTEXT($I$234),"",1)</f>
        <v>1</v>
      </c>
      <c r="V234" s="42">
        <f t="shared" ref="V234:V248" si="25">IFERROR(INDEX($H$234:$H$248,SMALL($U$234:$U$248,ROW(W1)),1),"")</f>
        <v>120</v>
      </c>
      <c r="W234" s="42">
        <f t="shared" ref="W234:W248" si="26">IFERROR(INDEX($I$234:$I$248,SMALL($U$234:$U$248,ROW(I1)),1),"")</f>
        <v>2.8554540176279106</v>
      </c>
      <c r="X234" s="42"/>
      <c r="Y234" s="42"/>
      <c r="Z234" s="11">
        <f>$H$240</f>
        <v>30</v>
      </c>
      <c r="AA234" s="12">
        <f>IF(ISTEXT($I$240),TEXT($G$240/100,"0.00%"),$G$240 / 100)</f>
        <v>0.7083985232406157</v>
      </c>
      <c r="AB234" s="12">
        <f>IF(ISTEXT($I$241),TEXT($G$241/100,"0.00%"),$G$241 / 100)</f>
        <v>0.5854689186766856</v>
      </c>
      <c r="AC234" s="12">
        <f>IF(ISTEXT($I$242),TEXT($G$242/100,"0.00%"),$G$242 / 100)</f>
        <v>0.70697006042751487</v>
      </c>
      <c r="AD234" s="12">
        <f>IFERROR(AVERAGE($AA$234:$AC$234),"")</f>
        <v>0.66694583411493868</v>
      </c>
    </row>
    <row r="235" spans="1:30" x14ac:dyDescent="0.25">
      <c r="A235" s="43" t="s">
        <v>574</v>
      </c>
      <c r="B235" s="43" t="s">
        <v>80</v>
      </c>
      <c r="C235" s="43" t="s">
        <v>21</v>
      </c>
      <c r="D235" s="43">
        <v>5145.5540000000001</v>
      </c>
      <c r="E235" s="43">
        <v>37092.387000000002</v>
      </c>
      <c r="F235" s="43">
        <v>0.13872300000000001</v>
      </c>
      <c r="G235" s="43">
        <f>($F$235 -  AVERAGE($F$231,$F$232,$F$233) ) / ($F$247 -  AVERAGE($F$231,$F$232,$F$233) ) * 100</f>
        <v>12.448037535174052</v>
      </c>
      <c r="H235" s="43">
        <v>120</v>
      </c>
      <c r="I235" s="46">
        <f>LN($G$235)</f>
        <v>2.5215629827893022</v>
      </c>
      <c r="J235" s="45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>
        <f>IF(ISTEXT($I$235),"",2)</f>
        <v>2</v>
      </c>
      <c r="V235" s="43">
        <f t="shared" si="25"/>
        <v>120</v>
      </c>
      <c r="W235" s="43">
        <f t="shared" si="26"/>
        <v>2.5215629827893022</v>
      </c>
      <c r="X235" s="43"/>
      <c r="Y235" s="43"/>
      <c r="Z235" s="11">
        <f>$H$243</f>
        <v>15</v>
      </c>
      <c r="AA235" s="12">
        <f>IF(ISTEXT($I$243),TEXT($G$243/100,"0.00%"),$G$243 / 100)</f>
        <v>0.77108135633508668</v>
      </c>
      <c r="AB235" s="12">
        <f>IF(ISTEXT($I$244),TEXT($G$244/100,"0.00%"),$G$244 / 100)</f>
        <v>0.69894904124333346</v>
      </c>
      <c r="AC235" s="12">
        <f>IF(ISTEXT($I$245),TEXT($G$245/100,"0.00%"),$G$245 / 100)</f>
        <v>0.79838295645631374</v>
      </c>
      <c r="AD235" s="12">
        <f>IFERROR(AVERAGE($AA$235:$AC$235),"")</f>
        <v>0.75613778467824455</v>
      </c>
    </row>
    <row r="236" spans="1:30" ht="15.75" thickBot="1" x14ac:dyDescent="0.3">
      <c r="A236" s="42" t="s">
        <v>575</v>
      </c>
      <c r="B236" s="42" t="s">
        <v>80</v>
      </c>
      <c r="C236" s="42" t="s">
        <v>21</v>
      </c>
      <c r="D236" s="42">
        <v>6293.991</v>
      </c>
      <c r="E236" s="42">
        <v>32934.991999999998</v>
      </c>
      <c r="F236" s="42">
        <v>0.191103</v>
      </c>
      <c r="G236" s="42">
        <f>($F$236 -  AVERAGE($F$231,$F$232,$F$233) ) / ($F$248 -  AVERAGE($F$231,$F$232,$F$233) ) * 100</f>
        <v>16.747420308450671</v>
      </c>
      <c r="H236" s="42">
        <v>120</v>
      </c>
      <c r="I236" s="47">
        <f>LN($G$236)</f>
        <v>2.8182442349743155</v>
      </c>
      <c r="J236" s="44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>
        <f>IF(ISTEXT($I$236),"",3)</f>
        <v>3</v>
      </c>
      <c r="V236" s="42">
        <f t="shared" si="25"/>
        <v>120</v>
      </c>
      <c r="W236" s="42">
        <f t="shared" si="26"/>
        <v>2.8182442349743155</v>
      </c>
      <c r="X236" s="42"/>
      <c r="Y236" s="42"/>
      <c r="Z236" s="13">
        <f>$H$246</f>
        <v>0</v>
      </c>
      <c r="AA236" s="14">
        <f>IF(ISTEXT($I$246),TEXT($G$246/100,"0.00%"),$G$246 / 100)</f>
        <v>1</v>
      </c>
      <c r="AB236" s="14">
        <f>IF(ISTEXT($I$247),TEXT($G$247/100,"0.00%"),$G$247 / 100)</f>
        <v>1</v>
      </c>
      <c r="AC236" s="14">
        <f>IF(ISTEXT($I$248),TEXT($G$248/100,"0.00%"),$G$248 / 100)</f>
        <v>1</v>
      </c>
      <c r="AD236" s="14">
        <f>IFERROR(AVERAGE($AA$236:$AC$236),"")</f>
        <v>1</v>
      </c>
    </row>
    <row r="237" spans="1:30" ht="16.5" thickTop="1" thickBot="1" x14ac:dyDescent="0.3">
      <c r="A237" s="43" t="s">
        <v>576</v>
      </c>
      <c r="B237" s="43" t="s">
        <v>80</v>
      </c>
      <c r="C237" s="43" t="s">
        <v>21</v>
      </c>
      <c r="D237" s="43">
        <v>17682.134999999998</v>
      </c>
      <c r="E237" s="43">
        <v>28787.518</v>
      </c>
      <c r="F237" s="43">
        <v>0.61422900000000002</v>
      </c>
      <c r="G237" s="43">
        <f>($F$237 -  AVERAGE($F$231,$F$232,$F$233) ) / ($F$246 -  AVERAGE($F$231,$F$232,$F$233) ) * 100</f>
        <v>44.972292338142147</v>
      </c>
      <c r="H237" s="43">
        <v>60</v>
      </c>
      <c r="I237" s="46">
        <f>LN($G$237)</f>
        <v>3.8060465743142675</v>
      </c>
      <c r="J237" s="45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>
        <f>IF(ISTEXT($I$237),"",4)</f>
        <v>4</v>
      </c>
      <c r="V237" s="43">
        <f t="shared" si="25"/>
        <v>60</v>
      </c>
      <c r="W237" s="43">
        <f t="shared" si="26"/>
        <v>3.8060465743142675</v>
      </c>
      <c r="X237" s="43"/>
      <c r="Y237" s="43"/>
    </row>
    <row r="238" spans="1:30" x14ac:dyDescent="0.25">
      <c r="A238" s="42" t="s">
        <v>577</v>
      </c>
      <c r="B238" s="42" t="s">
        <v>80</v>
      </c>
      <c r="C238" s="42" t="s">
        <v>21</v>
      </c>
      <c r="D238" s="42">
        <v>13010.938</v>
      </c>
      <c r="E238" s="42">
        <v>32379.898000000001</v>
      </c>
      <c r="F238" s="42">
        <v>0.40182099999999998</v>
      </c>
      <c r="G238" s="42">
        <f>($F$238 -  AVERAGE($F$231,$F$232,$F$233) ) / ($F$247 -  AVERAGE($F$231,$F$232,$F$233) ) * 100</f>
        <v>36.058888519768942</v>
      </c>
      <c r="H238" s="42">
        <v>60</v>
      </c>
      <c r="I238" s="47">
        <f>LN($G$238)</f>
        <v>3.585153394221066</v>
      </c>
      <c r="J238" s="44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>
        <f>IF(ISTEXT($I$238),"",5)</f>
        <v>5</v>
      </c>
      <c r="V238" s="42">
        <f t="shared" si="25"/>
        <v>60</v>
      </c>
      <c r="W238" s="42">
        <f t="shared" si="26"/>
        <v>3.585153394221066</v>
      </c>
      <c r="X238" s="42"/>
      <c r="Y238" s="42"/>
      <c r="Z238" s="30" t="s">
        <v>58</v>
      </c>
      <c r="AA238" s="40">
        <f>IFERROR(SLOPE($W$234:$W$248,$V$234:$V$248),"")</f>
        <v>-1.5441818486473755E-2</v>
      </c>
    </row>
    <row r="239" spans="1:30" x14ac:dyDescent="0.25">
      <c r="A239" s="43" t="s">
        <v>578</v>
      </c>
      <c r="B239" s="43" t="s">
        <v>80</v>
      </c>
      <c r="C239" s="43" t="s">
        <v>21</v>
      </c>
      <c r="D239" s="43">
        <v>14724.58</v>
      </c>
      <c r="E239" s="43">
        <v>28387.076000000001</v>
      </c>
      <c r="F239" s="43">
        <v>0.51870700000000003</v>
      </c>
      <c r="G239" s="43">
        <f>($F$239 -  AVERAGE($F$231,$F$232,$F$233) ) / ($F$248 -  AVERAGE($F$231,$F$232,$F$233) ) * 100</f>
        <v>45.459183527743171</v>
      </c>
      <c r="H239" s="43">
        <v>60</v>
      </c>
      <c r="I239" s="46">
        <f>LN($G$239)</f>
        <v>3.816814858028688</v>
      </c>
      <c r="J239" s="45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>
        <f>IF(ISTEXT($I$239),"",6)</f>
        <v>6</v>
      </c>
      <c r="V239" s="43">
        <f t="shared" si="25"/>
        <v>60</v>
      </c>
      <c r="W239" s="43">
        <f t="shared" si="26"/>
        <v>3.816814858028688</v>
      </c>
      <c r="X239" s="43"/>
      <c r="Y239" s="43"/>
      <c r="Z239" s="32" t="s">
        <v>59</v>
      </c>
      <c r="AA239" s="33">
        <f>IFERROR(INTERCEPT($W$234:$W$248,$V$234:$V$248),"")</f>
        <v>4.6135247919444513</v>
      </c>
    </row>
    <row r="240" spans="1:30" ht="17.25" x14ac:dyDescent="0.25">
      <c r="A240" s="42" t="s">
        <v>579</v>
      </c>
      <c r="B240" s="42" t="s">
        <v>80</v>
      </c>
      <c r="C240" s="42" t="s">
        <v>21</v>
      </c>
      <c r="D240" s="42">
        <v>27386.32</v>
      </c>
      <c r="E240" s="42">
        <v>28305.708999999999</v>
      </c>
      <c r="F240" s="42">
        <v>0.96751900000000002</v>
      </c>
      <c r="G240" s="42">
        <f>($F$240 -  AVERAGE($F$231,$F$232,$F$233) ) / ($F$246 -  AVERAGE($F$231,$F$232,$F$233) ) * 100</f>
        <v>70.839852324061567</v>
      </c>
      <c r="H240" s="42">
        <v>30</v>
      </c>
      <c r="I240" s="47">
        <f>LN($G$240)</f>
        <v>4.2604217282718837</v>
      </c>
      <c r="J240" s="44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>
        <f>IF(ISTEXT($I$240),"",7)</f>
        <v>7</v>
      </c>
      <c r="V240" s="42">
        <f t="shared" si="25"/>
        <v>30</v>
      </c>
      <c r="W240" s="42">
        <f t="shared" si="26"/>
        <v>4.2604217282718837</v>
      </c>
      <c r="X240" s="42"/>
      <c r="Y240" s="42"/>
      <c r="Z240" s="32" t="s">
        <v>60</v>
      </c>
      <c r="AA240" s="34">
        <f>IFERROR(CORREL($W$234:$W$248,$V$234:$V$248)^2,"")</f>
        <v>0.97561912851740717</v>
      </c>
    </row>
    <row r="241" spans="1:30" ht="18" x14ac:dyDescent="0.35">
      <c r="A241" s="43" t="s">
        <v>580</v>
      </c>
      <c r="B241" s="43" t="s">
        <v>80</v>
      </c>
      <c r="C241" s="43" t="s">
        <v>21</v>
      </c>
      <c r="D241" s="43">
        <v>19637.991999999998</v>
      </c>
      <c r="E241" s="43">
        <v>30100.848000000002</v>
      </c>
      <c r="F241" s="43">
        <v>0.65240699999999996</v>
      </c>
      <c r="G241" s="43">
        <f>($F$241 -  AVERAGE($F$231,$F$232,$F$233) ) / ($F$247 -  AVERAGE($F$231,$F$232,$F$233) ) * 100</f>
        <v>58.546891867668563</v>
      </c>
      <c r="H241" s="43">
        <v>30</v>
      </c>
      <c r="I241" s="46">
        <f>LN($G$241)</f>
        <v>4.0698280035393353</v>
      </c>
      <c r="J241" s="45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>
        <f>IF(ISTEXT($I$241),"",8)</f>
        <v>8</v>
      </c>
      <c r="V241" s="43">
        <f t="shared" si="25"/>
        <v>30</v>
      </c>
      <c r="W241" s="43">
        <f t="shared" si="26"/>
        <v>4.0698280035393353</v>
      </c>
      <c r="X241" s="43"/>
      <c r="Y241" s="43"/>
      <c r="Z241" s="32" t="s">
        <v>61</v>
      </c>
      <c r="AA241" s="35">
        <f>IF(AA238&gt;0,"",IFERROR(LN(2) /ABS(AA238),0))</f>
        <v>44.887665346351973</v>
      </c>
    </row>
    <row r="242" spans="1:30" ht="18.75" x14ac:dyDescent="0.35">
      <c r="A242" s="42" t="s">
        <v>581</v>
      </c>
      <c r="B242" s="42" t="s">
        <v>80</v>
      </c>
      <c r="C242" s="42" t="s">
        <v>21</v>
      </c>
      <c r="D242" s="42">
        <v>26376</v>
      </c>
      <c r="E242" s="42">
        <v>32697.276999999998</v>
      </c>
      <c r="F242" s="42">
        <v>0.80667299999999997</v>
      </c>
      <c r="G242" s="42">
        <f>($F$242 -  AVERAGE($F$231,$F$232,$F$233) ) / ($F$248 -  AVERAGE($F$231,$F$232,$F$233) ) * 100</f>
        <v>70.697006042751482</v>
      </c>
      <c r="H242" s="42">
        <v>30</v>
      </c>
      <c r="I242" s="47">
        <f>LN($G$242)</f>
        <v>4.2584032246614605</v>
      </c>
      <c r="J242" s="44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>
        <f>IF(ISTEXT($I$242),"",9)</f>
        <v>9</v>
      </c>
      <c r="V242" s="42">
        <f t="shared" si="25"/>
        <v>30</v>
      </c>
      <c r="W242" s="42">
        <f t="shared" si="26"/>
        <v>4.2584032246614605</v>
      </c>
      <c r="X242" s="42"/>
      <c r="Y242" s="42"/>
      <c r="Z242" s="32" t="s">
        <v>62</v>
      </c>
      <c r="AA242" s="35">
        <f>IF(AA238&gt;0,0,IFERROR(ABS(AA238 * 1000 / 0.5),0))</f>
        <v>30.88363697294751</v>
      </c>
    </row>
    <row r="243" spans="1:30" ht="15.75" thickBot="1" x14ac:dyDescent="0.3">
      <c r="A243" s="43" t="s">
        <v>582</v>
      </c>
      <c r="B243" s="43" t="s">
        <v>80</v>
      </c>
      <c r="C243" s="43" t="s">
        <v>21</v>
      </c>
      <c r="D243" s="43">
        <v>29771.141</v>
      </c>
      <c r="E243" s="43">
        <v>28269.215</v>
      </c>
      <c r="F243" s="43">
        <v>1.053129</v>
      </c>
      <c r="G243" s="43">
        <f>($F$243 -  AVERAGE($F$231,$F$232,$F$233) ) / ($F$246 -  AVERAGE($F$231,$F$232,$F$233) ) * 100</f>
        <v>77.108135633508667</v>
      </c>
      <c r="H243" s="43">
        <v>15</v>
      </c>
      <c r="I243" s="46">
        <f>LN($G$243)</f>
        <v>4.3452087955407581</v>
      </c>
      <c r="J243" s="45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>
        <f>IF(ISTEXT($I$243),"",10)</f>
        <v>10</v>
      </c>
      <c r="V243" s="43">
        <f t="shared" si="25"/>
        <v>15</v>
      </c>
      <c r="W243" s="43">
        <f t="shared" si="26"/>
        <v>4.3452087955407581</v>
      </c>
      <c r="X243" s="43"/>
      <c r="Y243" s="43"/>
      <c r="Z243" s="36" t="s">
        <v>46</v>
      </c>
      <c r="AA243" s="37" t="s">
        <v>63</v>
      </c>
    </row>
    <row r="244" spans="1:30" x14ac:dyDescent="0.25">
      <c r="A244" s="42" t="s">
        <v>583</v>
      </c>
      <c r="B244" s="42" t="s">
        <v>80</v>
      </c>
      <c r="C244" s="42" t="s">
        <v>21</v>
      </c>
      <c r="D244" s="42">
        <v>22093.118999999999</v>
      </c>
      <c r="E244" s="42">
        <v>28366.008000000002</v>
      </c>
      <c r="F244" s="42">
        <v>0.77885899999999997</v>
      </c>
      <c r="G244" s="42">
        <f>($F$244 -  AVERAGE($F$231,$F$232,$F$233) ) / ($F$247 -  AVERAGE($F$231,$F$232,$F$233) ) * 100</f>
        <v>69.894904124333351</v>
      </c>
      <c r="H244" s="42">
        <v>15</v>
      </c>
      <c r="I244" s="47">
        <f>LN($G$244)</f>
        <v>4.2469927442122053</v>
      </c>
      <c r="J244" s="44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>
        <f>IF(ISTEXT($I$244),"",11)</f>
        <v>11</v>
      </c>
      <c r="V244" s="42">
        <f t="shared" si="25"/>
        <v>15</v>
      </c>
      <c r="W244" s="42">
        <f t="shared" si="26"/>
        <v>4.2469927442122053</v>
      </c>
      <c r="X244" s="42"/>
      <c r="Y244" s="42"/>
    </row>
    <row r="245" spans="1:30" x14ac:dyDescent="0.25">
      <c r="A245" s="43" t="s">
        <v>584</v>
      </c>
      <c r="B245" s="43" t="s">
        <v>80</v>
      </c>
      <c r="C245" s="43" t="s">
        <v>21</v>
      </c>
      <c r="D245" s="43">
        <v>25184.601999999999</v>
      </c>
      <c r="E245" s="43">
        <v>27645.73</v>
      </c>
      <c r="F245" s="43">
        <v>0.91097600000000001</v>
      </c>
      <c r="G245" s="43">
        <f>($F$245 -  AVERAGE($F$231,$F$232,$F$233) ) / ($F$248 -  AVERAGE($F$231,$F$232,$F$233) ) * 100</f>
        <v>79.838295645631376</v>
      </c>
      <c r="H245" s="43">
        <v>15</v>
      </c>
      <c r="I245" s="46">
        <f>LN($G$245)</f>
        <v>4.3800032846515</v>
      </c>
      <c r="J245" s="45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>
        <f>IF(ISTEXT($I$245),"",12)</f>
        <v>12</v>
      </c>
      <c r="V245" s="43">
        <f t="shared" si="25"/>
        <v>15</v>
      </c>
      <c r="W245" s="43">
        <f t="shared" si="26"/>
        <v>4.3800032846515</v>
      </c>
      <c r="X245" s="43"/>
      <c r="Y245" s="43"/>
    </row>
    <row r="246" spans="1:30" x14ac:dyDescent="0.25">
      <c r="A246" s="42" t="s">
        <v>585</v>
      </c>
      <c r="B246" s="42" t="s">
        <v>80</v>
      </c>
      <c r="C246" s="42" t="s">
        <v>21</v>
      </c>
      <c r="D246" s="42">
        <v>37037.273000000001</v>
      </c>
      <c r="E246" s="42">
        <v>27118.07</v>
      </c>
      <c r="F246" s="42">
        <v>1.3657779999999999</v>
      </c>
      <c r="G246" s="42">
        <f>($F$246 -  AVERAGE($F$231,$F$232,$F$233) ) / ($F$246 -  AVERAGE($F$231,$F$232,$F$233) ) * 100</f>
        <v>100</v>
      </c>
      <c r="H246" s="42">
        <v>0</v>
      </c>
      <c r="I246" s="47">
        <f>LN($G$246)</f>
        <v>4.6051701859880918</v>
      </c>
      <c r="J246" s="44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>
        <f>IF(ISTEXT($I$246),"",13)</f>
        <v>13</v>
      </c>
      <c r="V246" s="42">
        <f t="shared" si="25"/>
        <v>0</v>
      </c>
      <c r="W246" s="42">
        <f t="shared" si="26"/>
        <v>4.6051701859880918</v>
      </c>
      <c r="X246" s="42"/>
      <c r="Y246" s="42"/>
    </row>
    <row r="247" spans="1:30" x14ac:dyDescent="0.25">
      <c r="A247" s="43" t="s">
        <v>586</v>
      </c>
      <c r="B247" s="43" t="s">
        <v>80</v>
      </c>
      <c r="C247" s="43" t="s">
        <v>21</v>
      </c>
      <c r="D247" s="43">
        <v>29133.243999999999</v>
      </c>
      <c r="E247" s="43">
        <v>26144.344000000001</v>
      </c>
      <c r="F247" s="43">
        <v>1.114323</v>
      </c>
      <c r="G247" s="43">
        <f>($F$247 -  AVERAGE($F$231,$F$232,$F$233) ) / ($F$247 -  AVERAGE($F$231,$F$232,$F$233) ) * 100</f>
        <v>100</v>
      </c>
      <c r="H247" s="43">
        <v>0</v>
      </c>
      <c r="I247" s="46">
        <f>LN($G$247)</f>
        <v>4.6051701859880918</v>
      </c>
      <c r="J247" s="45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>
        <f>IF(ISTEXT($I$247),"",14)</f>
        <v>14</v>
      </c>
      <c r="V247" s="43">
        <f t="shared" si="25"/>
        <v>0</v>
      </c>
      <c r="W247" s="43">
        <f t="shared" si="26"/>
        <v>4.6051701859880918</v>
      </c>
      <c r="X247" s="43"/>
      <c r="Y247" s="43"/>
    </row>
    <row r="248" spans="1:30" x14ac:dyDescent="0.25">
      <c r="A248" s="42" t="s">
        <v>587</v>
      </c>
      <c r="B248" s="42" t="s">
        <v>80</v>
      </c>
      <c r="C248" s="42" t="s">
        <v>21</v>
      </c>
      <c r="D248" s="42">
        <v>32349.041000000001</v>
      </c>
      <c r="E248" s="42">
        <v>28350.91</v>
      </c>
      <c r="F248" s="42">
        <v>1.1410229999999999</v>
      </c>
      <c r="G248" s="42">
        <f>($F$248 -  AVERAGE($F$231,$F$232,$F$233) ) / ($F$248 -  AVERAGE($F$231,$F$232,$F$233) ) * 100</f>
        <v>100</v>
      </c>
      <c r="H248" s="42">
        <v>0</v>
      </c>
      <c r="I248" s="47">
        <f>LN($G$248)</f>
        <v>4.6051701859880918</v>
      </c>
      <c r="J248" s="44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>
        <f>IF(ISTEXT($I$248),"",15)</f>
        <v>15</v>
      </c>
      <c r="V248" s="42">
        <f t="shared" si="25"/>
        <v>0</v>
      </c>
      <c r="W248" s="42">
        <f t="shared" si="26"/>
        <v>4.6051701859880918</v>
      </c>
      <c r="X248" s="42"/>
      <c r="Y248" s="42"/>
    </row>
    <row r="249" spans="1:30" ht="15.75" thickBot="1" x14ac:dyDescent="0.3">
      <c r="A249" s="43"/>
      <c r="B249" s="43"/>
      <c r="C249" s="43"/>
      <c r="D249" s="43"/>
      <c r="E249" s="43"/>
      <c r="F249" s="43"/>
      <c r="G249" s="43"/>
      <c r="H249" s="43"/>
      <c r="I249" s="43"/>
      <c r="J249" s="45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</row>
    <row r="250" spans="1:30" ht="16.5" thickTop="1" thickBot="1" x14ac:dyDescent="0.3">
      <c r="A250" s="42" t="s">
        <v>6</v>
      </c>
      <c r="B250" s="42" t="s">
        <v>81</v>
      </c>
      <c r="C250" s="42" t="s">
        <v>22</v>
      </c>
      <c r="D250" s="42">
        <v>0.84499999999999997</v>
      </c>
      <c r="E250" s="42">
        <v>53817.542999999998</v>
      </c>
      <c r="F250" s="42">
        <v>1.5701199885695263E-5</v>
      </c>
      <c r="G250" s="42"/>
      <c r="H250" s="42"/>
      <c r="I250" s="42"/>
      <c r="J250" s="44"/>
      <c r="K250" s="42"/>
      <c r="L250" s="42"/>
      <c r="M250" s="42"/>
      <c r="N250" s="42"/>
      <c r="O250" s="42"/>
      <c r="P250" s="42"/>
      <c r="Q250" s="42"/>
      <c r="R250" s="42" t="s">
        <v>591</v>
      </c>
      <c r="S250" s="42"/>
      <c r="T250" s="42">
        <v>15</v>
      </c>
      <c r="U250" s="42"/>
      <c r="V250" s="42"/>
      <c r="W250" s="42"/>
      <c r="X250" s="42"/>
      <c r="Y250" s="42"/>
      <c r="Z250" s="10" t="s">
        <v>52</v>
      </c>
      <c r="AA250" s="10" t="s">
        <v>54</v>
      </c>
      <c r="AB250" s="10" t="s">
        <v>55</v>
      </c>
      <c r="AC250" s="10" t="s">
        <v>56</v>
      </c>
      <c r="AD250" s="10" t="s">
        <v>57</v>
      </c>
    </row>
    <row r="251" spans="1:30" ht="15.75" thickTop="1" x14ac:dyDescent="0.25">
      <c r="A251" s="43" t="s">
        <v>8</v>
      </c>
      <c r="B251" s="43" t="s">
        <v>81</v>
      </c>
      <c r="C251" s="43" t="s">
        <v>22</v>
      </c>
      <c r="D251" s="43">
        <v>1</v>
      </c>
      <c r="E251" s="43">
        <v>52947.175999999999</v>
      </c>
      <c r="F251" s="43">
        <v>1.8886748558601123E-5</v>
      </c>
      <c r="G251" s="43"/>
      <c r="H251" s="43"/>
      <c r="I251" s="43"/>
      <c r="J251" s="45"/>
      <c r="K251" s="43"/>
      <c r="L251" s="43"/>
      <c r="M251" s="43"/>
      <c r="N251" s="43"/>
      <c r="O251" s="43"/>
      <c r="P251" s="43"/>
      <c r="Q251" s="43"/>
      <c r="R251" s="43" t="s">
        <v>52</v>
      </c>
      <c r="S251" s="43"/>
      <c r="T251" s="43">
        <v>271</v>
      </c>
      <c r="U251" s="43"/>
      <c r="V251" s="43"/>
      <c r="W251" s="43"/>
      <c r="X251" s="43"/>
      <c r="Y251" s="43"/>
      <c r="Z251" s="11">
        <f>$H$253</f>
        <v>120</v>
      </c>
      <c r="AA251" s="12">
        <f>IF(ISTEXT($I$253),TEXT($G$253/100,"0.00%"),$G$253 / 100)</f>
        <v>0.17309097831008205</v>
      </c>
      <c r="AB251" s="12">
        <f>IF(ISTEXT($I$254),TEXT($G$254/100,"0.00%"),$G$254 / 100)</f>
        <v>0.22458992229736729</v>
      </c>
      <c r="AC251" s="12">
        <f>IF(ISTEXT($I$255),TEXT($G$255/100,"0.00%"),$G$255 / 100)</f>
        <v>0.17525043234980464</v>
      </c>
      <c r="AD251" s="12">
        <f>IFERROR(AVERAGE($AA$251:$AC$251),"")</f>
        <v>0.19097711098575132</v>
      </c>
    </row>
    <row r="252" spans="1:30" x14ac:dyDescent="0.25">
      <c r="A252" s="42" t="s">
        <v>9</v>
      </c>
      <c r="B252" s="42" t="s">
        <v>81</v>
      </c>
      <c r="C252" s="42" t="s">
        <v>22</v>
      </c>
      <c r="D252" s="42">
        <v>0.29599999999999999</v>
      </c>
      <c r="E252" s="42">
        <v>55355.074000000001</v>
      </c>
      <c r="F252" s="42">
        <v>5.3472966181925796E-6</v>
      </c>
      <c r="G252" s="42"/>
      <c r="H252" s="42"/>
      <c r="I252" s="42"/>
      <c r="J252" s="44"/>
      <c r="K252" s="42"/>
      <c r="L252" s="42"/>
      <c r="M252" s="42"/>
      <c r="N252" s="42"/>
      <c r="O252" s="42"/>
      <c r="P252" s="42"/>
      <c r="Q252" s="42"/>
      <c r="R252" s="42" t="s">
        <v>53</v>
      </c>
      <c r="S252" s="42"/>
      <c r="T252" s="42">
        <v>285</v>
      </c>
      <c r="U252" s="42"/>
      <c r="V252" s="42"/>
      <c r="W252" s="42"/>
      <c r="X252" s="42"/>
      <c r="Y252" s="42"/>
      <c r="Z252" s="11">
        <f>$H$256</f>
        <v>60</v>
      </c>
      <c r="AA252" s="12">
        <f>IF(ISTEXT($I$256),TEXT($G$256/100,"0.00%"),$G$256 / 100)</f>
        <v>0.3394337425608005</v>
      </c>
      <c r="AB252" s="12">
        <f>IF(ISTEXT($I$257),TEXT($G$257/100,"0.00%"),$G$257 / 100)</f>
        <v>0.35838537491227357</v>
      </c>
      <c r="AC252" s="12">
        <f>IF(ISTEXT($I$258),TEXT($G$258/100,"0.00%"),$G$258 / 100)</f>
        <v>0.25807011089938287</v>
      </c>
      <c r="AD252" s="12">
        <f>IFERROR(AVERAGE($AA$252:$AC$252),"")</f>
        <v>0.31862974279081896</v>
      </c>
    </row>
    <row r="253" spans="1:30" x14ac:dyDescent="0.25">
      <c r="A253" s="43" t="s">
        <v>610</v>
      </c>
      <c r="B253" s="43" t="s">
        <v>81</v>
      </c>
      <c r="C253" s="43" t="s">
        <v>22</v>
      </c>
      <c r="D253" s="43">
        <v>32643.793000000001</v>
      </c>
      <c r="E253" s="43">
        <v>25512.942999999999</v>
      </c>
      <c r="F253" s="43">
        <v>1.2794989999999999</v>
      </c>
      <c r="G253" s="43">
        <f>($F$253 -  AVERAGE($F$250,$F$251,$F$252) ) / ($F$265 -  AVERAGE($F$250,$F$251,$F$252) ) * 100</f>
        <v>17.309097831008206</v>
      </c>
      <c r="H253" s="43">
        <v>120</v>
      </c>
      <c r="I253" s="46">
        <f>LN($G$253)</f>
        <v>2.8512322494594984</v>
      </c>
      <c r="J253" s="45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>
        <f>IF(ISTEXT($I$253),"",1)</f>
        <v>1</v>
      </c>
      <c r="V253" s="43">
        <f t="shared" ref="V253:V267" si="27">IFERROR(INDEX($H$253:$H$267,SMALL($U$253:$U$267,ROW(W1)),1),"")</f>
        <v>120</v>
      </c>
      <c r="W253" s="43">
        <f t="shared" ref="W253:W267" si="28">IFERROR(INDEX($I$253:$I$267,SMALL($U$253:$U$267,ROW(I1)),1),"")</f>
        <v>2.8512322494594984</v>
      </c>
      <c r="X253" s="43"/>
      <c r="Y253" s="43"/>
      <c r="Z253" s="11">
        <f>$H$259</f>
        <v>30</v>
      </c>
      <c r="AA253" s="12">
        <f>IF(ISTEXT($I$259),TEXT($G$259/100,"0.00%"),$G$259 / 100)</f>
        <v>0.41804417035754243</v>
      </c>
      <c r="AB253" s="12">
        <f>IF(ISTEXT($I$260),TEXT($G$260/100,"0.00%"),$G$260 / 100)</f>
        <v>0.47820469797600745</v>
      </c>
      <c r="AC253" s="12">
        <f>IF(ISTEXT($I$261),TEXT($G$261/100,"0.00%"),$G$261 / 100)</f>
        <v>0.37618641628735461</v>
      </c>
      <c r="AD253" s="12">
        <f>IFERROR(AVERAGE($AA$253:$AC$253),"")</f>
        <v>0.42414509487363478</v>
      </c>
    </row>
    <row r="254" spans="1:30" x14ac:dyDescent="0.25">
      <c r="A254" s="42" t="s">
        <v>611</v>
      </c>
      <c r="B254" s="42" t="s">
        <v>81</v>
      </c>
      <c r="C254" s="42" t="s">
        <v>22</v>
      </c>
      <c r="D254" s="42">
        <v>42877.559000000001</v>
      </c>
      <c r="E254" s="42">
        <v>29607.166000000001</v>
      </c>
      <c r="F254" s="42">
        <v>1.4482159999999999</v>
      </c>
      <c r="G254" s="42">
        <f>($F$254 -  AVERAGE($F$250,$F$251,$F$252) ) / ($F$266 -  AVERAGE($F$250,$F$251,$F$252) ) * 100</f>
        <v>22.458992229736729</v>
      </c>
      <c r="H254" s="42">
        <v>120</v>
      </c>
      <c r="I254" s="47">
        <f>LN($G$254)</f>
        <v>3.1116910787460474</v>
      </c>
      <c r="J254" s="44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>
        <f>IF(ISTEXT($I$254),"",2)</f>
        <v>2</v>
      </c>
      <c r="V254" s="42">
        <f t="shared" si="27"/>
        <v>120</v>
      </c>
      <c r="W254" s="42">
        <f t="shared" si="28"/>
        <v>3.1116910787460474</v>
      </c>
      <c r="X254" s="42"/>
      <c r="Y254" s="42"/>
      <c r="Z254" s="11">
        <f>$H$262</f>
        <v>15</v>
      </c>
      <c r="AA254" s="12">
        <f>IF(ISTEXT($I$262),TEXT($G$262/100,"0.00%"),$G$262 / 100)</f>
        <v>0.58822541710452181</v>
      </c>
      <c r="AB254" s="12">
        <f>IF(ISTEXT($I$263),TEXT($G$263/100,"0.00%"),$G$263 / 100)</f>
        <v>0.60259862484463134</v>
      </c>
      <c r="AC254" s="12">
        <f>IF(ISTEXT($I$264),TEXT($G$264/100,"0.00%"),$G$264 / 100)</f>
        <v>0.35106210284561279</v>
      </c>
      <c r="AD254" s="12">
        <f>IFERROR(AVERAGE($AA$254:$AC$254),"")</f>
        <v>0.51396204826492198</v>
      </c>
    </row>
    <row r="255" spans="1:30" ht="15.75" thickBot="1" x14ac:dyDescent="0.3">
      <c r="A255" s="43" t="s">
        <v>612</v>
      </c>
      <c r="B255" s="43" t="s">
        <v>81</v>
      </c>
      <c r="C255" s="43" t="s">
        <v>22</v>
      </c>
      <c r="D255" s="43">
        <v>48075.328000000001</v>
      </c>
      <c r="E255" s="43">
        <v>30521.418000000001</v>
      </c>
      <c r="F255" s="43">
        <v>1.575134</v>
      </c>
      <c r="G255" s="43">
        <f>($F$255 -  AVERAGE($F$250,$F$251,$F$252) ) / ($F$267 -  AVERAGE($F$250,$F$251,$F$252) ) * 100</f>
        <v>17.525043234980465</v>
      </c>
      <c r="H255" s="43">
        <v>120</v>
      </c>
      <c r="I255" s="46">
        <f>LN($G$255)</f>
        <v>2.8636308999635718</v>
      </c>
      <c r="J255" s="45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>
        <f>IF(ISTEXT($I$255),"",3)</f>
        <v>3</v>
      </c>
      <c r="V255" s="43">
        <f t="shared" si="27"/>
        <v>120</v>
      </c>
      <c r="W255" s="43">
        <f t="shared" si="28"/>
        <v>2.8636308999635718</v>
      </c>
      <c r="X255" s="43"/>
      <c r="Y255" s="43"/>
      <c r="Z255" s="13">
        <f>$H$265</f>
        <v>0</v>
      </c>
      <c r="AA255" s="14">
        <f>IF(ISTEXT($I$265),TEXT($G$265/100,"0.00%"),$G$265 / 100)</f>
        <v>1</v>
      </c>
      <c r="AB255" s="14">
        <f>IF(ISTEXT($I$266),TEXT($G$266/100,"0.00%"),$G$266 / 100)</f>
        <v>1</v>
      </c>
      <c r="AC255" s="14">
        <f>IF(ISTEXT($I$267),TEXT($G$267/100,"0.00%"),$G$267 / 100)</f>
        <v>1</v>
      </c>
      <c r="AD255" s="14">
        <f>IFERROR(AVERAGE($AA$255:$AC$255),"")</f>
        <v>1</v>
      </c>
    </row>
    <row r="256" spans="1:30" ht="16.5" thickTop="1" thickBot="1" x14ac:dyDescent="0.3">
      <c r="A256" s="42" t="s">
        <v>613</v>
      </c>
      <c r="B256" s="42" t="s">
        <v>81</v>
      </c>
      <c r="C256" s="42" t="s">
        <v>22</v>
      </c>
      <c r="D256" s="42">
        <v>59944.425999999999</v>
      </c>
      <c r="E256" s="42">
        <v>23890.789000000001</v>
      </c>
      <c r="F256" s="42">
        <v>2.5091019999999999</v>
      </c>
      <c r="G256" s="42">
        <f>($F$256 -  AVERAGE($F$250,$F$251,$F$252) ) / ($F$265 -  AVERAGE($F$250,$F$251,$F$252) ) * 100</f>
        <v>33.943374256080048</v>
      </c>
      <c r="H256" s="42">
        <v>60</v>
      </c>
      <c r="I256" s="47">
        <f>LN($G$256)</f>
        <v>3.5246936731343013</v>
      </c>
      <c r="J256" s="44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>
        <f>IF(ISTEXT($I$256),"",4)</f>
        <v>4</v>
      </c>
      <c r="V256" s="42">
        <f t="shared" si="27"/>
        <v>60</v>
      </c>
      <c r="W256" s="42">
        <f t="shared" si="28"/>
        <v>3.5246936731343013</v>
      </c>
      <c r="X256" s="42"/>
      <c r="Y256" s="42"/>
    </row>
    <row r="257" spans="1:27" x14ac:dyDescent="0.25">
      <c r="A257" s="43" t="s">
        <v>614</v>
      </c>
      <c r="B257" s="43" t="s">
        <v>81</v>
      </c>
      <c r="C257" s="43" t="s">
        <v>22</v>
      </c>
      <c r="D257" s="43">
        <v>54686.241999999998</v>
      </c>
      <c r="E257" s="43">
        <v>23663.891</v>
      </c>
      <c r="F257" s="43">
        <v>2.3109570000000001</v>
      </c>
      <c r="G257" s="43">
        <f>($F$257 -  AVERAGE($F$250,$F$251,$F$252) ) / ($F$266 -  AVERAGE($F$250,$F$251,$F$252) ) * 100</f>
        <v>35.838537491227356</v>
      </c>
      <c r="H257" s="43">
        <v>60</v>
      </c>
      <c r="I257" s="46">
        <f>LN($G$257)</f>
        <v>3.5790237806677379</v>
      </c>
      <c r="J257" s="45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>
        <f>IF(ISTEXT($I$257),"",5)</f>
        <v>5</v>
      </c>
      <c r="V257" s="43">
        <f t="shared" si="27"/>
        <v>60</v>
      </c>
      <c r="W257" s="43">
        <f t="shared" si="28"/>
        <v>3.5790237806677379</v>
      </c>
      <c r="X257" s="43"/>
      <c r="Y257" s="43"/>
      <c r="Z257" s="30" t="s">
        <v>58</v>
      </c>
      <c r="AA257" s="40">
        <f>IFERROR(SLOPE($W$253:$W$267,$V$253:$V$267),"")</f>
        <v>-1.202805070338258E-2</v>
      </c>
    </row>
    <row r="258" spans="1:27" x14ac:dyDescent="0.25">
      <c r="A258" s="42" t="s">
        <v>615</v>
      </c>
      <c r="B258" s="42" t="s">
        <v>81</v>
      </c>
      <c r="C258" s="42" t="s">
        <v>22</v>
      </c>
      <c r="D258" s="42">
        <v>54753.343999999997</v>
      </c>
      <c r="E258" s="42">
        <v>23605.638999999999</v>
      </c>
      <c r="F258" s="42">
        <v>2.3195030000000001</v>
      </c>
      <c r="G258" s="42">
        <f>($F$258 -  AVERAGE($F$250,$F$251,$F$252) ) / ($F$267 -  AVERAGE($F$250,$F$251,$F$252) ) * 100</f>
        <v>25.807011089938285</v>
      </c>
      <c r="H258" s="42">
        <v>60</v>
      </c>
      <c r="I258" s="47">
        <f>LN($G$258)</f>
        <v>3.2506462026828875</v>
      </c>
      <c r="J258" s="44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>
        <f>IF(ISTEXT($I$258),"",6)</f>
        <v>6</v>
      </c>
      <c r="V258" s="42">
        <f t="shared" si="27"/>
        <v>60</v>
      </c>
      <c r="W258" s="42">
        <f t="shared" si="28"/>
        <v>3.2506462026828875</v>
      </c>
      <c r="X258" s="42"/>
      <c r="Y258" s="42"/>
      <c r="Z258" s="32" t="s">
        <v>59</v>
      </c>
      <c r="AA258" s="33">
        <f>IFERROR(INTERCEPT($W$253:$W$267,$V$253:$V$267),"")</f>
        <v>4.2716591743598054</v>
      </c>
    </row>
    <row r="259" spans="1:27" ht="17.25" x14ac:dyDescent="0.25">
      <c r="A259" s="43" t="s">
        <v>616</v>
      </c>
      <c r="B259" s="43" t="s">
        <v>81</v>
      </c>
      <c r="C259" s="43" t="s">
        <v>22</v>
      </c>
      <c r="D259" s="43">
        <v>82527.898000000001</v>
      </c>
      <c r="E259" s="43">
        <v>26706.428</v>
      </c>
      <c r="F259" s="43">
        <v>3.0901890000000001</v>
      </c>
      <c r="G259" s="43">
        <f>($F$259 -  AVERAGE($F$250,$F$251,$F$252) ) / ($F$265 -  AVERAGE($F$250,$F$251,$F$252) ) * 100</f>
        <v>41.804417035754241</v>
      </c>
      <c r="H259" s="43">
        <v>30</v>
      </c>
      <c r="I259" s="46">
        <f>LN($G$259)</f>
        <v>3.7330020046597783</v>
      </c>
      <c r="J259" s="45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>
        <f>IF(ISTEXT($I$259),"",7)</f>
        <v>7</v>
      </c>
      <c r="V259" s="43">
        <f t="shared" si="27"/>
        <v>30</v>
      </c>
      <c r="W259" s="43">
        <f t="shared" si="28"/>
        <v>3.7330020046597783</v>
      </c>
      <c r="X259" s="43"/>
      <c r="Y259" s="43"/>
      <c r="Z259" s="32" t="s">
        <v>60</v>
      </c>
      <c r="AA259" s="34">
        <f>IFERROR(CORREL($W$253:$W$267,$V$253:$V$267)^2,"")</f>
        <v>0.811913685398158</v>
      </c>
    </row>
    <row r="260" spans="1:27" ht="18" x14ac:dyDescent="0.35">
      <c r="A260" s="42" t="s">
        <v>617</v>
      </c>
      <c r="B260" s="42" t="s">
        <v>81</v>
      </c>
      <c r="C260" s="42" t="s">
        <v>22</v>
      </c>
      <c r="D260" s="42">
        <v>75695.789000000004</v>
      </c>
      <c r="E260" s="42">
        <v>24548.043000000001</v>
      </c>
      <c r="F260" s="42">
        <v>3.083577</v>
      </c>
      <c r="G260" s="42">
        <f>($F$260 -  AVERAGE($F$250,$F$251,$F$252) ) / ($F$266 -  AVERAGE($F$250,$F$251,$F$252) ) * 100</f>
        <v>47.820469797600744</v>
      </c>
      <c r="H260" s="42">
        <v>30</v>
      </c>
      <c r="I260" s="47">
        <f>LN($G$260)</f>
        <v>3.8674537862730278</v>
      </c>
      <c r="J260" s="44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>
        <f>IF(ISTEXT($I$260),"",8)</f>
        <v>8</v>
      </c>
      <c r="V260" s="42">
        <f t="shared" si="27"/>
        <v>30</v>
      </c>
      <c r="W260" s="42">
        <f t="shared" si="28"/>
        <v>3.8674537862730278</v>
      </c>
      <c r="X260" s="42"/>
      <c r="Y260" s="42"/>
      <c r="Z260" s="32" t="s">
        <v>61</v>
      </c>
      <c r="AA260" s="35">
        <f>IF(AA257&gt;0,"",IFERROR(LN(2) /ABS(AA257),0))</f>
        <v>57.627557253729854</v>
      </c>
    </row>
    <row r="261" spans="1:27" ht="18.75" x14ac:dyDescent="0.35">
      <c r="A261" s="43" t="s">
        <v>618</v>
      </c>
      <c r="B261" s="43" t="s">
        <v>81</v>
      </c>
      <c r="C261" s="43" t="s">
        <v>22</v>
      </c>
      <c r="D261" s="43">
        <v>81385.883000000002</v>
      </c>
      <c r="E261" s="43">
        <v>24070.743999999999</v>
      </c>
      <c r="F261" s="43">
        <v>3.3811119999999999</v>
      </c>
      <c r="G261" s="43">
        <f>($F$261 -  AVERAGE($F$250,$F$251,$F$252) ) / ($F$267 -  AVERAGE($F$250,$F$251,$F$252) ) * 100</f>
        <v>37.61864162873546</v>
      </c>
      <c r="H261" s="43">
        <v>30</v>
      </c>
      <c r="I261" s="46">
        <f>LN($G$261)</f>
        <v>3.62749971553187</v>
      </c>
      <c r="J261" s="45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>
        <f>IF(ISTEXT($I$261),"",9)</f>
        <v>9</v>
      </c>
      <c r="V261" s="43">
        <f t="shared" si="27"/>
        <v>30</v>
      </c>
      <c r="W261" s="43">
        <f t="shared" si="28"/>
        <v>3.62749971553187</v>
      </c>
      <c r="X261" s="43"/>
      <c r="Y261" s="43"/>
      <c r="Z261" s="32" t="s">
        <v>62</v>
      </c>
      <c r="AA261" s="35">
        <f>IF(AA257&gt;0,0,IFERROR(ABS(AA257 * 1000 / 0.5),0))</f>
        <v>24.056101406765158</v>
      </c>
    </row>
    <row r="262" spans="1:27" ht="15.75" thickBot="1" x14ac:dyDescent="0.3">
      <c r="A262" s="42" t="s">
        <v>619</v>
      </c>
      <c r="B262" s="42" t="s">
        <v>81</v>
      </c>
      <c r="C262" s="42" t="s">
        <v>22</v>
      </c>
      <c r="D262" s="42">
        <v>115832.398</v>
      </c>
      <c r="E262" s="42">
        <v>26639.368999999999</v>
      </c>
      <c r="F262" s="42">
        <v>4.348166</v>
      </c>
      <c r="G262" s="42">
        <f>($F$262 -  AVERAGE($F$250,$F$251,$F$252) ) / ($F$265 -  AVERAGE($F$250,$F$251,$F$252) ) * 100</f>
        <v>58.822541710452178</v>
      </c>
      <c r="H262" s="42">
        <v>15</v>
      </c>
      <c r="I262" s="47">
        <f>LN($G$262)</f>
        <v>4.0745251438626386</v>
      </c>
      <c r="J262" s="44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>
        <f>IF(ISTEXT($I$262),"",10)</f>
        <v>10</v>
      </c>
      <c r="V262" s="42">
        <f t="shared" si="27"/>
        <v>15</v>
      </c>
      <c r="W262" s="42">
        <f t="shared" si="28"/>
        <v>4.0745251438626386</v>
      </c>
      <c r="X262" s="42"/>
      <c r="Y262" s="42"/>
      <c r="Z262" s="36" t="s">
        <v>46</v>
      </c>
      <c r="AA262" s="37" t="s">
        <v>63</v>
      </c>
    </row>
    <row r="263" spans="1:27" x14ac:dyDescent="0.25">
      <c r="A263" s="43" t="s">
        <v>620</v>
      </c>
      <c r="B263" s="43" t="s">
        <v>81</v>
      </c>
      <c r="C263" s="43" t="s">
        <v>22</v>
      </c>
      <c r="D263" s="43">
        <v>95820.25</v>
      </c>
      <c r="E263" s="43">
        <v>24659.743999999999</v>
      </c>
      <c r="F263" s="43">
        <v>3.8856950000000001</v>
      </c>
      <c r="G263" s="43">
        <f>($F$263 -  AVERAGE($F$250,$F$251,$F$252) ) / ($F$266 -  AVERAGE($F$250,$F$251,$F$252) ) * 100</f>
        <v>60.259862484463135</v>
      </c>
      <c r="H263" s="43">
        <v>15</v>
      </c>
      <c r="I263" s="46">
        <f>LN($G$263)</f>
        <v>4.0986662516627632</v>
      </c>
      <c r="J263" s="45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>
        <f>IF(ISTEXT($I$263),"",11)</f>
        <v>11</v>
      </c>
      <c r="V263" s="43">
        <f t="shared" si="27"/>
        <v>15</v>
      </c>
      <c r="W263" s="43">
        <f t="shared" si="28"/>
        <v>4.0986662516627632</v>
      </c>
      <c r="X263" s="43"/>
      <c r="Y263" s="43"/>
    </row>
    <row r="264" spans="1:27" x14ac:dyDescent="0.25">
      <c r="A264" s="42" t="s">
        <v>621</v>
      </c>
      <c r="B264" s="42" t="s">
        <v>81</v>
      </c>
      <c r="C264" s="42" t="s">
        <v>22</v>
      </c>
      <c r="D264" s="42">
        <v>87151.108999999997</v>
      </c>
      <c r="E264" s="42">
        <v>27620.550999999999</v>
      </c>
      <c r="F264" s="42">
        <v>3.1552989999999999</v>
      </c>
      <c r="G264" s="42">
        <f>($F$264 -  AVERAGE($F$250,$F$251,$F$252) ) / ($F$267 -  AVERAGE($F$250,$F$251,$F$252) ) * 100</f>
        <v>35.106210284561278</v>
      </c>
      <c r="H264" s="42">
        <v>15</v>
      </c>
      <c r="I264" s="47">
        <f>LN($G$264)</f>
        <v>3.5583780460054264</v>
      </c>
      <c r="J264" s="44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>
        <f>IF(ISTEXT($I$264),"",12)</f>
        <v>12</v>
      </c>
      <c r="V264" s="42">
        <f t="shared" si="27"/>
        <v>15</v>
      </c>
      <c r="W264" s="42">
        <f t="shared" si="28"/>
        <v>3.5583780460054264</v>
      </c>
      <c r="X264" s="42"/>
      <c r="Y264" s="42"/>
    </row>
    <row r="265" spans="1:27" x14ac:dyDescent="0.25">
      <c r="A265" s="43" t="s">
        <v>622</v>
      </c>
      <c r="B265" s="43" t="s">
        <v>81</v>
      </c>
      <c r="C265" s="43" t="s">
        <v>22</v>
      </c>
      <c r="D265" s="43">
        <v>220211.67199999999</v>
      </c>
      <c r="E265" s="43">
        <v>29790.553</v>
      </c>
      <c r="F265" s="43">
        <v>7.3919969999999999</v>
      </c>
      <c r="G265" s="43">
        <f>($F$265 -  AVERAGE($F$250,$F$251,$F$252) ) / ($F$265 -  AVERAGE($F$250,$F$251,$F$252) ) * 100</f>
        <v>100</v>
      </c>
      <c r="H265" s="43">
        <v>0</v>
      </c>
      <c r="I265" s="46">
        <f>LN($G$265)</f>
        <v>4.6051701859880918</v>
      </c>
      <c r="J265" s="45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>
        <f>IF(ISTEXT($I$265),"",13)</f>
        <v>13</v>
      </c>
      <c r="V265" s="43">
        <f t="shared" si="27"/>
        <v>0</v>
      </c>
      <c r="W265" s="43">
        <f t="shared" si="28"/>
        <v>4.6051701859880918</v>
      </c>
      <c r="X265" s="43"/>
      <c r="Y265" s="43"/>
    </row>
    <row r="266" spans="1:27" x14ac:dyDescent="0.25">
      <c r="A266" s="42" t="s">
        <v>623</v>
      </c>
      <c r="B266" s="42" t="s">
        <v>81</v>
      </c>
      <c r="C266" s="42" t="s">
        <v>22</v>
      </c>
      <c r="D266" s="42">
        <v>196403.391</v>
      </c>
      <c r="E266" s="42">
        <v>30458.535</v>
      </c>
      <c r="F266" s="42">
        <v>6.4482220000000003</v>
      </c>
      <c r="G266" s="42">
        <f>($F$266 -  AVERAGE($F$250,$F$251,$F$252) ) / ($F$266 -  AVERAGE($F$250,$F$251,$F$252) ) * 100</f>
        <v>100</v>
      </c>
      <c r="H266" s="42">
        <v>0</v>
      </c>
      <c r="I266" s="47">
        <f>LN($G$266)</f>
        <v>4.6051701859880918</v>
      </c>
      <c r="J266" s="44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>
        <f>IF(ISTEXT($I$266),"",14)</f>
        <v>14</v>
      </c>
      <c r="V266" s="42">
        <f t="shared" si="27"/>
        <v>0</v>
      </c>
      <c r="W266" s="42">
        <f t="shared" si="28"/>
        <v>4.6051701859880918</v>
      </c>
      <c r="X266" s="42"/>
      <c r="Y266" s="42"/>
    </row>
    <row r="267" spans="1:27" x14ac:dyDescent="0.25">
      <c r="A267" s="43" t="s">
        <v>624</v>
      </c>
      <c r="B267" s="43" t="s">
        <v>81</v>
      </c>
      <c r="C267" s="43" t="s">
        <v>22</v>
      </c>
      <c r="D267" s="43">
        <v>259141.71900000001</v>
      </c>
      <c r="E267" s="43">
        <v>28832.476999999999</v>
      </c>
      <c r="F267" s="43">
        <v>8.9878409999999995</v>
      </c>
      <c r="G267" s="43">
        <f>($F$267 -  AVERAGE($F$250,$F$251,$F$252) ) / ($F$267 -  AVERAGE($F$250,$F$251,$F$252) ) * 100</f>
        <v>100</v>
      </c>
      <c r="H267" s="43">
        <v>0</v>
      </c>
      <c r="I267" s="46">
        <f>LN($G$267)</f>
        <v>4.6051701859880918</v>
      </c>
      <c r="J267" s="45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>
        <f>IF(ISTEXT($I$267),"",15)</f>
        <v>15</v>
      </c>
      <c r="V267" s="43">
        <f t="shared" si="27"/>
        <v>0</v>
      </c>
      <c r="W267" s="43">
        <f t="shared" si="28"/>
        <v>4.6051701859880918</v>
      </c>
      <c r="X267" s="43"/>
      <c r="Y267" s="43"/>
    </row>
    <row r="273" spans="1:29" s="1" customFormat="1" x14ac:dyDescent="0.25">
      <c r="A273" s="2"/>
      <c r="B273" s="2"/>
      <c r="C273" s="2"/>
      <c r="D273" s="2"/>
      <c r="E273" s="2"/>
      <c r="F273" s="2"/>
      <c r="G273" s="6"/>
      <c r="H273" s="6"/>
      <c r="I273" s="6"/>
      <c r="J273" s="8"/>
      <c r="K273" s="6"/>
      <c r="R273" s="7"/>
      <c r="Z273" s="29"/>
      <c r="AA273" s="9"/>
      <c r="AB273" s="9"/>
      <c r="AC273" s="9"/>
    </row>
  </sheetData>
  <conditionalFormatting sqref="I5">
    <cfRule type="expression" dxfId="700" priority="749">
      <formula>ISTEXT($I$5)</formula>
    </cfRule>
  </conditionalFormatting>
  <conditionalFormatting sqref="I6">
    <cfRule type="expression" dxfId="699" priority="748">
      <formula>ISTEXT($I$6)</formula>
    </cfRule>
  </conditionalFormatting>
  <conditionalFormatting sqref="I7">
    <cfRule type="expression" dxfId="698" priority="747">
      <formula>ISTEXT($I$7)</formula>
    </cfRule>
  </conditionalFormatting>
  <conditionalFormatting sqref="I8">
    <cfRule type="expression" dxfId="697" priority="746">
      <formula>ISTEXT($I$8)</formula>
    </cfRule>
  </conditionalFormatting>
  <conditionalFormatting sqref="I9">
    <cfRule type="expression" dxfId="696" priority="745">
      <formula>ISTEXT($I$9)</formula>
    </cfRule>
  </conditionalFormatting>
  <conditionalFormatting sqref="I10">
    <cfRule type="expression" dxfId="695" priority="744">
      <formula>ISTEXT($I$10)</formula>
    </cfRule>
  </conditionalFormatting>
  <conditionalFormatting sqref="I11">
    <cfRule type="expression" dxfId="694" priority="743">
      <formula>ISTEXT($I$11)</formula>
    </cfRule>
  </conditionalFormatting>
  <conditionalFormatting sqref="I12">
    <cfRule type="expression" dxfId="693" priority="742">
      <formula>ISTEXT($I$12)</formula>
    </cfRule>
  </conditionalFormatting>
  <conditionalFormatting sqref="I13">
    <cfRule type="expression" dxfId="692" priority="741">
      <formula>ISTEXT($I$13)</formula>
    </cfRule>
  </conditionalFormatting>
  <conditionalFormatting sqref="I14">
    <cfRule type="expression" dxfId="691" priority="740">
      <formula>ISTEXT($I$14)</formula>
    </cfRule>
  </conditionalFormatting>
  <conditionalFormatting sqref="I15">
    <cfRule type="expression" dxfId="690" priority="739">
      <formula>ISTEXT($I$15)</formula>
    </cfRule>
  </conditionalFormatting>
  <conditionalFormatting sqref="I16">
    <cfRule type="expression" dxfId="689" priority="738">
      <formula>ISTEXT($I$16)</formula>
    </cfRule>
  </conditionalFormatting>
  <conditionalFormatting sqref="I17">
    <cfRule type="expression" dxfId="688" priority="737">
      <formula>ISTEXT($I$17)</formula>
    </cfRule>
  </conditionalFormatting>
  <conditionalFormatting sqref="I18">
    <cfRule type="expression" dxfId="687" priority="736">
      <formula>ISTEXT($I$18)</formula>
    </cfRule>
  </conditionalFormatting>
  <conditionalFormatting sqref="I19">
    <cfRule type="expression" dxfId="686" priority="735">
      <formula>ISTEXT($I$19)</formula>
    </cfRule>
  </conditionalFormatting>
  <conditionalFormatting sqref="I24">
    <cfRule type="expression" dxfId="685" priority="734">
      <formula>ISTEXT($I$24)</formula>
    </cfRule>
  </conditionalFormatting>
  <conditionalFormatting sqref="I25">
    <cfRule type="expression" dxfId="684" priority="733">
      <formula>ISTEXT($I$25)</formula>
    </cfRule>
  </conditionalFormatting>
  <conditionalFormatting sqref="I26">
    <cfRule type="expression" dxfId="683" priority="732">
      <formula>ISTEXT($I$26)</formula>
    </cfRule>
  </conditionalFormatting>
  <conditionalFormatting sqref="I27">
    <cfRule type="expression" dxfId="682" priority="731">
      <formula>ISTEXT($I$27)</formula>
    </cfRule>
  </conditionalFormatting>
  <conditionalFormatting sqref="I28">
    <cfRule type="expression" dxfId="681" priority="730">
      <formula>ISTEXT($I$28)</formula>
    </cfRule>
  </conditionalFormatting>
  <conditionalFormatting sqref="I29">
    <cfRule type="expression" dxfId="680" priority="729">
      <formula>ISTEXT($I$29)</formula>
    </cfRule>
  </conditionalFormatting>
  <conditionalFormatting sqref="I30">
    <cfRule type="expression" dxfId="679" priority="728">
      <formula>ISTEXT($I$30)</formula>
    </cfRule>
  </conditionalFormatting>
  <conditionalFormatting sqref="I31">
    <cfRule type="expression" dxfId="678" priority="727">
      <formula>ISTEXT($I$31)</formula>
    </cfRule>
  </conditionalFormatting>
  <conditionalFormatting sqref="I32">
    <cfRule type="expression" dxfId="677" priority="726">
      <formula>ISTEXT($I$32)</formula>
    </cfRule>
  </conditionalFormatting>
  <conditionalFormatting sqref="I33">
    <cfRule type="expression" dxfId="676" priority="725">
      <formula>ISTEXT($I$33)</formula>
    </cfRule>
  </conditionalFormatting>
  <conditionalFormatting sqref="I34">
    <cfRule type="expression" dxfId="675" priority="724">
      <formula>ISTEXT($I$34)</formula>
    </cfRule>
  </conditionalFormatting>
  <conditionalFormatting sqref="I35">
    <cfRule type="expression" dxfId="674" priority="723">
      <formula>ISTEXT($I$35)</formula>
    </cfRule>
  </conditionalFormatting>
  <conditionalFormatting sqref="I36">
    <cfRule type="expression" dxfId="673" priority="722">
      <formula>ISTEXT($I$36)</formula>
    </cfRule>
  </conditionalFormatting>
  <conditionalFormatting sqref="I37">
    <cfRule type="expression" dxfId="672" priority="721">
      <formula>ISTEXT($I$37)</formula>
    </cfRule>
  </conditionalFormatting>
  <conditionalFormatting sqref="I38">
    <cfRule type="expression" dxfId="671" priority="720">
      <formula>ISTEXT($I$38)</formula>
    </cfRule>
  </conditionalFormatting>
  <conditionalFormatting sqref="I43">
    <cfRule type="expression" dxfId="670" priority="719">
      <formula>ISTEXT($I$43)</formula>
    </cfRule>
  </conditionalFormatting>
  <conditionalFormatting sqref="I44">
    <cfRule type="expression" dxfId="669" priority="718">
      <formula>ISTEXT($I$44)</formula>
    </cfRule>
  </conditionalFormatting>
  <conditionalFormatting sqref="I45">
    <cfRule type="expression" dxfId="668" priority="717">
      <formula>ISTEXT($I$45)</formula>
    </cfRule>
  </conditionalFormatting>
  <conditionalFormatting sqref="I46">
    <cfRule type="expression" dxfId="667" priority="716">
      <formula>ISTEXT($I$46)</formula>
    </cfRule>
  </conditionalFormatting>
  <conditionalFormatting sqref="I47">
    <cfRule type="expression" dxfId="666" priority="715">
      <formula>ISTEXT($I$47)</formula>
    </cfRule>
  </conditionalFormatting>
  <conditionalFormatting sqref="I48">
    <cfRule type="expression" dxfId="665" priority="714">
      <formula>ISTEXT($I$48)</formula>
    </cfRule>
  </conditionalFormatting>
  <conditionalFormatting sqref="I49">
    <cfRule type="expression" dxfId="664" priority="713">
      <formula>ISTEXT($I$49)</formula>
    </cfRule>
  </conditionalFormatting>
  <conditionalFormatting sqref="I50">
    <cfRule type="expression" dxfId="663" priority="712">
      <formula>ISTEXT($I$50)</formula>
    </cfRule>
  </conditionalFormatting>
  <conditionalFormatting sqref="I51">
    <cfRule type="expression" dxfId="662" priority="711">
      <formula>ISTEXT($I$51)</formula>
    </cfRule>
  </conditionalFormatting>
  <conditionalFormatting sqref="I52">
    <cfRule type="expression" dxfId="661" priority="710">
      <formula>ISTEXT($I$52)</formula>
    </cfRule>
  </conditionalFormatting>
  <conditionalFormatting sqref="I53">
    <cfRule type="expression" dxfId="660" priority="709">
      <formula>ISTEXT($I$53)</formula>
    </cfRule>
  </conditionalFormatting>
  <conditionalFormatting sqref="I54">
    <cfRule type="expression" dxfId="659" priority="708">
      <formula>ISTEXT($I$54)</formula>
    </cfRule>
  </conditionalFormatting>
  <conditionalFormatting sqref="I55">
    <cfRule type="expression" dxfId="658" priority="707">
      <formula>ISTEXT($I$55)</formula>
    </cfRule>
  </conditionalFormatting>
  <conditionalFormatting sqref="I56">
    <cfRule type="expression" dxfId="657" priority="706">
      <formula>ISTEXT($I$56)</formula>
    </cfRule>
  </conditionalFormatting>
  <conditionalFormatting sqref="I57">
    <cfRule type="expression" dxfId="656" priority="705">
      <formula>ISTEXT($I$57)</formula>
    </cfRule>
  </conditionalFormatting>
  <conditionalFormatting sqref="I63">
    <cfRule type="expression" dxfId="655" priority="689">
      <formula>ISTEXT($I$63)</formula>
    </cfRule>
  </conditionalFormatting>
  <conditionalFormatting sqref="I64">
    <cfRule type="expression" dxfId="654" priority="688">
      <formula>ISTEXT($I$64)</formula>
    </cfRule>
  </conditionalFormatting>
  <conditionalFormatting sqref="I65">
    <cfRule type="expression" dxfId="653" priority="687">
      <formula>ISTEXT($I$65)</formula>
    </cfRule>
  </conditionalFormatting>
  <conditionalFormatting sqref="I66">
    <cfRule type="expression" dxfId="652" priority="686">
      <formula>ISTEXT($I$66)</formula>
    </cfRule>
  </conditionalFormatting>
  <conditionalFormatting sqref="I67">
    <cfRule type="expression" dxfId="651" priority="685">
      <formula>ISTEXT($I$67)</formula>
    </cfRule>
  </conditionalFormatting>
  <conditionalFormatting sqref="I68">
    <cfRule type="expression" dxfId="650" priority="684">
      <formula>ISTEXT($I$68)</formula>
    </cfRule>
  </conditionalFormatting>
  <conditionalFormatting sqref="I69">
    <cfRule type="expression" dxfId="649" priority="683">
      <formula>ISTEXT($I$69)</formula>
    </cfRule>
  </conditionalFormatting>
  <conditionalFormatting sqref="I70">
    <cfRule type="expression" dxfId="648" priority="682">
      <formula>ISTEXT($I$70)</formula>
    </cfRule>
  </conditionalFormatting>
  <conditionalFormatting sqref="I71">
    <cfRule type="expression" dxfId="647" priority="681">
      <formula>ISTEXT($I$71)</formula>
    </cfRule>
  </conditionalFormatting>
  <conditionalFormatting sqref="I72">
    <cfRule type="expression" dxfId="646" priority="680">
      <formula>ISTEXT($I$72)</formula>
    </cfRule>
  </conditionalFormatting>
  <conditionalFormatting sqref="I73">
    <cfRule type="expression" dxfId="645" priority="679">
      <formula>ISTEXT($I$73)</formula>
    </cfRule>
  </conditionalFormatting>
  <conditionalFormatting sqref="I74">
    <cfRule type="expression" dxfId="644" priority="678">
      <formula>ISTEXT($I$74)</formula>
    </cfRule>
  </conditionalFormatting>
  <conditionalFormatting sqref="I75">
    <cfRule type="expression" dxfId="643" priority="677">
      <formula>ISTEXT($I$75)</formula>
    </cfRule>
  </conditionalFormatting>
  <conditionalFormatting sqref="I76">
    <cfRule type="expression" dxfId="642" priority="676">
      <formula>ISTEXT($I$76)</formula>
    </cfRule>
  </conditionalFormatting>
  <conditionalFormatting sqref="I77">
    <cfRule type="expression" dxfId="641" priority="675">
      <formula>ISTEXT($I$77)</formula>
    </cfRule>
  </conditionalFormatting>
  <conditionalFormatting sqref="I82">
    <cfRule type="expression" dxfId="640" priority="674">
      <formula>ISTEXT($I$82)</formula>
    </cfRule>
  </conditionalFormatting>
  <conditionalFormatting sqref="I83">
    <cfRule type="expression" dxfId="639" priority="673">
      <formula>ISTEXT($I$83)</formula>
    </cfRule>
  </conditionalFormatting>
  <conditionalFormatting sqref="I84">
    <cfRule type="expression" dxfId="638" priority="672">
      <formula>ISTEXT($I$84)</formula>
    </cfRule>
  </conditionalFormatting>
  <conditionalFormatting sqref="I85">
    <cfRule type="expression" dxfId="637" priority="671">
      <formula>ISTEXT($I$85)</formula>
    </cfRule>
  </conditionalFormatting>
  <conditionalFormatting sqref="I86">
    <cfRule type="expression" dxfId="636" priority="670">
      <formula>ISTEXT($I$86)</formula>
    </cfRule>
  </conditionalFormatting>
  <conditionalFormatting sqref="I87">
    <cfRule type="expression" dxfId="635" priority="669">
      <formula>ISTEXT($I$87)</formula>
    </cfRule>
  </conditionalFormatting>
  <conditionalFormatting sqref="I88">
    <cfRule type="expression" dxfId="634" priority="668">
      <formula>ISTEXT($I$88)</formula>
    </cfRule>
  </conditionalFormatting>
  <conditionalFormatting sqref="I89">
    <cfRule type="expression" dxfId="633" priority="667">
      <formula>ISTEXT($I$89)</formula>
    </cfRule>
  </conditionalFormatting>
  <conditionalFormatting sqref="I90">
    <cfRule type="expression" dxfId="632" priority="666">
      <formula>ISTEXT($I$90)</formula>
    </cfRule>
  </conditionalFormatting>
  <conditionalFormatting sqref="I91">
    <cfRule type="expression" dxfId="631" priority="665">
      <formula>ISTEXT($I$91)</formula>
    </cfRule>
  </conditionalFormatting>
  <conditionalFormatting sqref="I92">
    <cfRule type="expression" dxfId="630" priority="664">
      <formula>ISTEXT($I$92)</formula>
    </cfRule>
  </conditionalFormatting>
  <conditionalFormatting sqref="I93">
    <cfRule type="expression" dxfId="629" priority="663">
      <formula>ISTEXT($I$93)</formula>
    </cfRule>
  </conditionalFormatting>
  <conditionalFormatting sqref="I94">
    <cfRule type="expression" dxfId="628" priority="662">
      <formula>ISTEXT($I$94)</formula>
    </cfRule>
  </conditionalFormatting>
  <conditionalFormatting sqref="I95">
    <cfRule type="expression" dxfId="627" priority="661">
      <formula>ISTEXT($I$95)</formula>
    </cfRule>
  </conditionalFormatting>
  <conditionalFormatting sqref="I96">
    <cfRule type="expression" dxfId="626" priority="660">
      <formula>ISTEXT($I$96)</formula>
    </cfRule>
  </conditionalFormatting>
  <conditionalFormatting sqref="I101">
    <cfRule type="expression" dxfId="625" priority="659">
      <formula>ISTEXT($I$101)</formula>
    </cfRule>
  </conditionalFormatting>
  <conditionalFormatting sqref="I102">
    <cfRule type="expression" dxfId="624" priority="658">
      <formula>ISTEXT($I$102)</formula>
    </cfRule>
  </conditionalFormatting>
  <conditionalFormatting sqref="I103">
    <cfRule type="expression" dxfId="623" priority="657">
      <formula>ISTEXT($I$103)</formula>
    </cfRule>
  </conditionalFormatting>
  <conditionalFormatting sqref="I104">
    <cfRule type="expression" dxfId="622" priority="656">
      <formula>ISTEXT($I$104)</formula>
    </cfRule>
  </conditionalFormatting>
  <conditionalFormatting sqref="I105">
    <cfRule type="expression" dxfId="621" priority="655">
      <formula>ISTEXT($I$105)</formula>
    </cfRule>
  </conditionalFormatting>
  <conditionalFormatting sqref="I106">
    <cfRule type="expression" dxfId="620" priority="654">
      <formula>ISTEXT($I$106)</formula>
    </cfRule>
  </conditionalFormatting>
  <conditionalFormatting sqref="I107">
    <cfRule type="expression" dxfId="619" priority="653">
      <formula>ISTEXT($I$107)</formula>
    </cfRule>
  </conditionalFormatting>
  <conditionalFormatting sqref="I108">
    <cfRule type="expression" dxfId="618" priority="652">
      <formula>ISTEXT($I$108)</formula>
    </cfRule>
  </conditionalFormatting>
  <conditionalFormatting sqref="I109">
    <cfRule type="expression" dxfId="617" priority="651">
      <formula>ISTEXT($I$109)</formula>
    </cfRule>
  </conditionalFormatting>
  <conditionalFormatting sqref="I110">
    <cfRule type="expression" dxfId="616" priority="650">
      <formula>ISTEXT($I$110)</formula>
    </cfRule>
  </conditionalFormatting>
  <conditionalFormatting sqref="I111">
    <cfRule type="expression" dxfId="615" priority="649">
      <formula>ISTEXT($I$111)</formula>
    </cfRule>
  </conditionalFormatting>
  <conditionalFormatting sqref="I112">
    <cfRule type="expression" dxfId="614" priority="648">
      <formula>ISTEXT($I$112)</formula>
    </cfRule>
  </conditionalFormatting>
  <conditionalFormatting sqref="I113">
    <cfRule type="expression" dxfId="613" priority="647">
      <formula>ISTEXT($I$113)</formula>
    </cfRule>
  </conditionalFormatting>
  <conditionalFormatting sqref="I114">
    <cfRule type="expression" dxfId="612" priority="646">
      <formula>ISTEXT($I$114)</formula>
    </cfRule>
  </conditionalFormatting>
  <conditionalFormatting sqref="I115">
    <cfRule type="expression" dxfId="611" priority="645">
      <formula>ISTEXT($I$115)</formula>
    </cfRule>
  </conditionalFormatting>
  <conditionalFormatting sqref="I120">
    <cfRule type="expression" dxfId="610" priority="644">
      <formula>ISTEXT($I$120)</formula>
    </cfRule>
  </conditionalFormatting>
  <conditionalFormatting sqref="I121">
    <cfRule type="expression" dxfId="609" priority="643">
      <formula>ISTEXT($I$121)</formula>
    </cfRule>
  </conditionalFormatting>
  <conditionalFormatting sqref="I122">
    <cfRule type="expression" dxfId="608" priority="642">
      <formula>ISTEXT($I$122)</formula>
    </cfRule>
  </conditionalFormatting>
  <conditionalFormatting sqref="I123">
    <cfRule type="expression" dxfId="607" priority="641">
      <formula>ISTEXT($I$123)</formula>
    </cfRule>
  </conditionalFormatting>
  <conditionalFormatting sqref="I124">
    <cfRule type="expression" dxfId="606" priority="640">
      <formula>ISTEXT($I$124)</formula>
    </cfRule>
  </conditionalFormatting>
  <conditionalFormatting sqref="I125">
    <cfRule type="expression" dxfId="605" priority="639">
      <formula>ISTEXT($I$125)</formula>
    </cfRule>
  </conditionalFormatting>
  <conditionalFormatting sqref="I126">
    <cfRule type="expression" dxfId="604" priority="638">
      <formula>ISTEXT($I$126)</formula>
    </cfRule>
  </conditionalFormatting>
  <conditionalFormatting sqref="I127">
    <cfRule type="expression" dxfId="603" priority="637">
      <formula>ISTEXT($I$127)</formula>
    </cfRule>
  </conditionalFormatting>
  <conditionalFormatting sqref="I128">
    <cfRule type="expression" dxfId="602" priority="636">
      <formula>ISTEXT($I$128)</formula>
    </cfRule>
  </conditionalFormatting>
  <conditionalFormatting sqref="I129">
    <cfRule type="expression" dxfId="601" priority="635">
      <formula>ISTEXT($I$129)</formula>
    </cfRule>
  </conditionalFormatting>
  <conditionalFormatting sqref="I130">
    <cfRule type="expression" dxfId="600" priority="634">
      <formula>ISTEXT($I$130)</formula>
    </cfRule>
  </conditionalFormatting>
  <conditionalFormatting sqref="I131">
    <cfRule type="expression" dxfId="599" priority="633">
      <formula>ISTEXT($I$131)</formula>
    </cfRule>
  </conditionalFormatting>
  <conditionalFormatting sqref="I132">
    <cfRule type="expression" dxfId="598" priority="632">
      <formula>ISTEXT($I$132)</formula>
    </cfRule>
  </conditionalFormatting>
  <conditionalFormatting sqref="I133">
    <cfRule type="expression" dxfId="597" priority="631">
      <formula>ISTEXT($I$133)</formula>
    </cfRule>
  </conditionalFormatting>
  <conditionalFormatting sqref="I134">
    <cfRule type="expression" dxfId="596" priority="630">
      <formula>ISTEXT($I$134)</formula>
    </cfRule>
  </conditionalFormatting>
  <conditionalFormatting sqref="I139">
    <cfRule type="expression" dxfId="595" priority="629">
      <formula>ISTEXT($I$139)</formula>
    </cfRule>
  </conditionalFormatting>
  <conditionalFormatting sqref="I140">
    <cfRule type="expression" dxfId="594" priority="628">
      <formula>ISTEXT($I$140)</formula>
    </cfRule>
  </conditionalFormatting>
  <conditionalFormatting sqref="I141">
    <cfRule type="expression" dxfId="593" priority="627">
      <formula>ISTEXT($I$141)</formula>
    </cfRule>
  </conditionalFormatting>
  <conditionalFormatting sqref="I142">
    <cfRule type="expression" dxfId="592" priority="626">
      <formula>ISTEXT($I$142)</formula>
    </cfRule>
  </conditionalFormatting>
  <conditionalFormatting sqref="I143">
    <cfRule type="expression" dxfId="591" priority="625">
      <formula>ISTEXT($I$143)</formula>
    </cfRule>
  </conditionalFormatting>
  <conditionalFormatting sqref="I144">
    <cfRule type="expression" dxfId="590" priority="624">
      <formula>ISTEXT($I$144)</formula>
    </cfRule>
  </conditionalFormatting>
  <conditionalFormatting sqref="I145">
    <cfRule type="expression" dxfId="589" priority="623">
      <formula>ISTEXT($I$145)</formula>
    </cfRule>
  </conditionalFormatting>
  <conditionalFormatting sqref="I146">
    <cfRule type="expression" dxfId="588" priority="622">
      <formula>ISTEXT($I$146)</formula>
    </cfRule>
  </conditionalFormatting>
  <conditionalFormatting sqref="I147">
    <cfRule type="expression" dxfId="587" priority="621">
      <formula>ISTEXT($I$147)</formula>
    </cfRule>
  </conditionalFormatting>
  <conditionalFormatting sqref="I148">
    <cfRule type="expression" dxfId="586" priority="620">
      <formula>ISTEXT($I$148)</formula>
    </cfRule>
  </conditionalFormatting>
  <conditionalFormatting sqref="I149">
    <cfRule type="expression" dxfId="585" priority="619">
      <formula>ISTEXT($I$149)</formula>
    </cfRule>
  </conditionalFormatting>
  <conditionalFormatting sqref="I150">
    <cfRule type="expression" dxfId="584" priority="618">
      <formula>ISTEXT($I$150)</formula>
    </cfRule>
  </conditionalFormatting>
  <conditionalFormatting sqref="I151">
    <cfRule type="expression" dxfId="583" priority="617">
      <formula>ISTEXT($I$151)</formula>
    </cfRule>
  </conditionalFormatting>
  <conditionalFormatting sqref="I152">
    <cfRule type="expression" dxfId="582" priority="616">
      <formula>ISTEXT($I$152)</formula>
    </cfRule>
  </conditionalFormatting>
  <conditionalFormatting sqref="I153">
    <cfRule type="expression" dxfId="581" priority="615">
      <formula>ISTEXT($I$153)</formula>
    </cfRule>
  </conditionalFormatting>
  <conditionalFormatting sqref="I158">
    <cfRule type="expression" dxfId="580" priority="614">
      <formula>ISTEXT($I$158)</formula>
    </cfRule>
  </conditionalFormatting>
  <conditionalFormatting sqref="I159">
    <cfRule type="expression" dxfId="579" priority="613">
      <formula>ISTEXT($I$159)</formula>
    </cfRule>
  </conditionalFormatting>
  <conditionalFormatting sqref="I160">
    <cfRule type="expression" dxfId="578" priority="612">
      <formula>ISTEXT($I$160)</formula>
    </cfRule>
  </conditionalFormatting>
  <conditionalFormatting sqref="I161">
    <cfRule type="expression" dxfId="577" priority="611">
      <formula>ISTEXT($I$161)</formula>
    </cfRule>
  </conditionalFormatting>
  <conditionalFormatting sqref="I162">
    <cfRule type="expression" dxfId="576" priority="610">
      <formula>ISTEXT($I$162)</formula>
    </cfRule>
  </conditionalFormatting>
  <conditionalFormatting sqref="I163">
    <cfRule type="expression" dxfId="575" priority="609">
      <formula>ISTEXT($I$163)</formula>
    </cfRule>
  </conditionalFormatting>
  <conditionalFormatting sqref="I164">
    <cfRule type="expression" dxfId="574" priority="608">
      <formula>ISTEXT($I$164)</formula>
    </cfRule>
  </conditionalFormatting>
  <conditionalFormatting sqref="I165">
    <cfRule type="expression" dxfId="573" priority="607">
      <formula>ISTEXT($I$165)</formula>
    </cfRule>
  </conditionalFormatting>
  <conditionalFormatting sqref="I166">
    <cfRule type="expression" dxfId="572" priority="606">
      <formula>ISTEXT($I$166)</formula>
    </cfRule>
  </conditionalFormatting>
  <conditionalFormatting sqref="I167">
    <cfRule type="expression" dxfId="571" priority="605">
      <formula>ISTEXT($I$167)</formula>
    </cfRule>
  </conditionalFormatting>
  <conditionalFormatting sqref="I168">
    <cfRule type="expression" dxfId="570" priority="604">
      <formula>ISTEXT($I$168)</formula>
    </cfRule>
  </conditionalFormatting>
  <conditionalFormatting sqref="I169">
    <cfRule type="expression" dxfId="569" priority="603">
      <formula>ISTEXT($I$169)</formula>
    </cfRule>
  </conditionalFormatting>
  <conditionalFormatting sqref="I170">
    <cfRule type="expression" dxfId="568" priority="602">
      <formula>ISTEXT($I$170)</formula>
    </cfRule>
  </conditionalFormatting>
  <conditionalFormatting sqref="I171">
    <cfRule type="expression" dxfId="567" priority="601">
      <formula>ISTEXT($I$171)</formula>
    </cfRule>
  </conditionalFormatting>
  <conditionalFormatting sqref="I172">
    <cfRule type="expression" dxfId="566" priority="600">
      <formula>ISTEXT($I$172)</formula>
    </cfRule>
  </conditionalFormatting>
  <conditionalFormatting sqref="I177">
    <cfRule type="expression" dxfId="565" priority="599">
      <formula>ISTEXT($I$177)</formula>
    </cfRule>
  </conditionalFormatting>
  <conditionalFormatting sqref="I178">
    <cfRule type="expression" dxfId="564" priority="598">
      <formula>ISTEXT($I$178)</formula>
    </cfRule>
  </conditionalFormatting>
  <conditionalFormatting sqref="I179">
    <cfRule type="expression" dxfId="563" priority="597">
      <formula>ISTEXT($I$179)</formula>
    </cfRule>
  </conditionalFormatting>
  <conditionalFormatting sqref="I180">
    <cfRule type="expression" dxfId="562" priority="596">
      <formula>ISTEXT($I$180)</formula>
    </cfRule>
  </conditionalFormatting>
  <conditionalFormatting sqref="I181">
    <cfRule type="expression" dxfId="561" priority="595">
      <formula>ISTEXT($I$181)</formula>
    </cfRule>
  </conditionalFormatting>
  <conditionalFormatting sqref="I182">
    <cfRule type="expression" dxfId="560" priority="594">
      <formula>ISTEXT($I$182)</formula>
    </cfRule>
  </conditionalFormatting>
  <conditionalFormatting sqref="I183">
    <cfRule type="expression" dxfId="559" priority="593">
      <formula>ISTEXT($I$183)</formula>
    </cfRule>
  </conditionalFormatting>
  <conditionalFormatting sqref="I184">
    <cfRule type="expression" dxfId="558" priority="592">
      <formula>ISTEXT($I$184)</formula>
    </cfRule>
  </conditionalFormatting>
  <conditionalFormatting sqref="I185">
    <cfRule type="expression" dxfId="557" priority="591">
      <formula>ISTEXT($I$185)</formula>
    </cfRule>
  </conditionalFormatting>
  <conditionalFormatting sqref="I186">
    <cfRule type="expression" dxfId="556" priority="590">
      <formula>ISTEXT($I$186)</formula>
    </cfRule>
  </conditionalFormatting>
  <conditionalFormatting sqref="I187">
    <cfRule type="expression" dxfId="555" priority="589">
      <formula>ISTEXT($I$187)</formula>
    </cfRule>
  </conditionalFormatting>
  <conditionalFormatting sqref="I188">
    <cfRule type="expression" dxfId="554" priority="588">
      <formula>ISTEXT($I$188)</formula>
    </cfRule>
  </conditionalFormatting>
  <conditionalFormatting sqref="I189">
    <cfRule type="expression" dxfId="553" priority="587">
      <formula>ISTEXT($I$189)</formula>
    </cfRule>
  </conditionalFormatting>
  <conditionalFormatting sqref="I190">
    <cfRule type="expression" dxfId="552" priority="586">
      <formula>ISTEXT($I$190)</formula>
    </cfRule>
  </conditionalFormatting>
  <conditionalFormatting sqref="I191">
    <cfRule type="expression" dxfId="551" priority="585">
      <formula>ISTEXT($I$191)</formula>
    </cfRule>
  </conditionalFormatting>
  <conditionalFormatting sqref="I196">
    <cfRule type="expression" dxfId="550" priority="584">
      <formula>ISTEXT($I$196)</formula>
    </cfRule>
  </conditionalFormatting>
  <conditionalFormatting sqref="I197">
    <cfRule type="expression" dxfId="549" priority="583">
      <formula>ISTEXT($I$197)</formula>
    </cfRule>
  </conditionalFormatting>
  <conditionalFormatting sqref="I198">
    <cfRule type="expression" dxfId="548" priority="582">
      <formula>ISTEXT($I$198)</formula>
    </cfRule>
  </conditionalFormatting>
  <conditionalFormatting sqref="I199">
    <cfRule type="expression" dxfId="547" priority="581">
      <formula>ISTEXT($I$199)</formula>
    </cfRule>
  </conditionalFormatting>
  <conditionalFormatting sqref="I200">
    <cfRule type="expression" dxfId="546" priority="580">
      <formula>ISTEXT($I$200)</formula>
    </cfRule>
  </conditionalFormatting>
  <conditionalFormatting sqref="I201">
    <cfRule type="expression" dxfId="545" priority="579">
      <formula>ISTEXT($I$201)</formula>
    </cfRule>
  </conditionalFormatting>
  <conditionalFormatting sqref="I202">
    <cfRule type="expression" dxfId="544" priority="578">
      <formula>ISTEXT($I$202)</formula>
    </cfRule>
  </conditionalFormatting>
  <conditionalFormatting sqref="I203">
    <cfRule type="expression" dxfId="543" priority="577">
      <formula>ISTEXT($I$203)</formula>
    </cfRule>
  </conditionalFormatting>
  <conditionalFormatting sqref="I204">
    <cfRule type="expression" dxfId="542" priority="576">
      <formula>ISTEXT($I$204)</formula>
    </cfRule>
  </conditionalFormatting>
  <conditionalFormatting sqref="I205">
    <cfRule type="expression" dxfId="541" priority="575">
      <formula>ISTEXT($I$205)</formula>
    </cfRule>
  </conditionalFormatting>
  <conditionalFormatting sqref="I206">
    <cfRule type="expression" dxfId="540" priority="574">
      <formula>ISTEXT($I$206)</formula>
    </cfRule>
  </conditionalFormatting>
  <conditionalFormatting sqref="I207">
    <cfRule type="expression" dxfId="539" priority="573">
      <formula>ISTEXT($I$207)</formula>
    </cfRule>
  </conditionalFormatting>
  <conditionalFormatting sqref="I208">
    <cfRule type="expression" dxfId="538" priority="572">
      <formula>ISTEXT($I$208)</formula>
    </cfRule>
  </conditionalFormatting>
  <conditionalFormatting sqref="I209">
    <cfRule type="expression" dxfId="537" priority="571">
      <formula>ISTEXT($I$209)</formula>
    </cfRule>
  </conditionalFormatting>
  <conditionalFormatting sqref="I210">
    <cfRule type="expression" dxfId="536" priority="570">
      <formula>ISTEXT($I$210)</formula>
    </cfRule>
  </conditionalFormatting>
  <conditionalFormatting sqref="I215">
    <cfRule type="expression" dxfId="535" priority="569">
      <formula>ISTEXT($I$215)</formula>
    </cfRule>
  </conditionalFormatting>
  <conditionalFormatting sqref="I216">
    <cfRule type="expression" dxfId="534" priority="568">
      <formula>ISTEXT($I$216)</formula>
    </cfRule>
  </conditionalFormatting>
  <conditionalFormatting sqref="I217">
    <cfRule type="expression" dxfId="533" priority="567">
      <formula>ISTEXT($I$217)</formula>
    </cfRule>
  </conditionalFormatting>
  <conditionalFormatting sqref="I218">
    <cfRule type="expression" dxfId="532" priority="566">
      <formula>ISTEXT($I$218)</formula>
    </cfRule>
  </conditionalFormatting>
  <conditionalFormatting sqref="I219">
    <cfRule type="expression" dxfId="531" priority="565">
      <formula>ISTEXT($I$219)</formula>
    </cfRule>
  </conditionalFormatting>
  <conditionalFormatting sqref="I220">
    <cfRule type="expression" dxfId="530" priority="564">
      <formula>ISTEXT($I$220)</formula>
    </cfRule>
  </conditionalFormatting>
  <conditionalFormatting sqref="I221">
    <cfRule type="expression" dxfId="529" priority="563">
      <formula>ISTEXT($I$221)</formula>
    </cfRule>
  </conditionalFormatting>
  <conditionalFormatting sqref="I222">
    <cfRule type="expression" dxfId="528" priority="562">
      <formula>ISTEXT($I$222)</formula>
    </cfRule>
  </conditionalFormatting>
  <conditionalFormatting sqref="I223">
    <cfRule type="expression" dxfId="527" priority="561">
      <formula>ISTEXT($I$223)</formula>
    </cfRule>
  </conditionalFormatting>
  <conditionalFormatting sqref="I224">
    <cfRule type="expression" dxfId="526" priority="560">
      <formula>ISTEXT($I$224)</formula>
    </cfRule>
  </conditionalFormatting>
  <conditionalFormatting sqref="I225">
    <cfRule type="expression" dxfId="525" priority="559">
      <formula>ISTEXT($I$225)</formula>
    </cfRule>
  </conditionalFormatting>
  <conditionalFormatting sqref="I226">
    <cfRule type="expression" dxfId="524" priority="558">
      <formula>ISTEXT($I$226)</formula>
    </cfRule>
  </conditionalFormatting>
  <conditionalFormatting sqref="I227">
    <cfRule type="expression" dxfId="523" priority="557">
      <formula>ISTEXT($I$227)</formula>
    </cfRule>
  </conditionalFormatting>
  <conditionalFormatting sqref="I228">
    <cfRule type="expression" dxfId="522" priority="556">
      <formula>ISTEXT($I$228)</formula>
    </cfRule>
  </conditionalFormatting>
  <conditionalFormatting sqref="I229">
    <cfRule type="expression" dxfId="521" priority="555">
      <formula>ISTEXT($I$229)</formula>
    </cfRule>
  </conditionalFormatting>
  <conditionalFormatting sqref="I234">
    <cfRule type="expression" dxfId="520" priority="554">
      <formula>ISTEXT($I$234)</formula>
    </cfRule>
  </conditionalFormatting>
  <conditionalFormatting sqref="I235">
    <cfRule type="expression" dxfId="519" priority="553">
      <formula>ISTEXT($I$235)</formula>
    </cfRule>
  </conditionalFormatting>
  <conditionalFormatting sqref="I236">
    <cfRule type="expression" dxfId="518" priority="552">
      <formula>ISTEXT($I$236)</formula>
    </cfRule>
  </conditionalFormatting>
  <conditionalFormatting sqref="I237">
    <cfRule type="expression" dxfId="517" priority="551">
      <formula>ISTEXT($I$237)</formula>
    </cfRule>
  </conditionalFormatting>
  <conditionalFormatting sqref="I238">
    <cfRule type="expression" dxfId="516" priority="550">
      <formula>ISTEXT($I$238)</formula>
    </cfRule>
  </conditionalFormatting>
  <conditionalFormatting sqref="I239">
    <cfRule type="expression" dxfId="515" priority="549">
      <formula>ISTEXT($I$239)</formula>
    </cfRule>
  </conditionalFormatting>
  <conditionalFormatting sqref="I240">
    <cfRule type="expression" dxfId="514" priority="548">
      <formula>ISTEXT($I$240)</formula>
    </cfRule>
  </conditionalFormatting>
  <conditionalFormatting sqref="I241">
    <cfRule type="expression" dxfId="513" priority="547">
      <formula>ISTEXT($I$241)</formula>
    </cfRule>
  </conditionalFormatting>
  <conditionalFormatting sqref="I242">
    <cfRule type="expression" dxfId="512" priority="546">
      <formula>ISTEXT($I$242)</formula>
    </cfRule>
  </conditionalFormatting>
  <conditionalFormatting sqref="I243">
    <cfRule type="expression" dxfId="511" priority="545">
      <formula>ISTEXT($I$243)</formula>
    </cfRule>
  </conditionalFormatting>
  <conditionalFormatting sqref="I244">
    <cfRule type="expression" dxfId="510" priority="544">
      <formula>ISTEXT($I$244)</formula>
    </cfRule>
  </conditionalFormatting>
  <conditionalFormatting sqref="I245">
    <cfRule type="expression" dxfId="509" priority="543">
      <formula>ISTEXT($I$245)</formula>
    </cfRule>
  </conditionalFormatting>
  <conditionalFormatting sqref="I246">
    <cfRule type="expression" dxfId="508" priority="542">
      <formula>ISTEXT($I$246)</formula>
    </cfRule>
  </conditionalFormatting>
  <conditionalFormatting sqref="I247">
    <cfRule type="expression" dxfId="507" priority="541">
      <formula>ISTEXT($I$247)</formula>
    </cfRule>
  </conditionalFormatting>
  <conditionalFormatting sqref="I248">
    <cfRule type="expression" dxfId="506" priority="540">
      <formula>ISTEXT($I$248)</formula>
    </cfRule>
  </conditionalFormatting>
  <conditionalFormatting sqref="I253">
    <cfRule type="expression" dxfId="505" priority="539">
      <formula>ISTEXT($I$253)</formula>
    </cfRule>
  </conditionalFormatting>
  <conditionalFormatting sqref="I254">
    <cfRule type="expression" dxfId="504" priority="538">
      <formula>ISTEXT($I$254)</formula>
    </cfRule>
  </conditionalFormatting>
  <conditionalFormatting sqref="I255">
    <cfRule type="expression" dxfId="503" priority="537">
      <formula>ISTEXT($I$255)</formula>
    </cfRule>
  </conditionalFormatting>
  <conditionalFormatting sqref="I256">
    <cfRule type="expression" dxfId="502" priority="536">
      <formula>ISTEXT($I$256)</formula>
    </cfRule>
  </conditionalFormatting>
  <conditionalFormatting sqref="I257">
    <cfRule type="expression" dxfId="501" priority="535">
      <formula>ISTEXT($I$257)</formula>
    </cfRule>
  </conditionalFormatting>
  <conditionalFormatting sqref="I258">
    <cfRule type="expression" dxfId="500" priority="534">
      <formula>ISTEXT($I$258)</formula>
    </cfRule>
  </conditionalFormatting>
  <conditionalFormatting sqref="I259">
    <cfRule type="expression" dxfId="499" priority="533">
      <formula>ISTEXT($I$259)</formula>
    </cfRule>
  </conditionalFormatting>
  <conditionalFormatting sqref="I260">
    <cfRule type="expression" dxfId="498" priority="532">
      <formula>ISTEXT($I$260)</formula>
    </cfRule>
  </conditionalFormatting>
  <conditionalFormatting sqref="I261">
    <cfRule type="expression" dxfId="497" priority="531">
      <formula>ISTEXT($I$261)</formula>
    </cfRule>
  </conditionalFormatting>
  <conditionalFormatting sqref="I262">
    <cfRule type="expression" dxfId="496" priority="530">
      <formula>ISTEXT($I$262)</formula>
    </cfRule>
  </conditionalFormatting>
  <conditionalFormatting sqref="I263">
    <cfRule type="expression" dxfId="495" priority="529">
      <formula>ISTEXT($I$263)</formula>
    </cfRule>
  </conditionalFormatting>
  <conditionalFormatting sqref="I264">
    <cfRule type="expression" dxfId="494" priority="528">
      <formula>ISTEXT($I$264)</formula>
    </cfRule>
  </conditionalFormatting>
  <conditionalFormatting sqref="I265">
    <cfRule type="expression" dxfId="493" priority="527">
      <formula>ISTEXT($I$265)</formula>
    </cfRule>
  </conditionalFormatting>
  <conditionalFormatting sqref="I266">
    <cfRule type="expression" dxfId="492" priority="526">
      <formula>ISTEXT($I$266)</formula>
    </cfRule>
  </conditionalFormatting>
  <conditionalFormatting sqref="I267">
    <cfRule type="expression" dxfId="491" priority="525">
      <formula>ISTEXT($I$267)</formula>
    </cfRule>
  </conditionalFormatting>
  <conditionalFormatting sqref="AA3">
    <cfRule type="expression" dxfId="490" priority="524">
      <formula>ISTEXT($AA$3)</formula>
    </cfRule>
  </conditionalFormatting>
  <conditionalFormatting sqref="AB3">
    <cfRule type="expression" dxfId="489" priority="523">
      <formula>ISTEXT($AB$3)</formula>
    </cfRule>
  </conditionalFormatting>
  <conditionalFormatting sqref="AC3">
    <cfRule type="expression" dxfId="488" priority="522">
      <formula>ISTEXT($AC$3)</formula>
    </cfRule>
  </conditionalFormatting>
  <conditionalFormatting sqref="AD3">
    <cfRule type="expression" dxfId="487" priority="521">
      <formula>ISTEXT($AD$3)</formula>
    </cfRule>
  </conditionalFormatting>
  <conditionalFormatting sqref="AA4">
    <cfRule type="expression" dxfId="486" priority="520">
      <formula>ISTEXT($AA$4)</formula>
    </cfRule>
  </conditionalFormatting>
  <conditionalFormatting sqref="AB4">
    <cfRule type="expression" dxfId="485" priority="519">
      <formula>ISTEXT($AB$4)</formula>
    </cfRule>
  </conditionalFormatting>
  <conditionalFormatting sqref="AC4">
    <cfRule type="expression" dxfId="484" priority="518">
      <formula>ISTEXT($AC$4)</formula>
    </cfRule>
  </conditionalFormatting>
  <conditionalFormatting sqref="AD4">
    <cfRule type="expression" dxfId="483" priority="517">
      <formula>ISTEXT($AD$4)</formula>
    </cfRule>
  </conditionalFormatting>
  <conditionalFormatting sqref="AA5">
    <cfRule type="expression" dxfId="482" priority="516">
      <formula>ISTEXT($AA$5)</formula>
    </cfRule>
  </conditionalFormatting>
  <conditionalFormatting sqref="AB5">
    <cfRule type="expression" dxfId="481" priority="515">
      <formula>ISTEXT($AB$5)</formula>
    </cfRule>
  </conditionalFormatting>
  <conditionalFormatting sqref="AC5">
    <cfRule type="expression" dxfId="480" priority="514">
      <formula>ISTEXT($AC$5)</formula>
    </cfRule>
  </conditionalFormatting>
  <conditionalFormatting sqref="AD5">
    <cfRule type="expression" dxfId="479" priority="513">
      <formula>ISTEXT($AD$5)</formula>
    </cfRule>
  </conditionalFormatting>
  <conditionalFormatting sqref="AA6">
    <cfRule type="expression" dxfId="478" priority="512">
      <formula>ISTEXT($AA$6)</formula>
    </cfRule>
  </conditionalFormatting>
  <conditionalFormatting sqref="AB6">
    <cfRule type="expression" dxfId="477" priority="511">
      <formula>ISTEXT($AB$6)</formula>
    </cfRule>
  </conditionalFormatting>
  <conditionalFormatting sqref="AC6">
    <cfRule type="expression" dxfId="476" priority="510">
      <formula>ISTEXT($AC$6)</formula>
    </cfRule>
  </conditionalFormatting>
  <conditionalFormatting sqref="AD6">
    <cfRule type="expression" dxfId="475" priority="509">
      <formula>ISTEXT($AD$6)</formula>
    </cfRule>
  </conditionalFormatting>
  <conditionalFormatting sqref="AA7">
    <cfRule type="expression" dxfId="474" priority="508">
      <formula>ISTEXT($AA$7)</formula>
    </cfRule>
  </conditionalFormatting>
  <conditionalFormatting sqref="AB7">
    <cfRule type="expression" dxfId="473" priority="507">
      <formula>ISTEXT($AB$7)</formula>
    </cfRule>
  </conditionalFormatting>
  <conditionalFormatting sqref="AC7">
    <cfRule type="expression" dxfId="472" priority="506">
      <formula>ISTEXT($AC$7)</formula>
    </cfRule>
  </conditionalFormatting>
  <conditionalFormatting sqref="AD7">
    <cfRule type="expression" dxfId="471" priority="505">
      <formula>ISTEXT($AD$7)</formula>
    </cfRule>
  </conditionalFormatting>
  <conditionalFormatting sqref="AA22">
    <cfRule type="expression" dxfId="470" priority="504">
      <formula>ISTEXT($AA$22)</formula>
    </cfRule>
  </conditionalFormatting>
  <conditionalFormatting sqref="AB22">
    <cfRule type="expression" dxfId="469" priority="503">
      <formula>ISTEXT($AB$22)</formula>
    </cfRule>
  </conditionalFormatting>
  <conditionalFormatting sqref="AC22">
    <cfRule type="expression" dxfId="468" priority="502">
      <formula>ISTEXT($AC$22)</formula>
    </cfRule>
  </conditionalFormatting>
  <conditionalFormatting sqref="AD22">
    <cfRule type="expression" dxfId="467" priority="501">
      <formula>ISTEXT($AD$22)</formula>
    </cfRule>
  </conditionalFormatting>
  <conditionalFormatting sqref="AA23">
    <cfRule type="expression" dxfId="466" priority="500">
      <formula>ISTEXT($AA$23)</formula>
    </cfRule>
  </conditionalFormatting>
  <conditionalFormatting sqref="AB23">
    <cfRule type="expression" dxfId="465" priority="499">
      <formula>ISTEXT($AB$23)</formula>
    </cfRule>
  </conditionalFormatting>
  <conditionalFormatting sqref="AC23">
    <cfRule type="expression" dxfId="464" priority="498">
      <formula>ISTEXT($AC$23)</formula>
    </cfRule>
  </conditionalFormatting>
  <conditionalFormatting sqref="AD23">
    <cfRule type="expression" dxfId="463" priority="497">
      <formula>ISTEXT($AD$23)</formula>
    </cfRule>
  </conditionalFormatting>
  <conditionalFormatting sqref="AA24">
    <cfRule type="expression" dxfId="462" priority="496">
      <formula>ISTEXT($AA$24)</formula>
    </cfRule>
  </conditionalFormatting>
  <conditionalFormatting sqref="AB24">
    <cfRule type="expression" dxfId="461" priority="495">
      <formula>ISTEXT($AB$24)</formula>
    </cfRule>
  </conditionalFormatting>
  <conditionalFormatting sqref="AC24">
    <cfRule type="expression" dxfId="460" priority="494">
      <formula>ISTEXT($AC$24)</formula>
    </cfRule>
  </conditionalFormatting>
  <conditionalFormatting sqref="AD24">
    <cfRule type="expression" dxfId="459" priority="493">
      <formula>ISTEXT($AD$24)</formula>
    </cfRule>
  </conditionalFormatting>
  <conditionalFormatting sqref="AA25">
    <cfRule type="expression" dxfId="458" priority="492">
      <formula>ISTEXT($AA$25)</formula>
    </cfRule>
  </conditionalFormatting>
  <conditionalFormatting sqref="AB25">
    <cfRule type="expression" dxfId="457" priority="491">
      <formula>ISTEXT($AB$25)</formula>
    </cfRule>
  </conditionalFormatting>
  <conditionalFormatting sqref="AC25">
    <cfRule type="expression" dxfId="456" priority="490">
      <formula>ISTEXT($AC$25)</formula>
    </cfRule>
  </conditionalFormatting>
  <conditionalFormatting sqref="AD25">
    <cfRule type="expression" dxfId="455" priority="489">
      <formula>ISTEXT($AD$25)</formula>
    </cfRule>
  </conditionalFormatting>
  <conditionalFormatting sqref="AA26">
    <cfRule type="expression" dxfId="454" priority="488">
      <formula>ISTEXT($AA$26)</formula>
    </cfRule>
  </conditionalFormatting>
  <conditionalFormatting sqref="AB26">
    <cfRule type="expression" dxfId="453" priority="487">
      <formula>ISTEXT($AB$26)</formula>
    </cfRule>
  </conditionalFormatting>
  <conditionalFormatting sqref="AC26">
    <cfRule type="expression" dxfId="452" priority="486">
      <formula>ISTEXT($AC$26)</formula>
    </cfRule>
  </conditionalFormatting>
  <conditionalFormatting sqref="AD26">
    <cfRule type="expression" dxfId="451" priority="485">
      <formula>ISTEXT($AD$26)</formula>
    </cfRule>
  </conditionalFormatting>
  <conditionalFormatting sqref="AA41">
    <cfRule type="expression" dxfId="450" priority="484">
      <formula>ISTEXT($AA$41)</formula>
    </cfRule>
  </conditionalFormatting>
  <conditionalFormatting sqref="AB41">
    <cfRule type="expression" dxfId="449" priority="483">
      <formula>ISTEXT($AB$41)</formula>
    </cfRule>
  </conditionalFormatting>
  <conditionalFormatting sqref="AC41">
    <cfRule type="expression" dxfId="448" priority="482">
      <formula>ISTEXT($AC$41)</formula>
    </cfRule>
  </conditionalFormatting>
  <conditionalFormatting sqref="AD41">
    <cfRule type="expression" dxfId="447" priority="481">
      <formula>ISTEXT($AD$41)</formula>
    </cfRule>
  </conditionalFormatting>
  <conditionalFormatting sqref="AA42">
    <cfRule type="expression" dxfId="446" priority="480">
      <formula>ISTEXT($AA$42)</formula>
    </cfRule>
  </conditionalFormatting>
  <conditionalFormatting sqref="AB42">
    <cfRule type="expression" dxfId="445" priority="479">
      <formula>ISTEXT($AB$42)</formula>
    </cfRule>
  </conditionalFormatting>
  <conditionalFormatting sqref="AC42">
    <cfRule type="expression" dxfId="444" priority="478">
      <formula>ISTEXT($AC$42)</formula>
    </cfRule>
  </conditionalFormatting>
  <conditionalFormatting sqref="AD42">
    <cfRule type="expression" dxfId="443" priority="477">
      <formula>ISTEXT($AD$42)</formula>
    </cfRule>
  </conditionalFormatting>
  <conditionalFormatting sqref="AA43">
    <cfRule type="expression" dxfId="442" priority="476">
      <formula>ISTEXT($AA$43)</formula>
    </cfRule>
  </conditionalFormatting>
  <conditionalFormatting sqref="AB43">
    <cfRule type="expression" dxfId="441" priority="475">
      <formula>ISTEXT($AB$43)</formula>
    </cfRule>
  </conditionalFormatting>
  <conditionalFormatting sqref="AC43">
    <cfRule type="expression" dxfId="440" priority="474">
      <formula>ISTEXT($AC$43)</formula>
    </cfRule>
  </conditionalFormatting>
  <conditionalFormatting sqref="AD43">
    <cfRule type="expression" dxfId="439" priority="473">
      <formula>ISTEXT($AD$43)</formula>
    </cfRule>
  </conditionalFormatting>
  <conditionalFormatting sqref="AA44">
    <cfRule type="expression" dxfId="438" priority="750">
      <formula>ISTEXT($AA$44)</formula>
    </cfRule>
  </conditionalFormatting>
  <conditionalFormatting sqref="AB44">
    <cfRule type="expression" dxfId="437" priority="471">
      <formula>ISTEXT($AB$44)</formula>
    </cfRule>
  </conditionalFormatting>
  <conditionalFormatting sqref="AC44">
    <cfRule type="expression" dxfId="436" priority="470">
      <formula>ISTEXT($AC$44)</formula>
    </cfRule>
  </conditionalFormatting>
  <conditionalFormatting sqref="AD44">
    <cfRule type="expression" dxfId="435" priority="469">
      <formula>ISTEXT($AD$44)</formula>
    </cfRule>
  </conditionalFormatting>
  <conditionalFormatting sqref="AA45">
    <cfRule type="expression" dxfId="434" priority="468">
      <formula>ISTEXT($AA$45)</formula>
    </cfRule>
  </conditionalFormatting>
  <conditionalFormatting sqref="AB45">
    <cfRule type="expression" dxfId="433" priority="467">
      <formula>ISTEXT($AB$45)</formula>
    </cfRule>
  </conditionalFormatting>
  <conditionalFormatting sqref="AC45">
    <cfRule type="expression" dxfId="432" priority="466">
      <formula>ISTEXT($AC$45)</formula>
    </cfRule>
  </conditionalFormatting>
  <conditionalFormatting sqref="AD45">
    <cfRule type="expression" dxfId="431" priority="465">
      <formula>ISTEXT($AD$45)</formula>
    </cfRule>
  </conditionalFormatting>
  <conditionalFormatting sqref="AA61">
    <cfRule type="expression" dxfId="430" priority="444">
      <formula>ISTEXT($AA$61)</formula>
    </cfRule>
  </conditionalFormatting>
  <conditionalFormatting sqref="AB61">
    <cfRule type="expression" dxfId="429" priority="443">
      <formula>ISTEXT($AB$61)</formula>
    </cfRule>
  </conditionalFormatting>
  <conditionalFormatting sqref="AC61">
    <cfRule type="expression" dxfId="428" priority="442">
      <formula>ISTEXT($AC$61)</formula>
    </cfRule>
  </conditionalFormatting>
  <conditionalFormatting sqref="AD61">
    <cfRule type="expression" dxfId="427" priority="441">
      <formula>ISTEXT($AD$61)</formula>
    </cfRule>
  </conditionalFormatting>
  <conditionalFormatting sqref="AA62">
    <cfRule type="expression" dxfId="426" priority="440">
      <formula>ISTEXT($AA$62)</formula>
    </cfRule>
  </conditionalFormatting>
  <conditionalFormatting sqref="AB62">
    <cfRule type="expression" dxfId="425" priority="439">
      <formula>ISTEXT($AB$62)</formula>
    </cfRule>
  </conditionalFormatting>
  <conditionalFormatting sqref="AC62">
    <cfRule type="expression" dxfId="424" priority="438">
      <formula>ISTEXT($AC$62)</formula>
    </cfRule>
  </conditionalFormatting>
  <conditionalFormatting sqref="AD62">
    <cfRule type="expression" dxfId="423" priority="437">
      <formula>ISTEXT($AD$62)</formula>
    </cfRule>
  </conditionalFormatting>
  <conditionalFormatting sqref="AA63">
    <cfRule type="expression" dxfId="422" priority="436">
      <formula>ISTEXT($AA$63)</formula>
    </cfRule>
  </conditionalFormatting>
  <conditionalFormatting sqref="AB63">
    <cfRule type="expression" dxfId="421" priority="435">
      <formula>ISTEXT($AB$63)</formula>
    </cfRule>
  </conditionalFormatting>
  <conditionalFormatting sqref="AC63">
    <cfRule type="expression" dxfId="420" priority="434">
      <formula>ISTEXT($AC$63)</formula>
    </cfRule>
  </conditionalFormatting>
  <conditionalFormatting sqref="AD63">
    <cfRule type="expression" dxfId="419" priority="433">
      <formula>ISTEXT($AD$63)</formula>
    </cfRule>
  </conditionalFormatting>
  <conditionalFormatting sqref="AA64">
    <cfRule type="expression" dxfId="418" priority="432">
      <formula>ISTEXT($AA$64)</formula>
    </cfRule>
  </conditionalFormatting>
  <conditionalFormatting sqref="AB64">
    <cfRule type="expression" dxfId="417" priority="431">
      <formula>ISTEXT($AB$64)</formula>
    </cfRule>
  </conditionalFormatting>
  <conditionalFormatting sqref="AC64">
    <cfRule type="expression" dxfId="416" priority="430">
      <formula>ISTEXT($AC$64)</formula>
    </cfRule>
  </conditionalFormatting>
  <conditionalFormatting sqref="AD64">
    <cfRule type="expression" dxfId="415" priority="429">
      <formula>ISTEXT($AD$64)</formula>
    </cfRule>
  </conditionalFormatting>
  <conditionalFormatting sqref="AA65">
    <cfRule type="expression" dxfId="414" priority="428">
      <formula>ISTEXT($AA$65)</formula>
    </cfRule>
  </conditionalFormatting>
  <conditionalFormatting sqref="AB65">
    <cfRule type="expression" dxfId="413" priority="427">
      <formula>ISTEXT($AB$65)</formula>
    </cfRule>
  </conditionalFormatting>
  <conditionalFormatting sqref="AC65">
    <cfRule type="expression" dxfId="412" priority="426">
      <formula>ISTEXT($AC$65)</formula>
    </cfRule>
  </conditionalFormatting>
  <conditionalFormatting sqref="AD65">
    <cfRule type="expression" dxfId="411" priority="425">
      <formula>ISTEXT($AD$65)</formula>
    </cfRule>
  </conditionalFormatting>
  <conditionalFormatting sqref="AA80">
    <cfRule type="expression" dxfId="410" priority="424">
      <formula>ISTEXT($AA$80)</formula>
    </cfRule>
  </conditionalFormatting>
  <conditionalFormatting sqref="AB80">
    <cfRule type="expression" dxfId="409" priority="423">
      <formula>ISTEXT($AB$80)</formula>
    </cfRule>
  </conditionalFormatting>
  <conditionalFormatting sqref="AC80">
    <cfRule type="expression" dxfId="408" priority="422">
      <formula>ISTEXT($AC$80)</formula>
    </cfRule>
  </conditionalFormatting>
  <conditionalFormatting sqref="AD80">
    <cfRule type="expression" dxfId="407" priority="421">
      <formula>ISTEXT($AD$80)</formula>
    </cfRule>
  </conditionalFormatting>
  <conditionalFormatting sqref="AA81">
    <cfRule type="expression" dxfId="406" priority="420">
      <formula>ISTEXT($AA$81)</formula>
    </cfRule>
  </conditionalFormatting>
  <conditionalFormatting sqref="AB81">
    <cfRule type="expression" dxfId="405" priority="419">
      <formula>ISTEXT($AB$81)</formula>
    </cfRule>
  </conditionalFormatting>
  <conditionalFormatting sqref="AC81">
    <cfRule type="expression" dxfId="404" priority="418">
      <formula>ISTEXT($AC$81)</formula>
    </cfRule>
  </conditionalFormatting>
  <conditionalFormatting sqref="AD81">
    <cfRule type="expression" dxfId="403" priority="417">
      <formula>ISTEXT($AD$81)</formula>
    </cfRule>
  </conditionalFormatting>
  <conditionalFormatting sqref="AA82">
    <cfRule type="expression" dxfId="402" priority="416">
      <formula>ISTEXT($AA$82)</formula>
    </cfRule>
  </conditionalFormatting>
  <conditionalFormatting sqref="AB82">
    <cfRule type="expression" dxfId="401" priority="415">
      <formula>ISTEXT($AB$82)</formula>
    </cfRule>
  </conditionalFormatting>
  <conditionalFormatting sqref="AC82">
    <cfRule type="expression" dxfId="400" priority="414">
      <formula>ISTEXT($AC$82)</formula>
    </cfRule>
  </conditionalFormatting>
  <conditionalFormatting sqref="AD82">
    <cfRule type="expression" dxfId="399" priority="413">
      <formula>ISTEXT($AD$82)</formula>
    </cfRule>
  </conditionalFormatting>
  <conditionalFormatting sqref="AA83">
    <cfRule type="expression" dxfId="398" priority="412">
      <formula>ISTEXT($AA$83)</formula>
    </cfRule>
  </conditionalFormatting>
  <conditionalFormatting sqref="AB83">
    <cfRule type="expression" dxfId="397" priority="411">
      <formula>ISTEXT($AB$83)</formula>
    </cfRule>
  </conditionalFormatting>
  <conditionalFormatting sqref="AC83">
    <cfRule type="expression" dxfId="396" priority="410">
      <formula>ISTEXT($AC$83)</formula>
    </cfRule>
  </conditionalFormatting>
  <conditionalFormatting sqref="AD83">
    <cfRule type="expression" dxfId="395" priority="409">
      <formula>ISTEXT($AD$83)</formula>
    </cfRule>
  </conditionalFormatting>
  <conditionalFormatting sqref="AA84">
    <cfRule type="expression" dxfId="394" priority="408">
      <formula>ISTEXT($AA$84)</formula>
    </cfRule>
  </conditionalFormatting>
  <conditionalFormatting sqref="AB84">
    <cfRule type="expression" dxfId="393" priority="407">
      <formula>ISTEXT($AB$84)</formula>
    </cfRule>
  </conditionalFormatting>
  <conditionalFormatting sqref="AC84">
    <cfRule type="expression" dxfId="392" priority="406">
      <formula>ISTEXT($AC$84)</formula>
    </cfRule>
  </conditionalFormatting>
  <conditionalFormatting sqref="AD84">
    <cfRule type="expression" dxfId="391" priority="405">
      <formula>ISTEXT($AD$84)</formula>
    </cfRule>
  </conditionalFormatting>
  <conditionalFormatting sqref="AA99">
    <cfRule type="expression" dxfId="390" priority="404">
      <formula>ISTEXT($AA$99)</formula>
    </cfRule>
  </conditionalFormatting>
  <conditionalFormatting sqref="AB99">
    <cfRule type="expression" dxfId="389" priority="403">
      <formula>ISTEXT($AB$99)</formula>
    </cfRule>
  </conditionalFormatting>
  <conditionalFormatting sqref="AC99">
    <cfRule type="expression" dxfId="388" priority="402">
      <formula>ISTEXT($AC$99)</formula>
    </cfRule>
  </conditionalFormatting>
  <conditionalFormatting sqref="AD99">
    <cfRule type="expression" dxfId="387" priority="401">
      <formula>ISTEXT($AD$99)</formula>
    </cfRule>
  </conditionalFormatting>
  <conditionalFormatting sqref="AA100">
    <cfRule type="expression" dxfId="386" priority="400">
      <formula>ISTEXT($AA$100)</formula>
    </cfRule>
  </conditionalFormatting>
  <conditionalFormatting sqref="AB100">
    <cfRule type="expression" dxfId="385" priority="399">
      <formula>ISTEXT($AB$100)</formula>
    </cfRule>
  </conditionalFormatting>
  <conditionalFormatting sqref="AC100">
    <cfRule type="expression" dxfId="384" priority="398">
      <formula>ISTEXT($AC$100)</formula>
    </cfRule>
  </conditionalFormatting>
  <conditionalFormatting sqref="AD100">
    <cfRule type="expression" dxfId="383" priority="397">
      <formula>ISTEXT($AD$100)</formula>
    </cfRule>
  </conditionalFormatting>
  <conditionalFormatting sqref="AA101">
    <cfRule type="expression" dxfId="382" priority="396">
      <formula>ISTEXT($AA$101)</formula>
    </cfRule>
  </conditionalFormatting>
  <conditionalFormatting sqref="AB101">
    <cfRule type="expression" dxfId="381" priority="395">
      <formula>ISTEXT($AB$101)</formula>
    </cfRule>
  </conditionalFormatting>
  <conditionalFormatting sqref="AC101">
    <cfRule type="expression" dxfId="380" priority="394">
      <formula>ISTEXT($AC$101)</formula>
    </cfRule>
  </conditionalFormatting>
  <conditionalFormatting sqref="AD101">
    <cfRule type="expression" dxfId="379" priority="393">
      <formula>ISTEXT($AD$101)</formula>
    </cfRule>
  </conditionalFormatting>
  <conditionalFormatting sqref="AA102">
    <cfRule type="expression" dxfId="378" priority="392">
      <formula>ISTEXT($AA$102)</formula>
    </cfRule>
  </conditionalFormatting>
  <conditionalFormatting sqref="AB102">
    <cfRule type="expression" dxfId="377" priority="391">
      <formula>ISTEXT($AB$102)</formula>
    </cfRule>
  </conditionalFormatting>
  <conditionalFormatting sqref="AC102">
    <cfRule type="expression" dxfId="376" priority="390">
      <formula>ISTEXT($AC$102)</formula>
    </cfRule>
  </conditionalFormatting>
  <conditionalFormatting sqref="AD102">
    <cfRule type="expression" dxfId="375" priority="389">
      <formula>ISTEXT($AD$102)</formula>
    </cfRule>
  </conditionalFormatting>
  <conditionalFormatting sqref="AA103">
    <cfRule type="expression" dxfId="374" priority="388">
      <formula>ISTEXT($AA$103)</formula>
    </cfRule>
  </conditionalFormatting>
  <conditionalFormatting sqref="AB103">
    <cfRule type="expression" dxfId="373" priority="387">
      <formula>ISTEXT($AB$103)</formula>
    </cfRule>
  </conditionalFormatting>
  <conditionalFormatting sqref="AC103">
    <cfRule type="expression" dxfId="372" priority="386">
      <formula>ISTEXT($AC$103)</formula>
    </cfRule>
  </conditionalFormatting>
  <conditionalFormatting sqref="AD103">
    <cfRule type="expression" dxfId="371" priority="385">
      <formula>ISTEXT($AD$103)</formula>
    </cfRule>
  </conditionalFormatting>
  <conditionalFormatting sqref="AA118">
    <cfRule type="expression" dxfId="370" priority="384">
      <formula>ISTEXT($AA$118)</formula>
    </cfRule>
  </conditionalFormatting>
  <conditionalFormatting sqref="AB118">
    <cfRule type="expression" dxfId="369" priority="383">
      <formula>ISTEXT($AB$118)</formula>
    </cfRule>
  </conditionalFormatting>
  <conditionalFormatting sqref="AC118">
    <cfRule type="expression" dxfId="368" priority="382">
      <formula>ISTEXT($AC$118)</formula>
    </cfRule>
  </conditionalFormatting>
  <conditionalFormatting sqref="AD118">
    <cfRule type="expression" dxfId="367" priority="381">
      <formula>ISTEXT($AD$118)</formula>
    </cfRule>
  </conditionalFormatting>
  <conditionalFormatting sqref="AA119">
    <cfRule type="expression" dxfId="366" priority="380">
      <formula>ISTEXT($AA$119)</formula>
    </cfRule>
  </conditionalFormatting>
  <conditionalFormatting sqref="AB119">
    <cfRule type="expression" dxfId="365" priority="379">
      <formula>ISTEXT($AB$119)</formula>
    </cfRule>
  </conditionalFormatting>
  <conditionalFormatting sqref="AC119">
    <cfRule type="expression" dxfId="364" priority="378">
      <formula>ISTEXT($AC$119)</formula>
    </cfRule>
  </conditionalFormatting>
  <conditionalFormatting sqref="AD119">
    <cfRule type="expression" dxfId="363" priority="377">
      <formula>ISTEXT($AD$119)</formula>
    </cfRule>
  </conditionalFormatting>
  <conditionalFormatting sqref="AA120">
    <cfRule type="expression" dxfId="362" priority="376">
      <formula>ISTEXT($AA$120)</formula>
    </cfRule>
  </conditionalFormatting>
  <conditionalFormatting sqref="AB120">
    <cfRule type="expression" dxfId="361" priority="375">
      <formula>ISTEXT($AB$120)</formula>
    </cfRule>
  </conditionalFormatting>
  <conditionalFormatting sqref="AC120">
    <cfRule type="expression" dxfId="360" priority="374">
      <formula>ISTEXT($AC$120)</formula>
    </cfRule>
  </conditionalFormatting>
  <conditionalFormatting sqref="AD120">
    <cfRule type="expression" dxfId="359" priority="373">
      <formula>ISTEXT($AD$120)</formula>
    </cfRule>
  </conditionalFormatting>
  <conditionalFormatting sqref="AA121">
    <cfRule type="expression" dxfId="358" priority="372">
      <formula>ISTEXT($AA$121)</formula>
    </cfRule>
  </conditionalFormatting>
  <conditionalFormatting sqref="AB121">
    <cfRule type="expression" dxfId="357" priority="371">
      <formula>ISTEXT($AB$121)</formula>
    </cfRule>
  </conditionalFormatting>
  <conditionalFormatting sqref="AC121">
    <cfRule type="expression" dxfId="356" priority="370">
      <formula>ISTEXT($AC$121)</formula>
    </cfRule>
  </conditionalFormatting>
  <conditionalFormatting sqref="AD121">
    <cfRule type="expression" dxfId="355" priority="369">
      <formula>ISTEXT($AD$121)</formula>
    </cfRule>
  </conditionalFormatting>
  <conditionalFormatting sqref="AA122">
    <cfRule type="expression" dxfId="354" priority="368">
      <formula>ISTEXT($AA$122)</formula>
    </cfRule>
  </conditionalFormatting>
  <conditionalFormatting sqref="AB122">
    <cfRule type="expression" dxfId="353" priority="367">
      <formula>ISTEXT($AB$122)</formula>
    </cfRule>
  </conditionalFormatting>
  <conditionalFormatting sqref="AC122">
    <cfRule type="expression" dxfId="352" priority="366">
      <formula>ISTEXT($AC$122)</formula>
    </cfRule>
  </conditionalFormatting>
  <conditionalFormatting sqref="AD122">
    <cfRule type="expression" dxfId="351" priority="365">
      <formula>ISTEXT($AD$122)</formula>
    </cfRule>
  </conditionalFormatting>
  <conditionalFormatting sqref="AA137">
    <cfRule type="expression" dxfId="350" priority="364">
      <formula>ISTEXT($AA$137)</formula>
    </cfRule>
  </conditionalFormatting>
  <conditionalFormatting sqref="AB137">
    <cfRule type="expression" dxfId="349" priority="363">
      <formula>ISTEXT($AB$137)</formula>
    </cfRule>
  </conditionalFormatting>
  <conditionalFormatting sqref="AC137">
    <cfRule type="expression" dxfId="348" priority="362">
      <formula>ISTEXT($AC$137)</formula>
    </cfRule>
  </conditionalFormatting>
  <conditionalFormatting sqref="AD137">
    <cfRule type="expression" dxfId="347" priority="361">
      <formula>ISTEXT($AD$137)</formula>
    </cfRule>
  </conditionalFormatting>
  <conditionalFormatting sqref="AA138">
    <cfRule type="expression" dxfId="346" priority="360">
      <formula>ISTEXT($AA$138)</formula>
    </cfRule>
  </conditionalFormatting>
  <conditionalFormatting sqref="AB138">
    <cfRule type="expression" dxfId="345" priority="359">
      <formula>ISTEXT($AB$138)</formula>
    </cfRule>
  </conditionalFormatting>
  <conditionalFormatting sqref="AC138">
    <cfRule type="expression" dxfId="344" priority="358">
      <formula>ISTEXT($AC$138)</formula>
    </cfRule>
  </conditionalFormatting>
  <conditionalFormatting sqref="AD138">
    <cfRule type="expression" dxfId="343" priority="357">
      <formula>ISTEXT($AD$138)</formula>
    </cfRule>
  </conditionalFormatting>
  <conditionalFormatting sqref="AA139">
    <cfRule type="expression" dxfId="342" priority="356">
      <formula>ISTEXT($AA$139)</formula>
    </cfRule>
  </conditionalFormatting>
  <conditionalFormatting sqref="AB139">
    <cfRule type="expression" dxfId="341" priority="355">
      <formula>ISTEXT($AB$139)</formula>
    </cfRule>
  </conditionalFormatting>
  <conditionalFormatting sqref="AC139">
    <cfRule type="expression" dxfId="340" priority="354">
      <formula>ISTEXT($AC$139)</formula>
    </cfRule>
  </conditionalFormatting>
  <conditionalFormatting sqref="AD139">
    <cfRule type="expression" dxfId="339" priority="353">
      <formula>ISTEXT($AD$139)</formula>
    </cfRule>
  </conditionalFormatting>
  <conditionalFormatting sqref="AA140">
    <cfRule type="expression" dxfId="338" priority="352">
      <formula>ISTEXT($AA$140)</formula>
    </cfRule>
  </conditionalFormatting>
  <conditionalFormatting sqref="AB140">
    <cfRule type="expression" dxfId="337" priority="351">
      <formula>ISTEXT($AB$140)</formula>
    </cfRule>
  </conditionalFormatting>
  <conditionalFormatting sqref="AC140">
    <cfRule type="expression" dxfId="336" priority="350">
      <formula>ISTEXT($AC$140)</formula>
    </cfRule>
  </conditionalFormatting>
  <conditionalFormatting sqref="AD140">
    <cfRule type="expression" dxfId="335" priority="349">
      <formula>ISTEXT($AD$140)</formula>
    </cfRule>
  </conditionalFormatting>
  <conditionalFormatting sqref="AA141">
    <cfRule type="expression" dxfId="334" priority="348">
      <formula>ISTEXT($AA$141)</formula>
    </cfRule>
  </conditionalFormatting>
  <conditionalFormatting sqref="AB141">
    <cfRule type="expression" dxfId="333" priority="347">
      <formula>ISTEXT($AB$141)</formula>
    </cfRule>
  </conditionalFormatting>
  <conditionalFormatting sqref="AC141">
    <cfRule type="expression" dxfId="332" priority="346">
      <formula>ISTEXT($AC$141)</formula>
    </cfRule>
  </conditionalFormatting>
  <conditionalFormatting sqref="AD141">
    <cfRule type="expression" dxfId="331" priority="345">
      <formula>ISTEXT($AD$141)</formula>
    </cfRule>
  </conditionalFormatting>
  <conditionalFormatting sqref="AA156">
    <cfRule type="expression" dxfId="330" priority="344">
      <formula>ISTEXT($AA$156)</formula>
    </cfRule>
  </conditionalFormatting>
  <conditionalFormatting sqref="AB156">
    <cfRule type="expression" dxfId="329" priority="343">
      <formula>ISTEXT($AB$156)</formula>
    </cfRule>
  </conditionalFormatting>
  <conditionalFormatting sqref="AC156">
    <cfRule type="expression" dxfId="328" priority="342">
      <formula>ISTEXT($AC$156)</formula>
    </cfRule>
  </conditionalFormatting>
  <conditionalFormatting sqref="AD156">
    <cfRule type="expression" dxfId="327" priority="341">
      <formula>ISTEXT($AD$156)</formula>
    </cfRule>
  </conditionalFormatting>
  <conditionalFormatting sqref="AA157">
    <cfRule type="expression" dxfId="326" priority="340">
      <formula>ISTEXT($AA$157)</formula>
    </cfRule>
  </conditionalFormatting>
  <conditionalFormatting sqref="AB157">
    <cfRule type="expression" dxfId="325" priority="339">
      <formula>ISTEXT($AB$157)</formula>
    </cfRule>
  </conditionalFormatting>
  <conditionalFormatting sqref="AC157">
    <cfRule type="expression" dxfId="324" priority="338">
      <formula>ISTEXT($AC$157)</formula>
    </cfRule>
  </conditionalFormatting>
  <conditionalFormatting sqref="AD157">
    <cfRule type="expression" dxfId="323" priority="337">
      <formula>ISTEXT($AD$157)</formula>
    </cfRule>
  </conditionalFormatting>
  <conditionalFormatting sqref="AA158">
    <cfRule type="expression" dxfId="322" priority="336">
      <formula>ISTEXT($AA$158)</formula>
    </cfRule>
  </conditionalFormatting>
  <conditionalFormatting sqref="AB158">
    <cfRule type="expression" dxfId="321" priority="335">
      <formula>ISTEXT($AB$158)</formula>
    </cfRule>
  </conditionalFormatting>
  <conditionalFormatting sqref="AC158">
    <cfRule type="expression" dxfId="320" priority="334">
      <formula>ISTEXT($AC$158)</formula>
    </cfRule>
  </conditionalFormatting>
  <conditionalFormatting sqref="AD158">
    <cfRule type="expression" dxfId="319" priority="333">
      <formula>ISTEXT($AD$158)</formula>
    </cfRule>
  </conditionalFormatting>
  <conditionalFormatting sqref="AA159">
    <cfRule type="expression" dxfId="318" priority="332">
      <formula>ISTEXT($AA$159)</formula>
    </cfRule>
  </conditionalFormatting>
  <conditionalFormatting sqref="AB159">
    <cfRule type="expression" dxfId="317" priority="331">
      <formula>ISTEXT($AB$159)</formula>
    </cfRule>
  </conditionalFormatting>
  <conditionalFormatting sqref="AC159">
    <cfRule type="expression" dxfId="316" priority="330">
      <formula>ISTEXT($AC$159)</formula>
    </cfRule>
  </conditionalFormatting>
  <conditionalFormatting sqref="AD159">
    <cfRule type="expression" dxfId="315" priority="329">
      <formula>ISTEXT($AD$159)</formula>
    </cfRule>
  </conditionalFormatting>
  <conditionalFormatting sqref="AA160">
    <cfRule type="expression" dxfId="314" priority="328">
      <formula>ISTEXT($AA$160)</formula>
    </cfRule>
  </conditionalFormatting>
  <conditionalFormatting sqref="AB160">
    <cfRule type="expression" dxfId="313" priority="327">
      <formula>ISTEXT($AB$160)</formula>
    </cfRule>
  </conditionalFormatting>
  <conditionalFormatting sqref="AC160">
    <cfRule type="expression" dxfId="312" priority="326">
      <formula>ISTEXT($AC$160)</formula>
    </cfRule>
  </conditionalFormatting>
  <conditionalFormatting sqref="AD160">
    <cfRule type="expression" dxfId="311" priority="325">
      <formula>ISTEXT($AD$160)</formula>
    </cfRule>
  </conditionalFormatting>
  <conditionalFormatting sqref="AA175">
    <cfRule type="expression" dxfId="310" priority="324">
      <formula>ISTEXT($AA$175)</formula>
    </cfRule>
  </conditionalFormatting>
  <conditionalFormatting sqref="AB175">
    <cfRule type="expression" dxfId="309" priority="323">
      <formula>ISTEXT($AB$175)</formula>
    </cfRule>
  </conditionalFormatting>
  <conditionalFormatting sqref="AC175">
    <cfRule type="expression" dxfId="308" priority="322">
      <formula>ISTEXT($AC$175)</formula>
    </cfRule>
  </conditionalFormatting>
  <conditionalFormatting sqref="AD175">
    <cfRule type="expression" dxfId="307" priority="321">
      <formula>ISTEXT($AD$175)</formula>
    </cfRule>
  </conditionalFormatting>
  <conditionalFormatting sqref="AA176">
    <cfRule type="expression" dxfId="306" priority="320">
      <formula>ISTEXT($AA$176)</formula>
    </cfRule>
  </conditionalFormatting>
  <conditionalFormatting sqref="AB176">
    <cfRule type="expression" dxfId="305" priority="319">
      <formula>ISTEXT($AB$176)</formula>
    </cfRule>
  </conditionalFormatting>
  <conditionalFormatting sqref="AC176">
    <cfRule type="expression" dxfId="304" priority="318">
      <formula>ISTEXT($AC$176)</formula>
    </cfRule>
  </conditionalFormatting>
  <conditionalFormatting sqref="AD176">
    <cfRule type="expression" dxfId="303" priority="317">
      <formula>ISTEXT($AD$176)</formula>
    </cfRule>
  </conditionalFormatting>
  <conditionalFormatting sqref="AA177">
    <cfRule type="expression" dxfId="302" priority="316">
      <formula>ISTEXT($AA$177)</formula>
    </cfRule>
  </conditionalFormatting>
  <conditionalFormatting sqref="AB177">
    <cfRule type="expression" dxfId="301" priority="315">
      <formula>ISTEXT($AB$177)</formula>
    </cfRule>
  </conditionalFormatting>
  <conditionalFormatting sqref="AC177">
    <cfRule type="expression" dxfId="300" priority="314">
      <formula>ISTEXT($AC$177)</formula>
    </cfRule>
  </conditionalFormatting>
  <conditionalFormatting sqref="AD177">
    <cfRule type="expression" dxfId="299" priority="313">
      <formula>ISTEXT($AD$177)</formula>
    </cfRule>
  </conditionalFormatting>
  <conditionalFormatting sqref="AA178">
    <cfRule type="expression" dxfId="298" priority="312">
      <formula>ISTEXT($AA$178)</formula>
    </cfRule>
  </conditionalFormatting>
  <conditionalFormatting sqref="AB178">
    <cfRule type="expression" dxfId="297" priority="311">
      <formula>ISTEXT($AB$178)</formula>
    </cfRule>
  </conditionalFormatting>
  <conditionalFormatting sqref="AC178">
    <cfRule type="expression" dxfId="296" priority="310">
      <formula>ISTEXT($AC$178)</formula>
    </cfRule>
  </conditionalFormatting>
  <conditionalFormatting sqref="AD178">
    <cfRule type="expression" dxfId="295" priority="309">
      <formula>ISTEXT($AD$178)</formula>
    </cfRule>
  </conditionalFormatting>
  <conditionalFormatting sqref="AA179">
    <cfRule type="expression" dxfId="294" priority="308">
      <formula>ISTEXT($AA$179)</formula>
    </cfRule>
  </conditionalFormatting>
  <conditionalFormatting sqref="AB179">
    <cfRule type="expression" dxfId="293" priority="307">
      <formula>ISTEXT($AB$179)</formula>
    </cfRule>
  </conditionalFormatting>
  <conditionalFormatting sqref="AC179">
    <cfRule type="expression" dxfId="292" priority="306">
      <formula>ISTEXT($AC$179)</formula>
    </cfRule>
  </conditionalFormatting>
  <conditionalFormatting sqref="AD179">
    <cfRule type="expression" dxfId="291" priority="305">
      <formula>ISTEXT($AD$179)</formula>
    </cfRule>
  </conditionalFormatting>
  <conditionalFormatting sqref="AA194">
    <cfRule type="expression" dxfId="290" priority="304">
      <formula>ISTEXT($AA$194)</formula>
    </cfRule>
  </conditionalFormatting>
  <conditionalFormatting sqref="AB194">
    <cfRule type="expression" dxfId="289" priority="303">
      <formula>ISTEXT($AB$194)</formula>
    </cfRule>
  </conditionalFormatting>
  <conditionalFormatting sqref="AC194">
    <cfRule type="expression" dxfId="288" priority="302">
      <formula>ISTEXT($AC$194)</formula>
    </cfRule>
  </conditionalFormatting>
  <conditionalFormatting sqref="AD194">
    <cfRule type="expression" dxfId="287" priority="301">
      <formula>ISTEXT($AD$194)</formula>
    </cfRule>
  </conditionalFormatting>
  <conditionalFormatting sqref="AA195">
    <cfRule type="expression" dxfId="286" priority="300">
      <formula>ISTEXT($AA$195)</formula>
    </cfRule>
  </conditionalFormatting>
  <conditionalFormatting sqref="AB195">
    <cfRule type="expression" dxfId="285" priority="299">
      <formula>ISTEXT($AB$195)</formula>
    </cfRule>
  </conditionalFormatting>
  <conditionalFormatting sqref="AC195">
    <cfRule type="expression" dxfId="284" priority="298">
      <formula>ISTEXT($AC$195)</formula>
    </cfRule>
  </conditionalFormatting>
  <conditionalFormatting sqref="AD195">
    <cfRule type="expression" dxfId="283" priority="297">
      <formula>ISTEXT($AD$195)</formula>
    </cfRule>
  </conditionalFormatting>
  <conditionalFormatting sqref="AA196">
    <cfRule type="expression" dxfId="282" priority="296">
      <formula>ISTEXT($AA$196)</formula>
    </cfRule>
  </conditionalFormatting>
  <conditionalFormatting sqref="AB196">
    <cfRule type="expression" dxfId="281" priority="295">
      <formula>ISTEXT($AB$196)</formula>
    </cfRule>
  </conditionalFormatting>
  <conditionalFormatting sqref="AC196">
    <cfRule type="expression" dxfId="280" priority="294">
      <formula>ISTEXT($AC$196)</formula>
    </cfRule>
  </conditionalFormatting>
  <conditionalFormatting sqref="AD196">
    <cfRule type="expression" dxfId="279" priority="293">
      <formula>ISTEXT($AD$196)</formula>
    </cfRule>
  </conditionalFormatting>
  <conditionalFormatting sqref="AA197">
    <cfRule type="expression" dxfId="278" priority="292">
      <formula>ISTEXT($AA$197)</formula>
    </cfRule>
  </conditionalFormatting>
  <conditionalFormatting sqref="AB197">
    <cfRule type="expression" dxfId="277" priority="291">
      <formula>ISTEXT($AB$197)</formula>
    </cfRule>
  </conditionalFormatting>
  <conditionalFormatting sqref="AC197">
    <cfRule type="expression" dxfId="276" priority="290">
      <formula>ISTEXT($AC$197)</formula>
    </cfRule>
  </conditionalFormatting>
  <conditionalFormatting sqref="AD197">
    <cfRule type="expression" dxfId="275" priority="289">
      <formula>ISTEXT($AD$197)</formula>
    </cfRule>
  </conditionalFormatting>
  <conditionalFormatting sqref="AA198">
    <cfRule type="expression" dxfId="274" priority="288">
      <formula>ISTEXT($AA$198)</formula>
    </cfRule>
  </conditionalFormatting>
  <conditionalFormatting sqref="AB198">
    <cfRule type="expression" dxfId="273" priority="287">
      <formula>ISTEXT($AB$198)</formula>
    </cfRule>
  </conditionalFormatting>
  <conditionalFormatting sqref="AC198">
    <cfRule type="expression" dxfId="272" priority="286">
      <formula>ISTEXT($AC$198)</formula>
    </cfRule>
  </conditionalFormatting>
  <conditionalFormatting sqref="AD198">
    <cfRule type="expression" dxfId="271" priority="285">
      <formula>ISTEXT($AD$198)</formula>
    </cfRule>
  </conditionalFormatting>
  <conditionalFormatting sqref="AA213">
    <cfRule type="expression" dxfId="270" priority="284">
      <formula>ISTEXT($AA$213)</formula>
    </cfRule>
  </conditionalFormatting>
  <conditionalFormatting sqref="AB213">
    <cfRule type="expression" dxfId="269" priority="283">
      <formula>ISTEXT($AB$213)</formula>
    </cfRule>
  </conditionalFormatting>
  <conditionalFormatting sqref="AC213">
    <cfRule type="expression" dxfId="268" priority="282">
      <formula>ISTEXT($AC$213)</formula>
    </cfRule>
  </conditionalFormatting>
  <conditionalFormatting sqref="AD213">
    <cfRule type="expression" dxfId="267" priority="281">
      <formula>ISTEXT($AD$213)</formula>
    </cfRule>
  </conditionalFormatting>
  <conditionalFormatting sqref="AA214">
    <cfRule type="expression" dxfId="266" priority="280">
      <formula>ISTEXT($AA$214)</formula>
    </cfRule>
  </conditionalFormatting>
  <conditionalFormatting sqref="AB214">
    <cfRule type="expression" dxfId="265" priority="279">
      <formula>ISTEXT($AB$214)</formula>
    </cfRule>
  </conditionalFormatting>
  <conditionalFormatting sqref="AC214">
    <cfRule type="expression" dxfId="264" priority="278">
      <formula>ISTEXT($AC$214)</formula>
    </cfRule>
  </conditionalFormatting>
  <conditionalFormatting sqref="AD214">
    <cfRule type="expression" dxfId="263" priority="277">
      <formula>ISTEXT($AD$214)</formula>
    </cfRule>
  </conditionalFormatting>
  <conditionalFormatting sqref="AA215">
    <cfRule type="expression" dxfId="262" priority="276">
      <formula>ISTEXT($AA$215)</formula>
    </cfRule>
  </conditionalFormatting>
  <conditionalFormatting sqref="AB215">
    <cfRule type="expression" dxfId="261" priority="275">
      <formula>ISTEXT($AB$215)</formula>
    </cfRule>
  </conditionalFormatting>
  <conditionalFormatting sqref="AC215">
    <cfRule type="expression" dxfId="260" priority="274">
      <formula>ISTEXT($AC$215)</formula>
    </cfRule>
  </conditionalFormatting>
  <conditionalFormatting sqref="AD215">
    <cfRule type="expression" dxfId="259" priority="273">
      <formula>ISTEXT($AD$215)</formula>
    </cfRule>
  </conditionalFormatting>
  <conditionalFormatting sqref="AA216">
    <cfRule type="expression" dxfId="258" priority="272">
      <formula>ISTEXT($AA$216)</formula>
    </cfRule>
  </conditionalFormatting>
  <conditionalFormatting sqref="AB216">
    <cfRule type="expression" dxfId="257" priority="271">
      <formula>ISTEXT($AB$216)</formula>
    </cfRule>
  </conditionalFormatting>
  <conditionalFormatting sqref="AC216">
    <cfRule type="expression" dxfId="256" priority="270">
      <formula>ISTEXT($AC$216)</formula>
    </cfRule>
  </conditionalFormatting>
  <conditionalFormatting sqref="AD216">
    <cfRule type="expression" dxfId="255" priority="269">
      <formula>ISTEXT($AD$216)</formula>
    </cfRule>
  </conditionalFormatting>
  <conditionalFormatting sqref="AA217">
    <cfRule type="expression" dxfId="254" priority="268">
      <formula>ISTEXT($AA$217)</formula>
    </cfRule>
  </conditionalFormatting>
  <conditionalFormatting sqref="AB217">
    <cfRule type="expression" dxfId="253" priority="267">
      <formula>ISTEXT($AB$217)</formula>
    </cfRule>
  </conditionalFormatting>
  <conditionalFormatting sqref="AC217">
    <cfRule type="expression" dxfId="252" priority="266">
      <formula>ISTEXT($AC$217)</formula>
    </cfRule>
  </conditionalFormatting>
  <conditionalFormatting sqref="AD217">
    <cfRule type="expression" dxfId="251" priority="265">
      <formula>ISTEXT($AD$217)</formula>
    </cfRule>
  </conditionalFormatting>
  <conditionalFormatting sqref="AA232">
    <cfRule type="expression" dxfId="250" priority="264">
      <formula>ISTEXT($AA$232)</formula>
    </cfRule>
  </conditionalFormatting>
  <conditionalFormatting sqref="AB232">
    <cfRule type="expression" dxfId="249" priority="263">
      <formula>ISTEXT($AB$232)</formula>
    </cfRule>
  </conditionalFormatting>
  <conditionalFormatting sqref="AC232">
    <cfRule type="expression" dxfId="248" priority="262">
      <formula>ISTEXT($AC$232)</formula>
    </cfRule>
  </conditionalFormatting>
  <conditionalFormatting sqref="AD232">
    <cfRule type="expression" dxfId="247" priority="261">
      <formula>ISTEXT($AD$232)</formula>
    </cfRule>
  </conditionalFormatting>
  <conditionalFormatting sqref="AA233">
    <cfRule type="expression" dxfId="246" priority="260">
      <formula>ISTEXT($AA$233)</formula>
    </cfRule>
  </conditionalFormatting>
  <conditionalFormatting sqref="AB233">
    <cfRule type="expression" dxfId="245" priority="259">
      <formula>ISTEXT($AB$233)</formula>
    </cfRule>
  </conditionalFormatting>
  <conditionalFormatting sqref="AC233">
    <cfRule type="expression" dxfId="244" priority="258">
      <formula>ISTEXT($AC$233)</formula>
    </cfRule>
  </conditionalFormatting>
  <conditionalFormatting sqref="AD233">
    <cfRule type="expression" dxfId="243" priority="257">
      <formula>ISTEXT($AD$233)</formula>
    </cfRule>
  </conditionalFormatting>
  <conditionalFormatting sqref="AA234">
    <cfRule type="expression" dxfId="242" priority="256">
      <formula>ISTEXT($AA$234)</formula>
    </cfRule>
  </conditionalFormatting>
  <conditionalFormatting sqref="AB234">
    <cfRule type="expression" dxfId="241" priority="255">
      <formula>ISTEXT($AB$234)</formula>
    </cfRule>
  </conditionalFormatting>
  <conditionalFormatting sqref="AC234">
    <cfRule type="expression" dxfId="240" priority="254">
      <formula>ISTEXT($AC$234)</formula>
    </cfRule>
  </conditionalFormatting>
  <conditionalFormatting sqref="AD234">
    <cfRule type="expression" dxfId="239" priority="253">
      <formula>ISTEXT($AD$234)</formula>
    </cfRule>
  </conditionalFormatting>
  <conditionalFormatting sqref="AA235">
    <cfRule type="expression" dxfId="238" priority="252">
      <formula>ISTEXT($AA$235)</formula>
    </cfRule>
  </conditionalFormatting>
  <conditionalFormatting sqref="AB235">
    <cfRule type="expression" dxfId="237" priority="251">
      <formula>ISTEXT($AB$235)</formula>
    </cfRule>
  </conditionalFormatting>
  <conditionalFormatting sqref="AC235">
    <cfRule type="expression" dxfId="236" priority="250">
      <formula>ISTEXT($AC$235)</formula>
    </cfRule>
  </conditionalFormatting>
  <conditionalFormatting sqref="AD235">
    <cfRule type="expression" dxfId="235" priority="249">
      <formula>ISTEXT($AD$235)</formula>
    </cfRule>
  </conditionalFormatting>
  <conditionalFormatting sqref="AA236">
    <cfRule type="expression" dxfId="234" priority="248">
      <formula>ISTEXT($AA$236)</formula>
    </cfRule>
  </conditionalFormatting>
  <conditionalFormatting sqref="AB236">
    <cfRule type="expression" dxfId="233" priority="247">
      <formula>ISTEXT($AB$236)</formula>
    </cfRule>
  </conditionalFormatting>
  <conditionalFormatting sqref="AC236">
    <cfRule type="expression" dxfId="232" priority="246">
      <formula>ISTEXT($AC$236)</formula>
    </cfRule>
  </conditionalFormatting>
  <conditionalFormatting sqref="AD236">
    <cfRule type="expression" dxfId="231" priority="245">
      <formula>ISTEXT($AD$236)</formula>
    </cfRule>
  </conditionalFormatting>
  <conditionalFormatting sqref="AA251">
    <cfRule type="expression" dxfId="230" priority="244">
      <formula>ISTEXT($AA$251)</formula>
    </cfRule>
  </conditionalFormatting>
  <conditionalFormatting sqref="AB251">
    <cfRule type="expression" dxfId="229" priority="243">
      <formula>ISTEXT($AB$251)</formula>
    </cfRule>
  </conditionalFormatting>
  <conditionalFormatting sqref="AC251">
    <cfRule type="expression" dxfId="228" priority="242">
      <formula>ISTEXT($AC$251)</formula>
    </cfRule>
  </conditionalFormatting>
  <conditionalFormatting sqref="AD251">
    <cfRule type="expression" dxfId="227" priority="241">
      <formula>ISTEXT($AD$251)</formula>
    </cfRule>
  </conditionalFormatting>
  <conditionalFormatting sqref="AA252">
    <cfRule type="expression" dxfId="226" priority="240">
      <formula>ISTEXT($AA$252)</formula>
    </cfRule>
  </conditionalFormatting>
  <conditionalFormatting sqref="AB252">
    <cfRule type="expression" dxfId="225" priority="239">
      <formula>ISTEXT($AB$252)</formula>
    </cfRule>
  </conditionalFormatting>
  <conditionalFormatting sqref="AC252">
    <cfRule type="expression" dxfId="224" priority="238">
      <formula>ISTEXT($AC$252)</formula>
    </cfRule>
  </conditionalFormatting>
  <conditionalFormatting sqref="AD252">
    <cfRule type="expression" dxfId="223" priority="237">
      <formula>ISTEXT($AD$252)</formula>
    </cfRule>
  </conditionalFormatting>
  <conditionalFormatting sqref="AA253">
    <cfRule type="expression" dxfId="222" priority="236">
      <formula>ISTEXT($AA$253)</formula>
    </cfRule>
  </conditionalFormatting>
  <conditionalFormatting sqref="AB253">
    <cfRule type="expression" dxfId="221" priority="235">
      <formula>ISTEXT($AB$253)</formula>
    </cfRule>
  </conditionalFormatting>
  <conditionalFormatting sqref="AC253">
    <cfRule type="expression" dxfId="220" priority="234">
      <formula>ISTEXT($AC$253)</formula>
    </cfRule>
  </conditionalFormatting>
  <conditionalFormatting sqref="AD253">
    <cfRule type="expression" dxfId="219" priority="233">
      <formula>ISTEXT($AD$253)</formula>
    </cfRule>
  </conditionalFormatting>
  <conditionalFormatting sqref="AA254">
    <cfRule type="expression" dxfId="218" priority="232">
      <formula>ISTEXT($AA$254)</formula>
    </cfRule>
  </conditionalFormatting>
  <conditionalFormatting sqref="AB254">
    <cfRule type="expression" dxfId="217" priority="231">
      <formula>ISTEXT($AB$254)</formula>
    </cfRule>
  </conditionalFormatting>
  <conditionalFormatting sqref="AC254">
    <cfRule type="expression" dxfId="216" priority="230">
      <formula>ISTEXT($AC$254)</formula>
    </cfRule>
  </conditionalFormatting>
  <conditionalFormatting sqref="AD254">
    <cfRule type="expression" dxfId="215" priority="229">
      <formula>ISTEXT($AD$254)</formula>
    </cfRule>
  </conditionalFormatting>
  <conditionalFormatting sqref="AA255">
    <cfRule type="expression" dxfId="214" priority="228">
      <formula>ISTEXT($AA$255)</formula>
    </cfRule>
  </conditionalFormatting>
  <conditionalFormatting sqref="AB255">
    <cfRule type="expression" dxfId="213" priority="227">
      <formula>ISTEXT($AB$255)</formula>
    </cfRule>
  </conditionalFormatting>
  <conditionalFormatting sqref="AC255">
    <cfRule type="expression" dxfId="212" priority="226">
      <formula>ISTEXT($AC$255)</formula>
    </cfRule>
  </conditionalFormatting>
  <conditionalFormatting sqref="AD255">
    <cfRule type="expression" dxfId="211" priority="225">
      <formula>ISTEXT($AD$255)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3"/>
  <sheetViews>
    <sheetView topLeftCell="C247" workbookViewId="0">
      <selection activeCell="S276" sqref="S276"/>
    </sheetView>
  </sheetViews>
  <sheetFormatPr defaultRowHeight="15" x14ac:dyDescent="0.25"/>
  <cols>
    <col min="1" max="1" width="60" bestFit="1" customWidth="1"/>
  </cols>
  <sheetData>
    <row r="1" spans="1:30" s="1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47</v>
      </c>
      <c r="H1" s="6" t="s">
        <v>48</v>
      </c>
      <c r="I1" s="6" t="s">
        <v>49</v>
      </c>
      <c r="J1" s="8"/>
      <c r="K1" s="6"/>
      <c r="R1" s="7" t="s">
        <v>51</v>
      </c>
      <c r="Z1" s="29" t="s">
        <v>50</v>
      </c>
      <c r="AA1" s="9"/>
      <c r="AB1" s="9"/>
      <c r="AC1" s="9"/>
    </row>
    <row r="2" spans="1:30" s="1" customFormat="1" ht="16.5" thickTop="1" thickBot="1" x14ac:dyDescent="0.3">
      <c r="A2" s="42" t="s">
        <v>6</v>
      </c>
      <c r="B2" s="42" t="s">
        <v>68</v>
      </c>
      <c r="C2" s="42" t="s">
        <v>7</v>
      </c>
      <c r="D2" s="42"/>
      <c r="E2" s="42">
        <v>53817.542999999998</v>
      </c>
      <c r="F2" s="42">
        <v>0</v>
      </c>
      <c r="G2" s="42"/>
      <c r="H2" s="42"/>
      <c r="I2" s="42"/>
      <c r="J2" s="44"/>
      <c r="K2" s="42"/>
      <c r="L2" s="42"/>
      <c r="M2" s="42"/>
      <c r="N2" s="42"/>
      <c r="O2" s="42"/>
      <c r="P2" s="42"/>
      <c r="Q2" s="42"/>
      <c r="R2" s="42" t="s">
        <v>143</v>
      </c>
      <c r="S2" s="42"/>
      <c r="T2" s="42">
        <v>1</v>
      </c>
      <c r="U2" s="42"/>
      <c r="V2" s="42"/>
      <c r="W2" s="42"/>
      <c r="X2" s="42"/>
      <c r="Y2" s="42"/>
      <c r="Z2" s="10" t="s">
        <v>52</v>
      </c>
      <c r="AA2" s="10" t="s">
        <v>54</v>
      </c>
      <c r="AB2" s="10" t="s">
        <v>55</v>
      </c>
      <c r="AC2" s="10" t="s">
        <v>56</v>
      </c>
      <c r="AD2" s="10" t="s">
        <v>57</v>
      </c>
    </row>
    <row r="3" spans="1:30" s="1" customFormat="1" ht="15.75" thickTop="1" x14ac:dyDescent="0.25">
      <c r="A3" s="43" t="s">
        <v>8</v>
      </c>
      <c r="B3" s="43" t="s">
        <v>68</v>
      </c>
      <c r="C3" s="43" t="s">
        <v>7</v>
      </c>
      <c r="D3" s="43">
        <v>6.5739999999999998</v>
      </c>
      <c r="E3" s="43">
        <v>52947.175999999999</v>
      </c>
      <c r="F3" s="43">
        <v>1.2400000000000001E-4</v>
      </c>
      <c r="G3" s="43"/>
      <c r="H3" s="43"/>
      <c r="I3" s="43"/>
      <c r="J3" s="45"/>
      <c r="K3" s="43"/>
      <c r="L3" s="43"/>
      <c r="M3" s="43"/>
      <c r="N3" s="43"/>
      <c r="O3" s="43"/>
      <c r="P3" s="43"/>
      <c r="Q3" s="43"/>
      <c r="R3" s="43" t="s">
        <v>52</v>
      </c>
      <c r="S3" s="43"/>
      <c r="T3" s="43">
        <v>5</v>
      </c>
      <c r="U3" s="43"/>
      <c r="V3" s="43"/>
      <c r="W3" s="43"/>
      <c r="X3" s="43"/>
      <c r="Y3" s="43"/>
      <c r="Z3" s="11">
        <f>$H$5</f>
        <v>120</v>
      </c>
      <c r="AA3" s="12">
        <f>IF(ISTEXT($I$5),TEXT($G$5/100,"0.00%"),$G$5 / 100)</f>
        <v>0.60739666313692486</v>
      </c>
      <c r="AB3" s="12">
        <f>IF(ISTEXT($I$6),TEXT($G$6/100,"0.00%"),$G$6 / 100)</f>
        <v>0.3746933589100454</v>
      </c>
      <c r="AC3" s="12">
        <f>IF(ISTEXT($I$7),TEXT($G$7/100,"0.00%"),$G$7 / 100)</f>
        <v>0.66744352895064141</v>
      </c>
      <c r="AD3" s="12">
        <f>IFERROR(AVERAGE($AA$3:$AC$3),"")</f>
        <v>0.54984451699920389</v>
      </c>
    </row>
    <row r="4" spans="1:30" s="1" customFormat="1" ht="15.75" thickBot="1" x14ac:dyDescent="0.3">
      <c r="A4" s="42" t="s">
        <v>9</v>
      </c>
      <c r="B4" s="42" t="s">
        <v>68</v>
      </c>
      <c r="C4" s="42" t="s">
        <v>7</v>
      </c>
      <c r="D4" s="42">
        <v>18.725000000000001</v>
      </c>
      <c r="E4" s="42">
        <v>55355.074000000001</v>
      </c>
      <c r="F4" s="42">
        <v>3.3799999999999998E-4</v>
      </c>
      <c r="G4" s="42"/>
      <c r="H4" s="42"/>
      <c r="I4" s="42"/>
      <c r="J4" s="44"/>
      <c r="K4" s="42"/>
      <c r="L4" s="42"/>
      <c r="M4" s="42"/>
      <c r="N4" s="42"/>
      <c r="O4" s="42"/>
      <c r="P4" s="42"/>
      <c r="Q4" s="42"/>
      <c r="R4" s="42" t="s">
        <v>53</v>
      </c>
      <c r="S4" s="42"/>
      <c r="T4" s="42">
        <v>10</v>
      </c>
      <c r="U4" s="42"/>
      <c r="V4" s="42"/>
      <c r="W4" s="42"/>
      <c r="X4" s="42"/>
      <c r="Y4" s="42"/>
      <c r="Z4" s="13">
        <f>$H$8</f>
        <v>0</v>
      </c>
      <c r="AA4" s="14">
        <f>IF(ISTEXT($I$8),TEXT($G$8/100,"0.00%"),$G$8 / 100)</f>
        <v>1</v>
      </c>
      <c r="AB4" s="14">
        <f>IF(ISTEXT($I$9),TEXT($G$9/100,"0.00%"),$G$9 / 100)</f>
        <v>1</v>
      </c>
      <c r="AC4" s="14">
        <f>IF(ISTEXT($I$10),TEXT($G$10/100,"0.00%"),$G$10 / 100)</f>
        <v>1</v>
      </c>
      <c r="AD4" s="14">
        <f>IFERROR(AVERAGE($AA$4:$AC$4),"")</f>
        <v>1</v>
      </c>
    </row>
    <row r="5" spans="1:30" s="1" customFormat="1" ht="16.5" thickTop="1" thickBot="1" x14ac:dyDescent="0.3">
      <c r="A5" s="43" t="s">
        <v>144</v>
      </c>
      <c r="B5" s="43" t="s">
        <v>68</v>
      </c>
      <c r="C5" s="43" t="s">
        <v>7</v>
      </c>
      <c r="D5" s="43">
        <v>532774.68799999997</v>
      </c>
      <c r="E5" s="43">
        <v>29640.675999999999</v>
      </c>
      <c r="F5" s="43">
        <v>17.974444999999999</v>
      </c>
      <c r="G5" s="43">
        <f>($F$5 -  AVERAGE($F$2,$F$3,$F$4) ) / ($F$8 -  AVERAGE($F$2,$F$3,$F$4) ) * 100</f>
        <v>60.739666313692489</v>
      </c>
      <c r="H5" s="43">
        <v>120</v>
      </c>
      <c r="I5" s="46">
        <f>LN($G$5)</f>
        <v>4.1065969659194783</v>
      </c>
      <c r="J5" s="45"/>
      <c r="K5" s="43"/>
      <c r="L5" s="43"/>
      <c r="M5" s="43"/>
      <c r="N5" s="43"/>
      <c r="O5" s="43"/>
      <c r="P5" s="43"/>
      <c r="Q5" s="43"/>
      <c r="R5" s="43"/>
      <c r="S5" s="43"/>
      <c r="T5" s="43"/>
      <c r="U5" s="43">
        <f>IF(ISTEXT($I$5),"",1)</f>
        <v>1</v>
      </c>
      <c r="V5" s="43">
        <f t="shared" ref="V5:V10" si="0">IFERROR(INDEX($H$5:$H$10,SMALL($U$5:$U$10,ROW(W1)),1),"")</f>
        <v>120</v>
      </c>
      <c r="W5" s="43">
        <f t="shared" ref="W5:W10" si="1">IFERROR(INDEX($I$5:$I$10,SMALL($U$5:$U$10,ROW(I1)),1),"")</f>
        <v>4.1065969659194783</v>
      </c>
      <c r="X5" s="43"/>
      <c r="Y5" s="43"/>
      <c r="Z5" s="9"/>
      <c r="AA5" s="9"/>
      <c r="AB5" s="9"/>
      <c r="AC5" s="9"/>
    </row>
    <row r="6" spans="1:30" s="1" customFormat="1" x14ac:dyDescent="0.25">
      <c r="A6" s="42" t="s">
        <v>145</v>
      </c>
      <c r="B6" s="42" t="s">
        <v>68</v>
      </c>
      <c r="C6" s="42" t="s">
        <v>7</v>
      </c>
      <c r="D6" s="42">
        <v>437708.06300000002</v>
      </c>
      <c r="E6" s="42">
        <v>27046.271000000001</v>
      </c>
      <c r="F6" s="42">
        <v>16.183675000000001</v>
      </c>
      <c r="G6" s="42">
        <f>($F$6 -  AVERAGE($F$2,$F$3,$F$4) ) / ($F$9 -  AVERAGE($F$2,$F$3,$F$4) ) * 100</f>
        <v>37.46933589100454</v>
      </c>
      <c r="H6" s="42">
        <v>120</v>
      </c>
      <c r="I6" s="47">
        <f>LN($G$6)</f>
        <v>3.6235228888963142</v>
      </c>
      <c r="J6" s="44"/>
      <c r="K6" s="42"/>
      <c r="L6" s="42"/>
      <c r="M6" s="42"/>
      <c r="N6" s="42"/>
      <c r="O6" s="42"/>
      <c r="P6" s="42"/>
      <c r="Q6" s="42"/>
      <c r="R6" s="42"/>
      <c r="S6" s="42"/>
      <c r="T6" s="42"/>
      <c r="U6" s="42">
        <f>IF(ISTEXT($I$6),"",2)</f>
        <v>2</v>
      </c>
      <c r="V6" s="42">
        <f t="shared" si="0"/>
        <v>120</v>
      </c>
      <c r="W6" s="42">
        <f t="shared" si="1"/>
        <v>3.6235228888963142</v>
      </c>
      <c r="X6" s="42"/>
      <c r="Y6" s="42"/>
      <c r="Z6" s="30" t="s">
        <v>58</v>
      </c>
      <c r="AA6" s="31">
        <f>IFERROR(SLOPE($W$5:$W$10,$V$5:$V$10),"")</f>
        <v>-5.2347805840832901E-3</v>
      </c>
      <c r="AB6" s="9"/>
      <c r="AC6" s="9"/>
    </row>
    <row r="7" spans="1:30" s="1" customFormat="1" x14ac:dyDescent="0.25">
      <c r="A7" s="43" t="s">
        <v>146</v>
      </c>
      <c r="B7" s="43" t="s">
        <v>68</v>
      </c>
      <c r="C7" s="43" t="s">
        <v>7</v>
      </c>
      <c r="D7" s="43">
        <v>591090.75</v>
      </c>
      <c r="E7" s="43">
        <v>28585.543000000001</v>
      </c>
      <c r="F7" s="43">
        <v>20.677961</v>
      </c>
      <c r="G7" s="43">
        <f>($F$7 -  AVERAGE($F$2,$F$3,$F$4) ) / ($F$10 -  AVERAGE($F$2,$F$3,$F$4) ) * 100</f>
        <v>66.744352895064139</v>
      </c>
      <c r="H7" s="43">
        <v>120</v>
      </c>
      <c r="I7" s="46">
        <f>LN($G$7)</f>
        <v>4.2008696928784985</v>
      </c>
      <c r="J7" s="45"/>
      <c r="K7" s="43"/>
      <c r="L7" s="43"/>
      <c r="M7" s="43"/>
      <c r="N7" s="43"/>
      <c r="O7" s="43"/>
      <c r="P7" s="43"/>
      <c r="Q7" s="43"/>
      <c r="R7" s="43"/>
      <c r="S7" s="43"/>
      <c r="T7" s="43"/>
      <c r="U7" s="43">
        <f>IF(ISTEXT($I$7),"",3)</f>
        <v>3</v>
      </c>
      <c r="V7" s="43">
        <f t="shared" si="0"/>
        <v>120</v>
      </c>
      <c r="W7" s="43">
        <f t="shared" si="1"/>
        <v>4.2008696928784985</v>
      </c>
      <c r="X7" s="43"/>
      <c r="Y7" s="43"/>
      <c r="Z7" s="32" t="s">
        <v>59</v>
      </c>
      <c r="AA7" s="33">
        <f>IFERROR(INTERCEPT($W$5:$W$10,$V$5:$V$10),"")</f>
        <v>4.6051701859880918</v>
      </c>
      <c r="AB7" s="9"/>
      <c r="AC7" s="9"/>
    </row>
    <row r="8" spans="1:30" s="1" customFormat="1" ht="17.25" x14ac:dyDescent="0.25">
      <c r="A8" s="42" t="s">
        <v>140</v>
      </c>
      <c r="B8" s="42" t="s">
        <v>68</v>
      </c>
      <c r="C8" s="42" t="s">
        <v>7</v>
      </c>
      <c r="D8" s="42">
        <v>844529.68799999997</v>
      </c>
      <c r="E8" s="42">
        <v>28538.641</v>
      </c>
      <c r="F8" s="42">
        <v>29.592497999999999</v>
      </c>
      <c r="G8" s="42">
        <f>($F$8 -  AVERAGE($F$2,$F$3,$F$4) ) / ($F$8 -  AVERAGE($F$2,$F$3,$F$4) ) * 100</f>
        <v>100</v>
      </c>
      <c r="H8" s="42">
        <v>0</v>
      </c>
      <c r="I8" s="47">
        <f>LN($G$8)</f>
        <v>4.6051701859880918</v>
      </c>
      <c r="J8" s="44"/>
      <c r="K8" s="42"/>
      <c r="L8" s="42"/>
      <c r="M8" s="42"/>
      <c r="N8" s="42"/>
      <c r="O8" s="42"/>
      <c r="P8" s="42"/>
      <c r="Q8" s="42"/>
      <c r="R8" s="42"/>
      <c r="S8" s="42"/>
      <c r="T8" s="42"/>
      <c r="U8" s="42">
        <f>IF(ISTEXT($I$8),"",4)</f>
        <v>4</v>
      </c>
      <c r="V8" s="42">
        <f t="shared" si="0"/>
        <v>0</v>
      </c>
      <c r="W8" s="42">
        <f t="shared" si="1"/>
        <v>4.6051701859880918</v>
      </c>
      <c r="X8" s="42"/>
      <c r="Y8" s="42"/>
      <c r="Z8" s="32" t="s">
        <v>60</v>
      </c>
      <c r="AA8" s="34">
        <f>IFERROR(CORREL($W$5:$W$10,$V$5:$V$10)^2,"")</f>
        <v>0.75520757258033366</v>
      </c>
      <c r="AB8" s="9"/>
      <c r="AC8" s="9"/>
    </row>
    <row r="9" spans="1:30" s="1" customFormat="1" ht="18" x14ac:dyDescent="0.35">
      <c r="A9" s="43" t="s">
        <v>141</v>
      </c>
      <c r="B9" s="43" t="s">
        <v>68</v>
      </c>
      <c r="C9" s="43" t="s">
        <v>7</v>
      </c>
      <c r="D9" s="43">
        <v>1108428.5</v>
      </c>
      <c r="E9" s="43">
        <v>25663.1</v>
      </c>
      <c r="F9" s="43">
        <v>43.191527999999998</v>
      </c>
      <c r="G9" s="43">
        <f>($F$9 -  AVERAGE($F$2,$F$3,$F$4) ) / ($F$9 -  AVERAGE($F$2,$F$3,$F$4) ) * 100</f>
        <v>100</v>
      </c>
      <c r="H9" s="43">
        <v>0</v>
      </c>
      <c r="I9" s="46">
        <f>LN($G$9)</f>
        <v>4.6051701859880918</v>
      </c>
      <c r="J9" s="45"/>
      <c r="K9" s="43"/>
      <c r="L9" s="43"/>
      <c r="M9" s="43"/>
      <c r="N9" s="43"/>
      <c r="O9" s="43"/>
      <c r="P9" s="43"/>
      <c r="Q9" s="43"/>
      <c r="R9" s="43"/>
      <c r="S9" s="43"/>
      <c r="T9" s="43"/>
      <c r="U9" s="43">
        <f>IF(ISTEXT($I$9),"",5)</f>
        <v>5</v>
      </c>
      <c r="V9" s="43">
        <f t="shared" si="0"/>
        <v>0</v>
      </c>
      <c r="W9" s="43">
        <f t="shared" si="1"/>
        <v>4.6051701859880918</v>
      </c>
      <c r="X9" s="43"/>
      <c r="Y9" s="43"/>
      <c r="Z9" s="32" t="s">
        <v>61</v>
      </c>
      <c r="AA9" s="41">
        <f>IF(AA6&gt;0,"",IFERROR(LN(2) /ABS(AA6),0))</f>
        <v>132.41188802974989</v>
      </c>
      <c r="AB9" s="9"/>
      <c r="AC9" s="9"/>
    </row>
    <row r="10" spans="1:30" s="1" customFormat="1" ht="18.75" x14ac:dyDescent="0.35">
      <c r="A10" s="42" t="s">
        <v>142</v>
      </c>
      <c r="B10" s="42" t="s">
        <v>68</v>
      </c>
      <c r="C10" s="42" t="s">
        <v>7</v>
      </c>
      <c r="D10" s="42">
        <v>792815.375</v>
      </c>
      <c r="E10" s="42">
        <v>25590.57</v>
      </c>
      <c r="F10" s="42">
        <v>30.980763</v>
      </c>
      <c r="G10" s="42">
        <f>($F$10 -  AVERAGE($F$2,$F$3,$F$4) ) / ($F$10 -  AVERAGE($F$2,$F$3,$F$4) ) * 100</f>
        <v>100</v>
      </c>
      <c r="H10" s="42">
        <v>0</v>
      </c>
      <c r="I10" s="47">
        <f>LN($G$10)</f>
        <v>4.6051701859880918</v>
      </c>
      <c r="J10" s="44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>
        <f>IF(ISTEXT($I$10),"",6)</f>
        <v>6</v>
      </c>
      <c r="V10" s="42">
        <f t="shared" si="0"/>
        <v>0</v>
      </c>
      <c r="W10" s="42">
        <f t="shared" si="1"/>
        <v>4.6051701859880918</v>
      </c>
      <c r="X10" s="42"/>
      <c r="Y10" s="42"/>
      <c r="Z10" s="32" t="s">
        <v>62</v>
      </c>
      <c r="AA10" s="35">
        <f>IF(AA6&gt;0,0,IFERROR(ABS(AA6 * 1000 / 0.5),0))</f>
        <v>10.46956116816658</v>
      </c>
      <c r="AB10" s="9"/>
      <c r="AC10" s="9"/>
    </row>
    <row r="11" spans="1:30" s="1" customFormat="1" ht="15.75" thickBot="1" x14ac:dyDescent="0.3">
      <c r="A11" s="43"/>
      <c r="B11" s="43"/>
      <c r="C11" s="43"/>
      <c r="D11" s="43"/>
      <c r="E11" s="43"/>
      <c r="F11" s="43"/>
      <c r="G11" s="43"/>
      <c r="H11" s="43"/>
      <c r="I11" s="46"/>
      <c r="J11" s="45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36" t="s">
        <v>46</v>
      </c>
      <c r="AA11" s="37" t="s">
        <v>63</v>
      </c>
      <c r="AB11" s="9"/>
      <c r="AC11" s="9"/>
    </row>
    <row r="12" spans="1:30" s="1" customFormat="1" x14ac:dyDescent="0.25">
      <c r="A12" s="42"/>
      <c r="B12" s="42"/>
      <c r="C12" s="42"/>
      <c r="D12" s="42"/>
      <c r="E12" s="42"/>
      <c r="F12" s="42"/>
      <c r="G12" s="42"/>
      <c r="H12" s="42"/>
      <c r="I12" s="47"/>
      <c r="J12" s="44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9"/>
      <c r="AA12" s="9"/>
      <c r="AB12" s="9"/>
      <c r="AC12" s="9"/>
    </row>
    <row r="13" spans="1:30" s="1" customFormat="1" x14ac:dyDescent="0.25">
      <c r="A13" s="43"/>
      <c r="B13" s="43"/>
      <c r="C13" s="43"/>
      <c r="D13" s="43"/>
      <c r="E13" s="43"/>
      <c r="F13" s="43"/>
      <c r="G13" s="43"/>
      <c r="H13" s="43"/>
      <c r="I13" s="46"/>
      <c r="J13" s="45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9"/>
      <c r="AA13" s="9"/>
      <c r="AB13" s="9"/>
      <c r="AC13" s="9"/>
    </row>
    <row r="14" spans="1:30" s="1" customFormat="1" x14ac:dyDescent="0.25">
      <c r="A14" s="42"/>
      <c r="B14" s="42"/>
      <c r="C14" s="42"/>
      <c r="D14" s="42"/>
      <c r="E14" s="42"/>
      <c r="F14" s="42"/>
      <c r="G14" s="42"/>
      <c r="H14" s="42"/>
      <c r="I14" s="47"/>
      <c r="J14" s="44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9"/>
      <c r="AA14" s="9"/>
      <c r="AB14" s="9"/>
      <c r="AC14" s="9"/>
    </row>
    <row r="15" spans="1:30" s="1" customFormat="1" x14ac:dyDescent="0.25">
      <c r="A15" s="43"/>
      <c r="B15" s="43"/>
      <c r="C15" s="43"/>
      <c r="D15" s="43"/>
      <c r="E15" s="43"/>
      <c r="F15" s="43"/>
      <c r="G15" s="43"/>
      <c r="H15" s="43"/>
      <c r="I15" s="46"/>
      <c r="J15" s="45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9"/>
      <c r="AA15" s="9"/>
      <c r="AB15" s="9"/>
      <c r="AC15" s="9"/>
    </row>
    <row r="16" spans="1:30" s="1" customFormat="1" x14ac:dyDescent="0.25">
      <c r="A16" s="42"/>
      <c r="B16" s="42"/>
      <c r="C16" s="42"/>
      <c r="D16" s="42"/>
      <c r="E16" s="42"/>
      <c r="F16" s="42"/>
      <c r="G16" s="42"/>
      <c r="H16" s="42"/>
      <c r="I16" s="47"/>
      <c r="J16" s="44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9"/>
      <c r="AA16" s="9"/>
      <c r="AB16" s="9"/>
      <c r="AC16" s="9"/>
    </row>
    <row r="17" spans="1:30" s="1" customFormat="1" x14ac:dyDescent="0.25">
      <c r="A17" s="43"/>
      <c r="B17" s="43"/>
      <c r="C17" s="43"/>
      <c r="D17" s="43"/>
      <c r="E17" s="43"/>
      <c r="F17" s="43"/>
      <c r="G17" s="43"/>
      <c r="H17" s="43"/>
      <c r="I17" s="46"/>
      <c r="J17" s="45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9"/>
      <c r="AA17" s="9"/>
      <c r="AB17" s="9"/>
      <c r="AC17" s="9"/>
    </row>
    <row r="18" spans="1:30" s="1" customFormat="1" x14ac:dyDescent="0.25">
      <c r="A18" s="42"/>
      <c r="B18" s="42"/>
      <c r="C18" s="42"/>
      <c r="D18" s="42"/>
      <c r="E18" s="42"/>
      <c r="F18" s="42"/>
      <c r="G18" s="42"/>
      <c r="H18" s="42"/>
      <c r="I18" s="47"/>
      <c r="J18" s="44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9"/>
      <c r="AA18" s="9"/>
      <c r="AB18" s="9"/>
      <c r="AC18" s="9"/>
    </row>
    <row r="19" spans="1:30" s="1" customFormat="1" x14ac:dyDescent="0.25">
      <c r="A19" s="43"/>
      <c r="B19" s="43"/>
      <c r="C19" s="43"/>
      <c r="D19" s="43"/>
      <c r="E19" s="43"/>
      <c r="F19" s="43"/>
      <c r="G19" s="43"/>
      <c r="H19" s="43"/>
      <c r="I19" s="46"/>
      <c r="J19" s="45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9"/>
      <c r="AA19" s="9"/>
      <c r="AB19" s="9"/>
      <c r="AC19" s="9"/>
    </row>
    <row r="20" spans="1:30" s="1" customFormat="1" x14ac:dyDescent="0.25">
      <c r="A20" s="42"/>
      <c r="B20" s="42"/>
      <c r="C20" s="42"/>
      <c r="D20" s="42"/>
      <c r="E20" s="42"/>
      <c r="F20" s="42"/>
      <c r="G20" s="42"/>
      <c r="H20" s="42"/>
      <c r="I20" s="47"/>
      <c r="J20" s="44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9"/>
      <c r="AA20" s="9"/>
      <c r="AB20" s="9"/>
      <c r="AC20" s="9"/>
    </row>
    <row r="21" spans="1:30" s="1" customFormat="1" ht="15.75" thickBot="1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5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9"/>
      <c r="AA21" s="9"/>
      <c r="AB21" s="9"/>
      <c r="AC21" s="9"/>
    </row>
    <row r="22" spans="1:30" s="1" customFormat="1" ht="16.5" thickTop="1" thickBot="1" x14ac:dyDescent="0.3">
      <c r="A22" s="42" t="s">
        <v>6</v>
      </c>
      <c r="B22" s="42" t="s">
        <v>69</v>
      </c>
      <c r="C22" s="42" t="s">
        <v>10</v>
      </c>
      <c r="D22" s="42"/>
      <c r="E22" s="42">
        <v>53817.542999999998</v>
      </c>
      <c r="F22" s="42">
        <v>0</v>
      </c>
      <c r="G22" s="42"/>
      <c r="H22" s="42"/>
      <c r="I22" s="42"/>
      <c r="J22" s="44"/>
      <c r="K22" s="42"/>
      <c r="L22" s="42"/>
      <c r="M22" s="42"/>
      <c r="N22" s="42"/>
      <c r="O22" s="42"/>
      <c r="P22" s="42"/>
      <c r="Q22" s="42"/>
      <c r="R22" s="42" t="s">
        <v>628</v>
      </c>
      <c r="S22" s="42"/>
      <c r="T22" s="42">
        <v>2</v>
      </c>
      <c r="U22" s="42"/>
      <c r="V22" s="42"/>
      <c r="W22" s="42"/>
      <c r="X22" s="42"/>
      <c r="Y22" s="42"/>
      <c r="Z22" s="10" t="s">
        <v>52</v>
      </c>
      <c r="AA22" s="10" t="s">
        <v>54</v>
      </c>
      <c r="AB22" s="10" t="s">
        <v>55</v>
      </c>
      <c r="AC22" s="10" t="s">
        <v>56</v>
      </c>
      <c r="AD22" s="10" t="s">
        <v>57</v>
      </c>
    </row>
    <row r="23" spans="1:30" s="1" customFormat="1" ht="15.75" thickTop="1" x14ac:dyDescent="0.25">
      <c r="A23" s="43" t="s">
        <v>8</v>
      </c>
      <c r="B23" s="43" t="s">
        <v>69</v>
      </c>
      <c r="C23" s="43" t="s">
        <v>10</v>
      </c>
      <c r="D23" s="43">
        <v>0.31</v>
      </c>
      <c r="E23" s="43">
        <v>52947.175999999999</v>
      </c>
      <c r="F23" s="43">
        <v>6.0000000000000002E-6</v>
      </c>
      <c r="G23" s="43"/>
      <c r="H23" s="43"/>
      <c r="I23" s="43"/>
      <c r="J23" s="45"/>
      <c r="K23" s="43"/>
      <c r="L23" s="43"/>
      <c r="M23" s="43"/>
      <c r="N23" s="43"/>
      <c r="O23" s="43"/>
      <c r="P23" s="43"/>
      <c r="Q23" s="43"/>
      <c r="R23" s="43" t="s">
        <v>52</v>
      </c>
      <c r="S23" s="43"/>
      <c r="T23" s="43">
        <v>25</v>
      </c>
      <c r="U23" s="43"/>
      <c r="V23" s="43"/>
      <c r="W23" s="43"/>
      <c r="X23" s="43"/>
      <c r="Y23" s="43"/>
      <c r="Z23" s="11">
        <f>$H$25</f>
        <v>120</v>
      </c>
      <c r="AA23" s="12">
        <f>IF(ISTEXT($I$25),TEXT($G$25/100,"0.00%"),$G$25 / 100)</f>
        <v>0.62294023754243344</v>
      </c>
      <c r="AB23" s="12">
        <f>IF(ISTEXT($I$26),TEXT($G$26/100,"0.00%"),$G$26 / 100)</f>
        <v>0.56216330262848446</v>
      </c>
      <c r="AC23" s="15">
        <f>IF(ISTEXT($I$27),TEXT($G$27/100,"0.00%"),$G$27 / 100)</f>
        <v>1.0870802696179089</v>
      </c>
      <c r="AD23" s="12">
        <f>IFERROR(AVERAGE($AA$23:$AC$23),"")</f>
        <v>0.75739460326294239</v>
      </c>
    </row>
    <row r="24" spans="1:30" s="1" customFormat="1" ht="15.75" thickBot="1" x14ac:dyDescent="0.3">
      <c r="A24" s="42" t="s">
        <v>9</v>
      </c>
      <c r="B24" s="42" t="s">
        <v>69</v>
      </c>
      <c r="C24" s="42" t="s">
        <v>10</v>
      </c>
      <c r="D24" s="42">
        <v>0.52600000000000002</v>
      </c>
      <c r="E24" s="42">
        <v>55355.074000000001</v>
      </c>
      <c r="F24" s="42">
        <v>1.0000000000000001E-5</v>
      </c>
      <c r="G24" s="42"/>
      <c r="H24" s="42"/>
      <c r="I24" s="42"/>
      <c r="J24" s="44"/>
      <c r="K24" s="42"/>
      <c r="L24" s="42"/>
      <c r="M24" s="42"/>
      <c r="N24" s="42"/>
      <c r="O24" s="42"/>
      <c r="P24" s="42"/>
      <c r="Q24" s="42"/>
      <c r="R24" s="42" t="s">
        <v>53</v>
      </c>
      <c r="S24" s="42"/>
      <c r="T24" s="42">
        <v>30</v>
      </c>
      <c r="U24" s="42"/>
      <c r="V24" s="42"/>
      <c r="W24" s="42"/>
      <c r="X24" s="42"/>
      <c r="Y24" s="42"/>
      <c r="Z24" s="13">
        <f>$H$28</f>
        <v>0</v>
      </c>
      <c r="AA24" s="14">
        <f>IF(ISTEXT($I$28),TEXT($G$28/100,"0.00%"),$G$28 / 100)</f>
        <v>1</v>
      </c>
      <c r="AB24" s="14">
        <f>IF(ISTEXT($I$29),TEXT($G$29/100,"0.00%"),$G$29 / 100)</f>
        <v>1</v>
      </c>
      <c r="AC24" s="14">
        <f>IF(ISTEXT($I$30),TEXT($G$30/100,"0.00%"),$G$30 / 100)</f>
        <v>1</v>
      </c>
      <c r="AD24" s="14">
        <f>IFERROR(AVERAGE($AA$24:$AC$24),"")</f>
        <v>1</v>
      </c>
    </row>
    <row r="25" spans="1:30" s="1" customFormat="1" ht="16.5" thickTop="1" thickBot="1" x14ac:dyDescent="0.3">
      <c r="A25" s="43" t="s">
        <v>181</v>
      </c>
      <c r="B25" s="43" t="s">
        <v>69</v>
      </c>
      <c r="C25" s="43" t="s">
        <v>10</v>
      </c>
      <c r="D25" s="43">
        <v>42943.370999999999</v>
      </c>
      <c r="E25" s="43">
        <v>29952.256000000001</v>
      </c>
      <c r="F25" s="43">
        <v>1.433727</v>
      </c>
      <c r="G25" s="43">
        <f>($F$25 -  AVERAGE($F$22,$F$23,$F$24) ) / ($F$28 -  AVERAGE($F$22,$F$23,$F$24) ) * 100</f>
        <v>62.294023754243341</v>
      </c>
      <c r="H25" s="43">
        <v>120</v>
      </c>
      <c r="I25" s="46">
        <f>LN($G$25)</f>
        <v>4.1318654942939474</v>
      </c>
      <c r="J25" s="45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>
        <f>IF(ISTEXT($I$25),"",1)</f>
        <v>1</v>
      </c>
      <c r="V25" s="43">
        <f t="shared" ref="V25:V30" si="2">IFERROR(INDEX($H$25:$H$30,SMALL($U$25:$U$30,ROW(W1)),1),"")</f>
        <v>120</v>
      </c>
      <c r="W25" s="43">
        <f t="shared" ref="W25:W30" si="3">IFERROR(INDEX($I$25:$I$30,SMALL($U$25:$U$30,ROW(I1)),1),"")</f>
        <v>4.1318654942939474</v>
      </c>
      <c r="X25" s="43"/>
      <c r="Y25" s="43"/>
      <c r="Z25" s="9"/>
      <c r="AA25" s="9"/>
      <c r="AB25" s="9"/>
      <c r="AC25" s="9"/>
    </row>
    <row r="26" spans="1:30" s="1" customFormat="1" x14ac:dyDescent="0.25">
      <c r="A26" s="42" t="s">
        <v>182</v>
      </c>
      <c r="B26" s="42" t="s">
        <v>69</v>
      </c>
      <c r="C26" s="42" t="s">
        <v>10</v>
      </c>
      <c r="D26" s="42">
        <v>40768.629000000001</v>
      </c>
      <c r="E26" s="42">
        <v>26985.671999999999</v>
      </c>
      <c r="F26" s="42">
        <v>1.510751</v>
      </c>
      <c r="G26" s="42">
        <f>($F$26 -  AVERAGE($F$22,$F$23,$F$24) ) / ($F$29 -  AVERAGE($F$22,$F$23,$F$24) ) * 100</f>
        <v>56.216330262848444</v>
      </c>
      <c r="H26" s="42">
        <v>120</v>
      </c>
      <c r="I26" s="47">
        <f>LN($G$26)</f>
        <v>4.029207288763212</v>
      </c>
      <c r="J26" s="44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>
        <f>IF(ISTEXT($I$26),"",2)</f>
        <v>2</v>
      </c>
      <c r="V26" s="42">
        <f t="shared" si="2"/>
        <v>120</v>
      </c>
      <c r="W26" s="42">
        <f t="shared" si="3"/>
        <v>4.029207288763212</v>
      </c>
      <c r="X26" s="42"/>
      <c r="Y26" s="42"/>
      <c r="Z26" s="30" t="s">
        <v>58</v>
      </c>
      <c r="AA26" s="31">
        <f>IFERROR(SLOPE($W$25:$W$30,$V$25:$V$30),"")</f>
        <v>-2.6827003844769304E-3</v>
      </c>
      <c r="AB26" s="9"/>
      <c r="AC26" s="9"/>
    </row>
    <row r="27" spans="1:30" s="1" customFormat="1" x14ac:dyDescent="0.25">
      <c r="A27" s="43" t="s">
        <v>183</v>
      </c>
      <c r="B27" s="43" t="s">
        <v>69</v>
      </c>
      <c r="C27" s="43" t="s">
        <v>10</v>
      </c>
      <c r="D27" s="43">
        <v>60617.313000000002</v>
      </c>
      <c r="E27" s="43">
        <v>28926.17</v>
      </c>
      <c r="F27" s="43">
        <v>2.0955870000000001</v>
      </c>
      <c r="G27" s="43">
        <f>($F$27 -  AVERAGE($F$22,$F$23,$F$24) ) / ($F$30 -  AVERAGE($F$22,$F$23,$F$24) ) * 100</f>
        <v>108.70802696179089</v>
      </c>
      <c r="H27" s="43">
        <v>120</v>
      </c>
      <c r="I27" s="46">
        <f>LN($G$27)</f>
        <v>4.6886656364954211</v>
      </c>
      <c r="J27" s="45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>
        <f>IF(ISTEXT($I$27),"",3)</f>
        <v>3</v>
      </c>
      <c r="V27" s="43">
        <f t="shared" si="2"/>
        <v>120</v>
      </c>
      <c r="W27" s="43">
        <f t="shared" si="3"/>
        <v>4.6886656364954211</v>
      </c>
      <c r="X27" s="43"/>
      <c r="Y27" s="43"/>
      <c r="Z27" s="32" t="s">
        <v>59</v>
      </c>
      <c r="AA27" s="33">
        <f>IFERROR(INTERCEPT($W$25:$W$30,$V$25:$V$30),"")</f>
        <v>4.6051701859880927</v>
      </c>
      <c r="AB27" s="9"/>
      <c r="AC27" s="9"/>
    </row>
    <row r="28" spans="1:30" s="1" customFormat="1" ht="17.25" x14ac:dyDescent="0.25">
      <c r="A28" s="42" t="s">
        <v>178</v>
      </c>
      <c r="B28" s="42" t="s">
        <v>69</v>
      </c>
      <c r="C28" s="42" t="s">
        <v>10</v>
      </c>
      <c r="D28" s="42">
        <v>64760.91</v>
      </c>
      <c r="E28" s="42">
        <v>28138.013999999999</v>
      </c>
      <c r="F28" s="42">
        <v>2.301545</v>
      </c>
      <c r="G28" s="42">
        <f>($F$28 -  AVERAGE($F$22,$F$23,$F$24) ) / ($F$28 -  AVERAGE($F$22,$F$23,$F$24) ) * 100</f>
        <v>100</v>
      </c>
      <c r="H28" s="42">
        <v>0</v>
      </c>
      <c r="I28" s="47">
        <f>LN($G$28)</f>
        <v>4.6051701859880918</v>
      </c>
      <c r="J28" s="44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>
        <f>IF(ISTEXT($I$28),"",4)</f>
        <v>4</v>
      </c>
      <c r="V28" s="42">
        <f t="shared" si="2"/>
        <v>0</v>
      </c>
      <c r="W28" s="42">
        <f t="shared" si="3"/>
        <v>4.6051701859880918</v>
      </c>
      <c r="X28" s="42"/>
      <c r="Y28" s="42"/>
      <c r="Z28" s="32" t="s">
        <v>60</v>
      </c>
      <c r="AA28" s="34">
        <f>IFERROR(CORREL($W$25:$W$30,$V$25:$V$30)^2,"")</f>
        <v>0.38169482100939811</v>
      </c>
      <c r="AB28" s="9"/>
      <c r="AC28" s="9"/>
    </row>
    <row r="29" spans="1:30" s="1" customFormat="1" ht="18" x14ac:dyDescent="0.35">
      <c r="A29" s="43" t="s">
        <v>179</v>
      </c>
      <c r="B29" s="43" t="s">
        <v>69</v>
      </c>
      <c r="C29" s="43" t="s">
        <v>10</v>
      </c>
      <c r="D29" s="43">
        <v>76020.289000000004</v>
      </c>
      <c r="E29" s="43">
        <v>28287.838</v>
      </c>
      <c r="F29" s="43">
        <v>2.6873840000000002</v>
      </c>
      <c r="G29" s="43">
        <f>($F$29 -  AVERAGE($F$22,$F$23,$F$24) ) / ($F$29 -  AVERAGE($F$22,$F$23,$F$24) ) * 100</f>
        <v>100</v>
      </c>
      <c r="H29" s="43">
        <v>0</v>
      </c>
      <c r="I29" s="46">
        <f>LN($G$29)</f>
        <v>4.6051701859880918</v>
      </c>
      <c r="J29" s="45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>
        <f>IF(ISTEXT($I$29),"",5)</f>
        <v>5</v>
      </c>
      <c r="V29" s="43">
        <f t="shared" si="2"/>
        <v>0</v>
      </c>
      <c r="W29" s="43">
        <f t="shared" si="3"/>
        <v>4.6051701859880918</v>
      </c>
      <c r="X29" s="43"/>
      <c r="Y29" s="43"/>
      <c r="Z29" s="32" t="s">
        <v>61</v>
      </c>
      <c r="AA29" s="41">
        <f>IF(AA26&gt;0,"",IFERROR(LN(2) /ABS(AA26),0))</f>
        <v>258.37666575467921</v>
      </c>
      <c r="AB29" s="9"/>
      <c r="AC29" s="9"/>
    </row>
    <row r="30" spans="1:30" s="1" customFormat="1" ht="18.75" x14ac:dyDescent="0.35">
      <c r="A30" s="42" t="s">
        <v>180</v>
      </c>
      <c r="B30" s="42" t="s">
        <v>69</v>
      </c>
      <c r="C30" s="42" t="s">
        <v>10</v>
      </c>
      <c r="D30" s="42">
        <v>49578.527000000002</v>
      </c>
      <c r="E30" s="42">
        <v>25718.724999999999</v>
      </c>
      <c r="F30" s="42">
        <v>1.927721</v>
      </c>
      <c r="G30" s="42">
        <f>($F$30 -  AVERAGE($F$22,$F$23,$F$24) ) / ($F$30 -  AVERAGE($F$22,$F$23,$F$24) ) * 100</f>
        <v>100</v>
      </c>
      <c r="H30" s="42">
        <v>0</v>
      </c>
      <c r="I30" s="47">
        <f>LN($G$30)</f>
        <v>4.6051701859880918</v>
      </c>
      <c r="J30" s="44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f>IF(ISTEXT($I$30),"",6)</f>
        <v>6</v>
      </c>
      <c r="V30" s="42">
        <f t="shared" si="2"/>
        <v>0</v>
      </c>
      <c r="W30" s="42">
        <f t="shared" si="3"/>
        <v>4.6051701859880918</v>
      </c>
      <c r="X30" s="42"/>
      <c r="Y30" s="42"/>
      <c r="Z30" s="32" t="s">
        <v>62</v>
      </c>
      <c r="AA30" s="33">
        <f>IF(AA26&gt;0,0,IFERROR(ABS(AA26 * 1000 / 0.5),0))</f>
        <v>5.3654007689538608</v>
      </c>
      <c r="AB30" s="9"/>
      <c r="AC30" s="9"/>
    </row>
    <row r="31" spans="1:30" s="1" customFormat="1" ht="15.75" thickBot="1" x14ac:dyDescent="0.3">
      <c r="A31" s="43"/>
      <c r="B31" s="43"/>
      <c r="C31" s="43"/>
      <c r="D31" s="43"/>
      <c r="E31" s="43"/>
      <c r="F31" s="43"/>
      <c r="G31" s="43"/>
      <c r="H31" s="43"/>
      <c r="I31" s="46"/>
      <c r="J31" s="45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36" t="s">
        <v>46</v>
      </c>
      <c r="AA31" s="37" t="s">
        <v>63</v>
      </c>
      <c r="AB31" s="9"/>
      <c r="AC31" s="9"/>
    </row>
    <row r="32" spans="1:30" s="1" customFormat="1" x14ac:dyDescent="0.25">
      <c r="A32" s="42"/>
      <c r="B32" s="42"/>
      <c r="C32" s="42"/>
      <c r="D32" s="42"/>
      <c r="E32" s="42"/>
      <c r="F32" s="42"/>
      <c r="G32" s="42"/>
      <c r="H32" s="42"/>
      <c r="I32" s="47"/>
      <c r="J32" s="44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9"/>
      <c r="AA32" s="9"/>
      <c r="AB32" s="9"/>
      <c r="AC32" s="9"/>
    </row>
    <row r="33" spans="1:30" s="1" customFormat="1" x14ac:dyDescent="0.25">
      <c r="A33" s="43"/>
      <c r="B33" s="43"/>
      <c r="C33" s="43"/>
      <c r="D33" s="43"/>
      <c r="E33" s="43"/>
      <c r="F33" s="43"/>
      <c r="G33" s="43"/>
      <c r="H33" s="43"/>
      <c r="I33" s="46"/>
      <c r="J33" s="45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9"/>
      <c r="AA33" s="9"/>
      <c r="AB33" s="9"/>
      <c r="AC33" s="9"/>
    </row>
    <row r="34" spans="1:30" s="1" customFormat="1" x14ac:dyDescent="0.25">
      <c r="A34" s="42"/>
      <c r="B34" s="42"/>
      <c r="C34" s="42"/>
      <c r="D34" s="42"/>
      <c r="E34" s="42"/>
      <c r="F34" s="42"/>
      <c r="G34" s="42"/>
      <c r="H34" s="42"/>
      <c r="I34" s="47"/>
      <c r="J34" s="44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9"/>
      <c r="AA34" s="9"/>
      <c r="AB34" s="9"/>
      <c r="AC34" s="9"/>
    </row>
    <row r="35" spans="1:30" s="1" customFormat="1" x14ac:dyDescent="0.25">
      <c r="A35" s="43"/>
      <c r="B35" s="43"/>
      <c r="C35" s="43"/>
      <c r="D35" s="43"/>
      <c r="E35" s="43"/>
      <c r="F35" s="43"/>
      <c r="G35" s="43"/>
      <c r="H35" s="43"/>
      <c r="I35" s="46"/>
      <c r="J35" s="45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9"/>
      <c r="AA35" s="9"/>
      <c r="AB35" s="9"/>
      <c r="AC35" s="9"/>
    </row>
    <row r="36" spans="1:30" s="1" customFormat="1" x14ac:dyDescent="0.25">
      <c r="A36" s="42"/>
      <c r="B36" s="42"/>
      <c r="C36" s="42"/>
      <c r="D36" s="42"/>
      <c r="E36" s="42"/>
      <c r="F36" s="42"/>
      <c r="G36" s="42"/>
      <c r="H36" s="42"/>
      <c r="I36" s="47"/>
      <c r="J36" s="44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9"/>
      <c r="AA36" s="9"/>
      <c r="AB36" s="9"/>
      <c r="AC36" s="9"/>
    </row>
    <row r="37" spans="1:30" s="1" customFormat="1" x14ac:dyDescent="0.25">
      <c r="A37" s="43"/>
      <c r="B37" s="43"/>
      <c r="C37" s="43"/>
      <c r="D37" s="43"/>
      <c r="E37" s="43"/>
      <c r="F37" s="43"/>
      <c r="G37" s="43"/>
      <c r="H37" s="43"/>
      <c r="I37" s="46"/>
      <c r="J37" s="45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9"/>
      <c r="AA37" s="9"/>
      <c r="AB37" s="9"/>
      <c r="AC37" s="9"/>
    </row>
    <row r="38" spans="1:30" s="1" customFormat="1" x14ac:dyDescent="0.25">
      <c r="A38" s="42"/>
      <c r="B38" s="42"/>
      <c r="C38" s="42"/>
      <c r="D38" s="42"/>
      <c r="E38" s="42"/>
      <c r="F38" s="42"/>
      <c r="G38" s="42"/>
      <c r="H38" s="42"/>
      <c r="I38" s="47"/>
      <c r="J38" s="44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9"/>
      <c r="AA38" s="9"/>
      <c r="AB38" s="9"/>
      <c r="AC38" s="9"/>
    </row>
    <row r="39" spans="1:30" s="1" customFormat="1" x14ac:dyDescent="0.25">
      <c r="A39" s="43"/>
      <c r="B39" s="43"/>
      <c r="C39" s="43"/>
      <c r="D39" s="43"/>
      <c r="E39" s="43"/>
      <c r="F39" s="43"/>
      <c r="G39" s="43"/>
      <c r="H39" s="43"/>
      <c r="I39" s="46"/>
      <c r="J39" s="45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9"/>
      <c r="AA39" s="9"/>
      <c r="AB39" s="9"/>
      <c r="AC39" s="9"/>
    </row>
    <row r="40" spans="1:30" s="1" customFormat="1" x14ac:dyDescent="0.25">
      <c r="A40" s="42"/>
      <c r="B40" s="42"/>
      <c r="C40" s="42"/>
      <c r="D40" s="42"/>
      <c r="E40" s="42"/>
      <c r="F40" s="42"/>
      <c r="G40" s="42"/>
      <c r="H40" s="42"/>
      <c r="I40" s="47"/>
      <c r="J40" s="44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9"/>
      <c r="AA40" s="9"/>
      <c r="AB40" s="9"/>
      <c r="AC40" s="9"/>
    </row>
    <row r="41" spans="1:30" s="1" customFormat="1" ht="15.75" thickBot="1" x14ac:dyDescent="0.3">
      <c r="A41" s="43"/>
      <c r="B41" s="43"/>
      <c r="C41" s="43"/>
      <c r="D41" s="43"/>
      <c r="E41" s="43"/>
      <c r="F41" s="43"/>
      <c r="G41" s="43"/>
      <c r="H41" s="43"/>
      <c r="I41" s="43"/>
      <c r="J41" s="45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9"/>
      <c r="AA41" s="9"/>
      <c r="AB41" s="9"/>
      <c r="AC41" s="9"/>
    </row>
    <row r="42" spans="1:30" s="1" customFormat="1" ht="16.5" thickTop="1" thickBot="1" x14ac:dyDescent="0.3">
      <c r="A42" s="42" t="s">
        <v>6</v>
      </c>
      <c r="B42" s="42" t="s">
        <v>70</v>
      </c>
      <c r="C42" s="42" t="s">
        <v>11</v>
      </c>
      <c r="D42" s="42"/>
      <c r="E42" s="42">
        <v>53817.542999999998</v>
      </c>
      <c r="F42" s="42">
        <v>0</v>
      </c>
      <c r="G42" s="42"/>
      <c r="H42" s="42"/>
      <c r="I42" s="42"/>
      <c r="J42" s="44"/>
      <c r="K42" s="42"/>
      <c r="L42" s="42"/>
      <c r="M42" s="42"/>
      <c r="N42" s="42"/>
      <c r="O42" s="42"/>
      <c r="P42" s="42"/>
      <c r="Q42" s="42"/>
      <c r="R42" s="42" t="s">
        <v>629</v>
      </c>
      <c r="S42" s="42"/>
      <c r="T42" s="42">
        <v>3</v>
      </c>
      <c r="U42" s="42"/>
      <c r="V42" s="42"/>
      <c r="W42" s="42"/>
      <c r="X42" s="42"/>
      <c r="Y42" s="42"/>
      <c r="Z42" s="10" t="s">
        <v>52</v>
      </c>
      <c r="AA42" s="10" t="s">
        <v>54</v>
      </c>
      <c r="AB42" s="10" t="s">
        <v>55</v>
      </c>
      <c r="AC42" s="10" t="s">
        <v>56</v>
      </c>
      <c r="AD42" s="10" t="s">
        <v>57</v>
      </c>
    </row>
    <row r="43" spans="1:30" s="1" customFormat="1" ht="15.75" thickTop="1" x14ac:dyDescent="0.25">
      <c r="A43" s="43" t="s">
        <v>8</v>
      </c>
      <c r="B43" s="43" t="s">
        <v>70</v>
      </c>
      <c r="C43" s="43" t="s">
        <v>11</v>
      </c>
      <c r="D43" s="43">
        <v>0.56000000000000005</v>
      </c>
      <c r="E43" s="43">
        <v>52947.175999999999</v>
      </c>
      <c r="F43" s="43">
        <v>1.1E-5</v>
      </c>
      <c r="G43" s="43"/>
      <c r="H43" s="43"/>
      <c r="I43" s="43"/>
      <c r="J43" s="45"/>
      <c r="K43" s="43"/>
      <c r="L43" s="43"/>
      <c r="M43" s="43"/>
      <c r="N43" s="43"/>
      <c r="O43" s="43"/>
      <c r="P43" s="43"/>
      <c r="Q43" s="43"/>
      <c r="R43" s="43" t="s">
        <v>52</v>
      </c>
      <c r="S43" s="43"/>
      <c r="T43" s="43">
        <v>45</v>
      </c>
      <c r="U43" s="43"/>
      <c r="V43" s="43"/>
      <c r="W43" s="43"/>
      <c r="X43" s="43"/>
      <c r="Y43" s="43"/>
      <c r="Z43" s="11">
        <f>$H$45</f>
        <v>120</v>
      </c>
      <c r="AA43" s="12" t="str">
        <f>IF(ISTEXT($I$45),TEXT($G$45/100,"0.00%"),$G$45 / 100)</f>
        <v>6.94%</v>
      </c>
      <c r="AB43" s="12">
        <f>IF(ISTEXT($I$46),TEXT($G$46/100,"0.00%"),$G$46 / 100)</f>
        <v>0.27022379682009007</v>
      </c>
      <c r="AC43" s="12">
        <f>IF(ISTEXT($I$47),TEXT($G$47/100,"0.00%"),$G$47 / 100)</f>
        <v>0.2893647433666478</v>
      </c>
      <c r="AD43" s="12">
        <f>IFERROR(AVERAGE($AA$43:$AC$43),"")</f>
        <v>0.27979427009336894</v>
      </c>
    </row>
    <row r="44" spans="1:30" s="1" customFormat="1" ht="15.75" thickBot="1" x14ac:dyDescent="0.3">
      <c r="A44" s="42" t="s">
        <v>9</v>
      </c>
      <c r="B44" s="42" t="s">
        <v>70</v>
      </c>
      <c r="C44" s="42" t="s">
        <v>11</v>
      </c>
      <c r="D44" s="42"/>
      <c r="E44" s="42">
        <v>55355.074000000001</v>
      </c>
      <c r="F44" s="42">
        <v>0</v>
      </c>
      <c r="G44" s="42"/>
      <c r="H44" s="42"/>
      <c r="I44" s="42"/>
      <c r="J44" s="44"/>
      <c r="K44" s="42"/>
      <c r="L44" s="42"/>
      <c r="M44" s="42"/>
      <c r="N44" s="42"/>
      <c r="O44" s="42"/>
      <c r="P44" s="42"/>
      <c r="Q44" s="42"/>
      <c r="R44" s="42" t="s">
        <v>53</v>
      </c>
      <c r="S44" s="42"/>
      <c r="T44" s="42">
        <v>50</v>
      </c>
      <c r="U44" s="42"/>
      <c r="V44" s="42"/>
      <c r="W44" s="42"/>
      <c r="X44" s="42"/>
      <c r="Y44" s="42"/>
      <c r="Z44" s="13">
        <f>$H$48</f>
        <v>0</v>
      </c>
      <c r="AA44" s="14">
        <f>IF(ISTEXT($I$48),TEXT($G$48/100,"0.00%"),$G$48 / 100)</f>
        <v>1</v>
      </c>
      <c r="AB44" s="14">
        <f>IF(ISTEXT($I$49),TEXT($G$49/100,"0.00%"),$G$49 / 100)</f>
        <v>1</v>
      </c>
      <c r="AC44" s="14">
        <f>IF(ISTEXT($I$50),TEXT($G$50/100,"0.00%"),$G$50 / 100)</f>
        <v>1</v>
      </c>
      <c r="AD44" s="14">
        <f>IFERROR(AVERAGE($AA$44:$AC$44),"")</f>
        <v>1</v>
      </c>
    </row>
    <row r="45" spans="1:30" s="1" customFormat="1" ht="16.5" thickTop="1" thickBot="1" x14ac:dyDescent="0.3">
      <c r="A45" s="43" t="s">
        <v>218</v>
      </c>
      <c r="B45" s="43" t="s">
        <v>70</v>
      </c>
      <c r="C45" s="43" t="s">
        <v>11</v>
      </c>
      <c r="D45" s="43">
        <v>1030.4559999999999</v>
      </c>
      <c r="E45" s="43">
        <v>29640.675999999999</v>
      </c>
      <c r="F45" s="43">
        <v>3.4764999999999997E-2</v>
      </c>
      <c r="G45" s="43">
        <f t="shared" ref="G45:G46" si="4">(F45 -  AVERAGE($F$42,$F$43,$F$44) ) / (AVERAGE($F$48:$F$50) -  AVERAGE($F$42,$F$43,$F$44) ) * 100</f>
        <v>6.9395580227410187</v>
      </c>
      <c r="H45" s="43">
        <v>120</v>
      </c>
      <c r="I45" s="46" t="str">
        <f>TEXT(LN($G$45),"0.000")</f>
        <v>1.937</v>
      </c>
      <c r="J45" s="45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 t="str">
        <f>IF(ISTEXT($I$45),"",1)</f>
        <v/>
      </c>
      <c r="V45" s="43">
        <f t="shared" ref="V45:V50" si="5">IFERROR(INDEX($H$45:$H$50,SMALL($U$45:$U$50,ROW(W1)),1),"")</f>
        <v>120</v>
      </c>
      <c r="W45" s="43">
        <f t="shared" ref="W45:W50" si="6">IFERROR(INDEX($I$45:$I$50,SMALL($U$45:$U$50,ROW(I1)),1),"")</f>
        <v>3.2966653997868463</v>
      </c>
      <c r="X45" s="43"/>
      <c r="Y45" s="43"/>
      <c r="Z45" s="9"/>
      <c r="AA45" s="9"/>
      <c r="AB45" s="9"/>
      <c r="AC45" s="9"/>
    </row>
    <row r="46" spans="1:30" s="1" customFormat="1" x14ac:dyDescent="0.25">
      <c r="A46" s="42" t="s">
        <v>219</v>
      </c>
      <c r="B46" s="42" t="s">
        <v>70</v>
      </c>
      <c r="C46" s="42" t="s">
        <v>11</v>
      </c>
      <c r="D46" s="42">
        <v>3661.0630000000001</v>
      </c>
      <c r="E46" s="42">
        <v>27046.271000000001</v>
      </c>
      <c r="F46" s="42">
        <v>0.13536300000000001</v>
      </c>
      <c r="G46" s="42">
        <f t="shared" si="4"/>
        <v>27.022379682009007</v>
      </c>
      <c r="H46" s="42">
        <v>120</v>
      </c>
      <c r="I46" s="47">
        <f>LN($G$46)</f>
        <v>3.2966653997868463</v>
      </c>
      <c r="J46" s="44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>
        <f>IF(ISTEXT($I$46),"",2)</f>
        <v>2</v>
      </c>
      <c r="V46" s="42">
        <f t="shared" si="5"/>
        <v>120</v>
      </c>
      <c r="W46" s="42">
        <f t="shared" si="6"/>
        <v>3.3651028871289581</v>
      </c>
      <c r="X46" s="42"/>
      <c r="Y46" s="42"/>
      <c r="Z46" s="30" t="s">
        <v>58</v>
      </c>
      <c r="AA46" s="40">
        <f>IFERROR(SLOPE($W$45:$W$50,$V$45:$V$50),"")</f>
        <v>-1.0619050354418246E-2</v>
      </c>
      <c r="AB46" s="9"/>
      <c r="AC46" s="9"/>
    </row>
    <row r="47" spans="1:30" s="1" customFormat="1" x14ac:dyDescent="0.25">
      <c r="A47" s="43" t="s">
        <v>220</v>
      </c>
      <c r="B47" s="43" t="s">
        <v>70</v>
      </c>
      <c r="C47" s="43" t="s">
        <v>11</v>
      </c>
      <c r="D47" s="43">
        <v>4143.5060000000003</v>
      </c>
      <c r="E47" s="43">
        <v>28585.543000000001</v>
      </c>
      <c r="F47" s="43">
        <v>0.144951</v>
      </c>
      <c r="G47" s="43">
        <f>(F47 -  AVERAGE($F$42,$F$43,$F$44) ) / (AVERAGE($F$48:$F$50) -  AVERAGE($F$42,$F$43,$F$44) ) * 100</f>
        <v>28.93647433666478</v>
      </c>
      <c r="H47" s="43">
        <v>120</v>
      </c>
      <c r="I47" s="46">
        <f>LN($G$47)</f>
        <v>3.3651028871289581</v>
      </c>
      <c r="J47" s="45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>
        <f>IF(ISTEXT($I$47),"",3)</f>
        <v>3</v>
      </c>
      <c r="V47" s="43">
        <f t="shared" si="5"/>
        <v>0</v>
      </c>
      <c r="W47" s="43">
        <f t="shared" si="6"/>
        <v>4.6051701859880918</v>
      </c>
      <c r="X47" s="43"/>
      <c r="Y47" s="43"/>
      <c r="Z47" s="32" t="s">
        <v>59</v>
      </c>
      <c r="AA47" s="33">
        <f>IFERROR(INTERCEPT($W$45:$W$50,$V$45:$V$50),"")</f>
        <v>4.6051701859880918</v>
      </c>
      <c r="AB47" s="9"/>
      <c r="AC47" s="9"/>
    </row>
    <row r="48" spans="1:30" s="1" customFormat="1" ht="17.25" x14ac:dyDescent="0.25">
      <c r="A48" s="42" t="s">
        <v>215</v>
      </c>
      <c r="B48" s="42" t="s">
        <v>70</v>
      </c>
      <c r="C48" s="42" t="s">
        <v>11</v>
      </c>
      <c r="D48" s="42">
        <v>3880.201</v>
      </c>
      <c r="E48" s="42">
        <v>28538.641</v>
      </c>
      <c r="F48" s="42">
        <v>0.135963</v>
      </c>
      <c r="G48" s="42">
        <f>($F$48 -  AVERAGE($F$42,$F$43,$F$44) ) / ($F$48 -  AVERAGE($F$42,$F$43,$F$44) ) * 100</f>
        <v>100</v>
      </c>
      <c r="H48" s="42">
        <v>0</v>
      </c>
      <c r="I48" s="47">
        <f>LN($G$48)</f>
        <v>4.6051701859880918</v>
      </c>
      <c r="J48" s="44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>
        <f>IF(ISTEXT($I$48),"",4)</f>
        <v>4</v>
      </c>
      <c r="V48" s="42">
        <f t="shared" si="5"/>
        <v>0</v>
      </c>
      <c r="W48" s="42">
        <f t="shared" si="6"/>
        <v>4.6051701859880918</v>
      </c>
      <c r="X48" s="42"/>
      <c r="Y48" s="42"/>
      <c r="Z48" s="32" t="s">
        <v>60</v>
      </c>
      <c r="AA48" s="34">
        <f>IFERROR(CORREL($W$45:$W$50,$V$45:$V$50)^2,"")</f>
        <v>0.99879961272343143</v>
      </c>
      <c r="AB48" s="9"/>
      <c r="AC48" s="9"/>
    </row>
    <row r="49" spans="1:30" s="1" customFormat="1" ht="18" x14ac:dyDescent="0.35">
      <c r="A49" s="43" t="s">
        <v>216</v>
      </c>
      <c r="B49" s="43" t="s">
        <v>70</v>
      </c>
      <c r="C49" s="43" t="s">
        <v>11</v>
      </c>
      <c r="D49" s="43">
        <v>19032.361000000001</v>
      </c>
      <c r="E49" s="43">
        <v>25663.1</v>
      </c>
      <c r="F49" s="43">
        <v>0.74162399999999995</v>
      </c>
      <c r="G49" s="43">
        <f>($F$49 -  AVERAGE($F$42,$F$43,$F$44) ) / ($F$49 -  AVERAGE($F$42,$F$43,$F$44) ) * 100</f>
        <v>100</v>
      </c>
      <c r="H49" s="43">
        <v>0</v>
      </c>
      <c r="I49" s="46">
        <f>LN($G$49)</f>
        <v>4.6051701859880918</v>
      </c>
      <c r="J49" s="45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>
        <f>IF(ISTEXT($I$49),"",5)</f>
        <v>5</v>
      </c>
      <c r="V49" s="43">
        <f t="shared" si="5"/>
        <v>0</v>
      </c>
      <c r="W49" s="43">
        <f t="shared" si="6"/>
        <v>4.6051701859880918</v>
      </c>
      <c r="X49" s="43"/>
      <c r="Y49" s="43"/>
      <c r="Z49" s="32" t="s">
        <v>61</v>
      </c>
      <c r="AA49" s="35">
        <f>IF(AA46&gt;0,"",IFERROR(LN(2) /ABS(AA46),0))</f>
        <v>65.273932924854151</v>
      </c>
      <c r="AB49" s="9"/>
      <c r="AC49" s="9"/>
    </row>
    <row r="50" spans="1:30" s="1" customFormat="1" ht="18.75" x14ac:dyDescent="0.35">
      <c r="A50" s="42" t="s">
        <v>217</v>
      </c>
      <c r="B50" s="42" t="s">
        <v>70</v>
      </c>
      <c r="C50" s="42" t="s">
        <v>11</v>
      </c>
      <c r="D50" s="42">
        <v>15998.478999999999</v>
      </c>
      <c r="E50" s="42">
        <v>25590.57</v>
      </c>
      <c r="F50" s="42">
        <v>0.62517100000000003</v>
      </c>
      <c r="G50" s="42">
        <f>($F$50 -  AVERAGE($F$42,$F$43,$F$44) ) / ($F$50 -  AVERAGE($F$42,$F$43,$F$44) ) * 100</f>
        <v>100</v>
      </c>
      <c r="H50" s="42">
        <v>0</v>
      </c>
      <c r="I50" s="47">
        <f>LN($G$50)</f>
        <v>4.6051701859880918</v>
      </c>
      <c r="J50" s="44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>
        <f>IF(ISTEXT($I$50),"",6)</f>
        <v>6</v>
      </c>
      <c r="V50" s="42" t="str">
        <f t="shared" si="5"/>
        <v/>
      </c>
      <c r="W50" s="42" t="str">
        <f t="shared" si="6"/>
        <v/>
      </c>
      <c r="X50" s="42"/>
      <c r="Y50" s="42"/>
      <c r="Z50" s="32" t="s">
        <v>62</v>
      </c>
      <c r="AA50" s="35">
        <f>IF(AA46&gt;0,0,IFERROR(ABS(AA46 * 1000 / 0.5),0))</f>
        <v>21.238100708836491</v>
      </c>
      <c r="AB50" s="9"/>
      <c r="AC50" s="9"/>
    </row>
    <row r="51" spans="1:30" s="1" customFormat="1" ht="15.75" thickBot="1" x14ac:dyDescent="0.3">
      <c r="A51" s="43"/>
      <c r="B51" s="43"/>
      <c r="C51" s="43"/>
      <c r="D51" s="43"/>
      <c r="E51" s="43"/>
      <c r="F51" s="43"/>
      <c r="G51" s="43"/>
      <c r="H51" s="43"/>
      <c r="I51" s="46"/>
      <c r="J51" s="45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36" t="s">
        <v>46</v>
      </c>
      <c r="AA51" s="37" t="s">
        <v>102</v>
      </c>
      <c r="AB51" s="9"/>
      <c r="AC51" s="9"/>
    </row>
    <row r="52" spans="1:30" s="1" customFormat="1" x14ac:dyDescent="0.25">
      <c r="A52" s="42"/>
      <c r="B52" s="42"/>
      <c r="C52" s="42"/>
      <c r="D52" s="42"/>
      <c r="E52" s="42"/>
      <c r="F52" s="42"/>
      <c r="G52" s="42"/>
      <c r="H52" s="42"/>
      <c r="I52" s="47"/>
      <c r="J52" s="44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9"/>
      <c r="AA52" s="9"/>
      <c r="AB52" s="9"/>
      <c r="AC52" s="9"/>
    </row>
    <row r="53" spans="1:30" s="1" customFormat="1" x14ac:dyDescent="0.25">
      <c r="A53" s="43"/>
      <c r="B53" s="43"/>
      <c r="C53" s="43"/>
      <c r="D53" s="43"/>
      <c r="E53" s="43"/>
      <c r="F53" s="43"/>
      <c r="G53" s="43"/>
      <c r="H53" s="43"/>
      <c r="I53" s="46"/>
      <c r="J53" s="45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9"/>
      <c r="AA53" s="9"/>
      <c r="AB53" s="9"/>
      <c r="AC53" s="9"/>
    </row>
    <row r="54" spans="1:30" s="1" customFormat="1" x14ac:dyDescent="0.25">
      <c r="A54" s="42"/>
      <c r="B54" s="42"/>
      <c r="C54" s="42"/>
      <c r="D54" s="42"/>
      <c r="E54" s="42"/>
      <c r="F54" s="42"/>
      <c r="G54" s="42"/>
      <c r="H54" s="42"/>
      <c r="I54" s="47"/>
      <c r="J54" s="44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9"/>
      <c r="AA54" s="9"/>
      <c r="AB54" s="9"/>
      <c r="AC54" s="9"/>
    </row>
    <row r="55" spans="1:30" s="1" customFormat="1" x14ac:dyDescent="0.25">
      <c r="A55" s="43"/>
      <c r="B55" s="43"/>
      <c r="C55" s="43"/>
      <c r="D55" s="43"/>
      <c r="E55" s="43"/>
      <c r="F55" s="43"/>
      <c r="G55" s="43"/>
      <c r="H55" s="43"/>
      <c r="I55" s="46"/>
      <c r="J55" s="45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9"/>
      <c r="AA55" s="9"/>
      <c r="AB55" s="9"/>
      <c r="AC55" s="9"/>
    </row>
    <row r="56" spans="1:30" s="1" customFormat="1" x14ac:dyDescent="0.25">
      <c r="A56" s="42"/>
      <c r="B56" s="42"/>
      <c r="C56" s="42"/>
      <c r="D56" s="42"/>
      <c r="E56" s="42"/>
      <c r="F56" s="42"/>
      <c r="G56" s="42"/>
      <c r="H56" s="42"/>
      <c r="I56" s="47"/>
      <c r="J56" s="44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9"/>
      <c r="AA56" s="9"/>
      <c r="AB56" s="9"/>
      <c r="AC56" s="9"/>
    </row>
    <row r="57" spans="1:30" s="1" customFormat="1" x14ac:dyDescent="0.25">
      <c r="A57" s="43"/>
      <c r="B57" s="43"/>
      <c r="C57" s="43"/>
      <c r="D57" s="43"/>
      <c r="E57" s="43"/>
      <c r="F57" s="43"/>
      <c r="G57" s="43"/>
      <c r="H57" s="43"/>
      <c r="I57" s="46"/>
      <c r="J57" s="45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9"/>
      <c r="AA57" s="9"/>
      <c r="AB57" s="9"/>
      <c r="AC57" s="9"/>
    </row>
    <row r="58" spans="1:30" s="1" customFormat="1" x14ac:dyDescent="0.25">
      <c r="A58" s="42"/>
      <c r="B58" s="42"/>
      <c r="C58" s="42"/>
      <c r="D58" s="42"/>
      <c r="E58" s="42"/>
      <c r="F58" s="42"/>
      <c r="G58" s="42"/>
      <c r="H58" s="42"/>
      <c r="I58" s="47"/>
      <c r="J58" s="44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9"/>
      <c r="AA58" s="9"/>
      <c r="AB58" s="9"/>
      <c r="AC58" s="9"/>
    </row>
    <row r="59" spans="1:30" s="1" customFormat="1" x14ac:dyDescent="0.25">
      <c r="A59" s="43"/>
      <c r="B59" s="43"/>
      <c r="C59" s="43"/>
      <c r="D59" s="43"/>
      <c r="E59" s="43"/>
      <c r="F59" s="43"/>
      <c r="G59" s="43"/>
      <c r="H59" s="43"/>
      <c r="I59" s="46"/>
      <c r="J59" s="45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9"/>
      <c r="AA59" s="9"/>
      <c r="AB59" s="9"/>
      <c r="AC59" s="9"/>
    </row>
    <row r="60" spans="1:30" s="1" customFormat="1" x14ac:dyDescent="0.25">
      <c r="A60" s="42"/>
      <c r="B60" s="42"/>
      <c r="C60" s="42"/>
      <c r="D60" s="42"/>
      <c r="E60" s="42"/>
      <c r="F60" s="42"/>
      <c r="G60" s="42"/>
      <c r="H60" s="42"/>
      <c r="I60" s="47"/>
      <c r="J60" s="44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9"/>
      <c r="AA60" s="9"/>
      <c r="AB60" s="9"/>
      <c r="AC60" s="9"/>
    </row>
    <row r="61" spans="1:30" s="1" customForma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5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9"/>
      <c r="AA61" s="9"/>
      <c r="AB61" s="9"/>
      <c r="AC61" s="9"/>
    </row>
    <row r="62" spans="1:30" s="1" customFormat="1" x14ac:dyDescent="0.25">
      <c r="A62" s="42"/>
      <c r="B62" s="42"/>
      <c r="C62" s="42"/>
      <c r="D62" s="42"/>
      <c r="E62" s="42"/>
      <c r="F62" s="42"/>
      <c r="G62" s="42"/>
      <c r="H62" s="42"/>
      <c r="I62" s="47"/>
      <c r="J62" s="44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9"/>
      <c r="AA62" s="9"/>
      <c r="AB62" s="9"/>
      <c r="AC62" s="9"/>
    </row>
    <row r="63" spans="1:30" s="1" customFormat="1" ht="15.75" thickBot="1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5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9"/>
      <c r="AA63" s="9"/>
      <c r="AB63" s="9"/>
      <c r="AC63" s="9"/>
    </row>
    <row r="64" spans="1:30" s="1" customFormat="1" ht="16.5" thickTop="1" thickBot="1" x14ac:dyDescent="0.3">
      <c r="A64" s="42" t="s">
        <v>6</v>
      </c>
      <c r="B64" s="42" t="s">
        <v>71</v>
      </c>
      <c r="C64" s="42" t="s">
        <v>12</v>
      </c>
      <c r="D64" s="42"/>
      <c r="E64" s="42">
        <v>53817.542999999998</v>
      </c>
      <c r="F64" s="42">
        <v>0</v>
      </c>
      <c r="G64" s="42"/>
      <c r="H64" s="42"/>
      <c r="I64" s="42"/>
      <c r="J64" s="44"/>
      <c r="K64" s="42"/>
      <c r="L64" s="42"/>
      <c r="M64" s="42"/>
      <c r="N64" s="42"/>
      <c r="O64" s="42"/>
      <c r="P64" s="42"/>
      <c r="Q64" s="42"/>
      <c r="R64" s="42" t="s">
        <v>630</v>
      </c>
      <c r="S64" s="42"/>
      <c r="T64" s="42">
        <v>5</v>
      </c>
      <c r="U64" s="42"/>
      <c r="V64" s="42"/>
      <c r="W64" s="42"/>
      <c r="X64" s="42"/>
      <c r="Y64" s="42"/>
      <c r="Z64" s="10" t="s">
        <v>52</v>
      </c>
      <c r="AA64" s="10" t="s">
        <v>54</v>
      </c>
      <c r="AB64" s="10" t="s">
        <v>55</v>
      </c>
      <c r="AC64" s="10" t="s">
        <v>56</v>
      </c>
      <c r="AD64" s="10" t="s">
        <v>57</v>
      </c>
    </row>
    <row r="65" spans="1:30" s="1" customFormat="1" ht="15.75" thickTop="1" x14ac:dyDescent="0.25">
      <c r="A65" s="43" t="s">
        <v>8</v>
      </c>
      <c r="B65" s="43" t="s">
        <v>71</v>
      </c>
      <c r="C65" s="43" t="s">
        <v>12</v>
      </c>
      <c r="D65" s="43"/>
      <c r="E65" s="43">
        <v>52947.175999999999</v>
      </c>
      <c r="F65" s="43">
        <v>0</v>
      </c>
      <c r="G65" s="43"/>
      <c r="H65" s="43"/>
      <c r="I65" s="43"/>
      <c r="J65" s="45"/>
      <c r="K65" s="43"/>
      <c r="L65" s="43"/>
      <c r="M65" s="43"/>
      <c r="N65" s="43"/>
      <c r="O65" s="43"/>
      <c r="P65" s="43"/>
      <c r="Q65" s="43"/>
      <c r="R65" s="43" t="s">
        <v>52</v>
      </c>
      <c r="S65" s="43"/>
      <c r="T65" s="43">
        <v>85</v>
      </c>
      <c r="U65" s="43"/>
      <c r="V65" s="43"/>
      <c r="W65" s="43"/>
      <c r="X65" s="43"/>
      <c r="Y65" s="43"/>
      <c r="Z65" s="11">
        <f>$H$67</f>
        <v>120</v>
      </c>
      <c r="AA65" s="15">
        <f>IF(ISTEXT($I$67),TEXT($G$67/100,"0.00%"),$G$67 / 100)</f>
        <v>1.1135168874046282</v>
      </c>
      <c r="AB65" s="15">
        <f>IF(ISTEXT($I$68),TEXT($G$68/100,"0.00%"),$G$68 / 100)</f>
        <v>1.1095625637905517</v>
      </c>
      <c r="AC65" s="15">
        <f>IF(ISTEXT($I$69),TEXT($G$69/100,"0.00%"),$G$69 / 100)</f>
        <v>1.2438992699329059</v>
      </c>
      <c r="AD65" s="15">
        <f>IFERROR(AVERAGE($AA$65:$AC$65),"")</f>
        <v>1.155659573709362</v>
      </c>
    </row>
    <row r="66" spans="1:30" s="1" customFormat="1" ht="15.75" thickBot="1" x14ac:dyDescent="0.3">
      <c r="A66" s="42" t="s">
        <v>9</v>
      </c>
      <c r="B66" s="42" t="s">
        <v>71</v>
      </c>
      <c r="C66" s="42" t="s">
        <v>12</v>
      </c>
      <c r="D66" s="42">
        <v>0.91500000000000004</v>
      </c>
      <c r="E66" s="42">
        <v>55355.074000000001</v>
      </c>
      <c r="F66" s="42">
        <v>1.7E-5</v>
      </c>
      <c r="G66" s="42"/>
      <c r="H66" s="42"/>
      <c r="I66" s="42"/>
      <c r="J66" s="44"/>
      <c r="K66" s="42"/>
      <c r="L66" s="42"/>
      <c r="M66" s="42"/>
      <c r="N66" s="42"/>
      <c r="O66" s="42"/>
      <c r="P66" s="42"/>
      <c r="Q66" s="42"/>
      <c r="R66" s="42" t="s">
        <v>53</v>
      </c>
      <c r="S66" s="42"/>
      <c r="T66" s="42">
        <v>90</v>
      </c>
      <c r="U66" s="42"/>
      <c r="V66" s="42"/>
      <c r="W66" s="42"/>
      <c r="X66" s="42"/>
      <c r="Y66" s="42"/>
      <c r="Z66" s="13">
        <f>$H$70</f>
        <v>0</v>
      </c>
      <c r="AA66" s="14">
        <f>IF(ISTEXT($I$70),TEXT($G$70/100,"0.00%"),$G$70 / 100)</f>
        <v>1</v>
      </c>
      <c r="AB66" s="14">
        <f>IF(ISTEXT($I$71),TEXT($G$71/100,"0.00%"),$G$71 / 100)</f>
        <v>1</v>
      </c>
      <c r="AC66" s="14">
        <f>IF(ISTEXT($I$72),TEXT($G$72/100,"0.00%"),$G$72 / 100)</f>
        <v>1</v>
      </c>
      <c r="AD66" s="14">
        <f>IFERROR(AVERAGE($AA$66:$AC$66),"")</f>
        <v>1</v>
      </c>
    </row>
    <row r="67" spans="1:30" s="1" customFormat="1" ht="16.5" thickTop="1" thickBot="1" x14ac:dyDescent="0.3">
      <c r="A67" s="43" t="s">
        <v>255</v>
      </c>
      <c r="B67" s="43" t="s">
        <v>71</v>
      </c>
      <c r="C67" s="43" t="s">
        <v>12</v>
      </c>
      <c r="D67" s="43">
        <v>180264.20300000001</v>
      </c>
      <c r="E67" s="43">
        <v>29640.675999999999</v>
      </c>
      <c r="F67" s="43">
        <v>6.0816499999999998</v>
      </c>
      <c r="G67" s="43">
        <f>($F$67 -  AVERAGE($F$64,$F$65,$F$66) ) / ($F$70 -  AVERAGE($F$64,$F$65,$F$66) ) * 100</f>
        <v>111.35168874046282</v>
      </c>
      <c r="H67" s="43">
        <v>120</v>
      </c>
      <c r="I67" s="46">
        <f>LN($G$67)</f>
        <v>4.7126935596455155</v>
      </c>
      <c r="J67" s="45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>
        <f>IF(ISTEXT($I$67),"",1)</f>
        <v>1</v>
      </c>
      <c r="V67" s="43">
        <f t="shared" ref="V67:V72" si="7">IFERROR(INDEX($H$67:$H$72,SMALL($U$67:$U$72,ROW(W1)),1),"")</f>
        <v>120</v>
      </c>
      <c r="W67" s="43">
        <f t="shared" ref="W67:W72" si="8">IFERROR(INDEX($I$67:$I$72,SMALL($U$67:$U$72,ROW(I1)),1),"")</f>
        <v>4.7126935596455155</v>
      </c>
      <c r="X67" s="43"/>
      <c r="Y67" s="43"/>
      <c r="Z67" s="9"/>
      <c r="AA67" s="9"/>
      <c r="AB67" s="9"/>
      <c r="AC67" s="9"/>
    </row>
    <row r="68" spans="1:30" s="1" customFormat="1" x14ac:dyDescent="0.25">
      <c r="A68" s="42" t="s">
        <v>256</v>
      </c>
      <c r="B68" s="42" t="s">
        <v>71</v>
      </c>
      <c r="C68" s="42" t="s">
        <v>12</v>
      </c>
      <c r="D68" s="42">
        <v>203837.21900000001</v>
      </c>
      <c r="E68" s="42">
        <v>27046.271000000001</v>
      </c>
      <c r="F68" s="42">
        <v>7.5366109999999997</v>
      </c>
      <c r="G68" s="42">
        <f>($F$68 -  AVERAGE($F$64,$F$65,$F$66) ) / ($F$71 -  AVERAGE($F$64,$F$65,$F$66) ) * 100</f>
        <v>110.95625637905518</v>
      </c>
      <c r="H68" s="42">
        <v>120</v>
      </c>
      <c r="I68" s="47">
        <f>LN($G$68)</f>
        <v>4.7091360369645949</v>
      </c>
      <c r="J68" s="44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>
        <f>IF(ISTEXT($I$68),"",2)</f>
        <v>2</v>
      </c>
      <c r="V68" s="42">
        <f t="shared" si="7"/>
        <v>120</v>
      </c>
      <c r="W68" s="42">
        <f t="shared" si="8"/>
        <v>4.7091360369645949</v>
      </c>
      <c r="X68" s="42"/>
      <c r="Y68" s="42"/>
      <c r="Z68" s="30" t="s">
        <v>58</v>
      </c>
      <c r="AA68" s="31">
        <f>IFERROR(SLOPE($W$67:$W$72,$V$67:$V$72),"")</f>
        <v>1.1937228970825054E-3</v>
      </c>
      <c r="AB68" s="9"/>
      <c r="AC68" s="9"/>
    </row>
    <row r="69" spans="1:30" s="1" customFormat="1" x14ac:dyDescent="0.25">
      <c r="A69" s="43" t="s">
        <v>257</v>
      </c>
      <c r="B69" s="43" t="s">
        <v>71</v>
      </c>
      <c r="C69" s="43" t="s">
        <v>12</v>
      </c>
      <c r="D69" s="43">
        <v>218746.57800000001</v>
      </c>
      <c r="E69" s="43">
        <v>28585.543000000001</v>
      </c>
      <c r="F69" s="43">
        <v>7.6523500000000002</v>
      </c>
      <c r="G69" s="43">
        <f>($F$69 -  AVERAGE($F$64,$F$65,$F$66) ) / ($F$72 -  AVERAGE($F$64,$F$65,$F$66) ) * 100</f>
        <v>124.38992699329059</v>
      </c>
      <c r="H69" s="43">
        <v>120</v>
      </c>
      <c r="I69" s="46">
        <f>LN($G$69)</f>
        <v>4.8234212043038669</v>
      </c>
      <c r="J69" s="45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>
        <f>IF(ISTEXT($I$69),"",3)</f>
        <v>3</v>
      </c>
      <c r="V69" s="43">
        <f t="shared" si="7"/>
        <v>120</v>
      </c>
      <c r="W69" s="43">
        <f t="shared" si="8"/>
        <v>4.8234212043038669</v>
      </c>
      <c r="X69" s="43"/>
      <c r="Y69" s="43"/>
      <c r="Z69" s="32" t="s">
        <v>59</v>
      </c>
      <c r="AA69" s="33">
        <f>IFERROR(INTERCEPT($W$67:$W$72,$V$67:$V$72),"")</f>
        <v>4.6051701859880918</v>
      </c>
      <c r="AB69" s="9"/>
      <c r="AC69" s="9"/>
    </row>
    <row r="70" spans="1:30" s="1" customFormat="1" ht="17.25" x14ac:dyDescent="0.25">
      <c r="A70" s="42" t="s">
        <v>252</v>
      </c>
      <c r="B70" s="42" t="s">
        <v>71</v>
      </c>
      <c r="C70" s="42" t="s">
        <v>12</v>
      </c>
      <c r="D70" s="42">
        <v>155868.359</v>
      </c>
      <c r="E70" s="42">
        <v>28538.641</v>
      </c>
      <c r="F70" s="42">
        <v>5.4616600000000002</v>
      </c>
      <c r="G70" s="42">
        <f>($F$70 -  AVERAGE($F$64,$F$65,$F$66) ) / ($F$70 -  AVERAGE($F$64,$F$65,$F$66) ) * 100</f>
        <v>100</v>
      </c>
      <c r="H70" s="42">
        <v>0</v>
      </c>
      <c r="I70" s="47">
        <f>LN($G$70)</f>
        <v>4.6051701859880918</v>
      </c>
      <c r="J70" s="44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>
        <f>IF(ISTEXT($I$70),"",4)</f>
        <v>4</v>
      </c>
      <c r="V70" s="42">
        <f t="shared" si="7"/>
        <v>0</v>
      </c>
      <c r="W70" s="42">
        <f t="shared" si="8"/>
        <v>4.6051701859880918</v>
      </c>
      <c r="X70" s="42"/>
      <c r="Y70" s="42"/>
      <c r="Z70" s="32" t="s">
        <v>60</v>
      </c>
      <c r="AA70" s="34">
        <f>IFERROR(CORREL($W$67:$W$72,$V$67:$V$72)^2,"")</f>
        <v>0.78470481539215375</v>
      </c>
      <c r="AB70" s="9"/>
      <c r="AC70" s="9"/>
    </row>
    <row r="71" spans="1:30" s="1" customFormat="1" ht="18" x14ac:dyDescent="0.35">
      <c r="A71" s="43" t="s">
        <v>253</v>
      </c>
      <c r="B71" s="43" t="s">
        <v>71</v>
      </c>
      <c r="C71" s="43" t="s">
        <v>12</v>
      </c>
      <c r="D71" s="43">
        <v>174314.46900000001</v>
      </c>
      <c r="E71" s="43">
        <v>25663.1</v>
      </c>
      <c r="F71" s="43">
        <v>6.7924170000000004</v>
      </c>
      <c r="G71" s="43">
        <f>($F$71 -  AVERAGE($F$64,$F$65,$F$66) ) / ($F$71 -  AVERAGE($F$64,$F$65,$F$66) ) * 100</f>
        <v>100</v>
      </c>
      <c r="H71" s="43">
        <v>0</v>
      </c>
      <c r="I71" s="46">
        <f>LN($G$71)</f>
        <v>4.6051701859880918</v>
      </c>
      <c r="J71" s="45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>
        <f>IF(ISTEXT($I$71),"",5)</f>
        <v>5</v>
      </c>
      <c r="V71" s="43">
        <f t="shared" si="7"/>
        <v>0</v>
      </c>
      <c r="W71" s="43">
        <f t="shared" si="8"/>
        <v>4.6051701859880918</v>
      </c>
      <c r="X71" s="43"/>
      <c r="Y71" s="43"/>
      <c r="Z71" s="32" t="s">
        <v>61</v>
      </c>
      <c r="AA71" s="39" t="str">
        <f>IF(AA68&gt;0," &gt;480",IFERROR(LN(2) /ABS(AA68),0))</f>
        <v xml:space="preserve"> &gt;480</v>
      </c>
      <c r="AB71" s="9"/>
      <c r="AC71" s="9"/>
    </row>
    <row r="72" spans="1:30" s="1" customFormat="1" ht="18.75" x14ac:dyDescent="0.35">
      <c r="A72" s="42" t="s">
        <v>254</v>
      </c>
      <c r="B72" s="42" t="s">
        <v>71</v>
      </c>
      <c r="C72" s="42" t="s">
        <v>12</v>
      </c>
      <c r="D72" s="42">
        <v>157430.78099999999</v>
      </c>
      <c r="E72" s="42">
        <v>25590.57</v>
      </c>
      <c r="F72" s="42">
        <v>6.1519060000000003</v>
      </c>
      <c r="G72" s="42">
        <f>($F$72 -  AVERAGE($F$64,$F$65,$F$66) ) / ($F$72 -  AVERAGE($F$64,$F$65,$F$66) ) * 100</f>
        <v>100</v>
      </c>
      <c r="H72" s="42">
        <v>0</v>
      </c>
      <c r="I72" s="47">
        <f>LN($G$72)</f>
        <v>4.6051701859880918</v>
      </c>
      <c r="J72" s="44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>
        <f>IF(ISTEXT($I$72),"",6)</f>
        <v>6</v>
      </c>
      <c r="V72" s="42">
        <f t="shared" si="7"/>
        <v>0</v>
      </c>
      <c r="W72" s="42">
        <f t="shared" si="8"/>
        <v>4.6051701859880918</v>
      </c>
      <c r="X72" s="42"/>
      <c r="Y72" s="42"/>
      <c r="Z72" s="32" t="s">
        <v>62</v>
      </c>
      <c r="AA72" s="35">
        <f>IF(AA68&gt;0,0,IFERROR(ABS(AA68 * 1000 / 0.5),0))</f>
        <v>0</v>
      </c>
      <c r="AB72" s="9"/>
      <c r="AC72" s="9"/>
    </row>
    <row r="73" spans="1:30" s="1" customFormat="1" ht="15.75" thickBot="1" x14ac:dyDescent="0.3">
      <c r="A73" s="43"/>
      <c r="B73" s="43"/>
      <c r="C73" s="43"/>
      <c r="D73" s="43"/>
      <c r="E73" s="43"/>
      <c r="F73" s="43"/>
      <c r="G73" s="43"/>
      <c r="H73" s="43"/>
      <c r="I73" s="46"/>
      <c r="J73" s="45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36" t="s">
        <v>46</v>
      </c>
      <c r="AA73" s="37" t="s">
        <v>63</v>
      </c>
      <c r="AB73" s="9"/>
      <c r="AC73" s="9"/>
    </row>
    <row r="74" spans="1:30" s="1" customFormat="1" x14ac:dyDescent="0.25">
      <c r="A74" s="42"/>
      <c r="B74" s="42"/>
      <c r="C74" s="42"/>
      <c r="D74" s="42"/>
      <c r="E74" s="42"/>
      <c r="F74" s="42"/>
      <c r="G74" s="42"/>
      <c r="H74" s="42"/>
      <c r="I74" s="47"/>
      <c r="J74" s="44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9"/>
      <c r="AA74" s="9"/>
      <c r="AB74" s="9"/>
      <c r="AC74" s="9"/>
    </row>
    <row r="75" spans="1:30" s="1" customFormat="1" x14ac:dyDescent="0.25">
      <c r="A75" s="43"/>
      <c r="B75" s="43"/>
      <c r="C75" s="43"/>
      <c r="D75" s="43"/>
      <c r="E75" s="43"/>
      <c r="F75" s="43"/>
      <c r="G75" s="43"/>
      <c r="H75" s="43"/>
      <c r="I75" s="46"/>
      <c r="J75" s="45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9"/>
      <c r="AA75" s="9"/>
      <c r="AB75" s="9"/>
      <c r="AC75" s="9"/>
    </row>
    <row r="76" spans="1:30" s="1" customFormat="1" x14ac:dyDescent="0.25">
      <c r="A76" s="42"/>
      <c r="B76" s="42"/>
      <c r="C76" s="42"/>
      <c r="D76" s="42"/>
      <c r="E76" s="42"/>
      <c r="F76" s="42"/>
      <c r="G76" s="42"/>
      <c r="H76" s="42"/>
      <c r="I76" s="47"/>
      <c r="J76" s="44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9"/>
      <c r="AA76" s="9"/>
      <c r="AB76" s="9"/>
      <c r="AC76" s="9"/>
    </row>
    <row r="77" spans="1:30" s="1" customFormat="1" x14ac:dyDescent="0.25">
      <c r="A77" s="43"/>
      <c r="B77" s="43"/>
      <c r="C77" s="43"/>
      <c r="D77" s="43"/>
      <c r="E77" s="43"/>
      <c r="F77" s="43"/>
      <c r="G77" s="43"/>
      <c r="H77" s="43"/>
      <c r="I77" s="46"/>
      <c r="J77" s="45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9"/>
      <c r="AA77" s="9"/>
      <c r="AB77" s="9"/>
      <c r="AC77" s="9"/>
    </row>
    <row r="78" spans="1:30" s="1" customFormat="1" x14ac:dyDescent="0.25">
      <c r="A78" s="42"/>
      <c r="B78" s="42"/>
      <c r="C78" s="42"/>
      <c r="D78" s="42"/>
      <c r="E78" s="42"/>
      <c r="F78" s="42"/>
      <c r="G78" s="42"/>
      <c r="H78" s="42"/>
      <c r="I78" s="47"/>
      <c r="J78" s="44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9"/>
      <c r="AA78" s="9"/>
      <c r="AB78" s="9"/>
      <c r="AC78" s="9"/>
    </row>
    <row r="79" spans="1:30" s="1" customFormat="1" x14ac:dyDescent="0.25">
      <c r="A79" s="43"/>
      <c r="B79" s="43"/>
      <c r="C79" s="43"/>
      <c r="D79" s="43"/>
      <c r="E79" s="43"/>
      <c r="F79" s="43"/>
      <c r="G79" s="43"/>
      <c r="H79" s="43"/>
      <c r="I79" s="46"/>
      <c r="J79" s="45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9"/>
      <c r="AA79" s="9"/>
      <c r="AB79" s="9"/>
      <c r="AC79" s="9"/>
    </row>
    <row r="80" spans="1:30" s="1" customFormat="1" x14ac:dyDescent="0.25">
      <c r="A80" s="42"/>
      <c r="B80" s="42"/>
      <c r="C80" s="42"/>
      <c r="D80" s="42"/>
      <c r="E80" s="42"/>
      <c r="F80" s="42"/>
      <c r="G80" s="42"/>
      <c r="H80" s="42"/>
      <c r="I80" s="47"/>
      <c r="J80" s="44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9"/>
      <c r="AA80" s="9"/>
      <c r="AB80" s="9"/>
      <c r="AC80" s="9"/>
    </row>
    <row r="81" spans="1:30" s="1" customFormat="1" x14ac:dyDescent="0.25">
      <c r="A81" s="43"/>
      <c r="B81" s="43"/>
      <c r="C81" s="43"/>
      <c r="D81" s="43"/>
      <c r="E81" s="43"/>
      <c r="F81" s="43"/>
      <c r="G81" s="43"/>
      <c r="H81" s="43"/>
      <c r="I81" s="46"/>
      <c r="J81" s="45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9"/>
      <c r="AA81" s="9"/>
      <c r="AB81" s="9"/>
      <c r="AC81" s="9"/>
    </row>
    <row r="82" spans="1:30" s="1" customFormat="1" x14ac:dyDescent="0.25">
      <c r="A82" s="42"/>
      <c r="B82" s="42"/>
      <c r="C82" s="42"/>
      <c r="D82" s="42"/>
      <c r="E82" s="42"/>
      <c r="F82" s="42"/>
      <c r="G82" s="42"/>
      <c r="H82" s="42"/>
      <c r="I82" s="47"/>
      <c r="J82" s="44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9"/>
      <c r="AA82" s="9"/>
      <c r="AB82" s="9"/>
      <c r="AC82" s="9"/>
    </row>
    <row r="83" spans="1:30" s="1" customFormat="1" ht="15.75" thickBot="1" x14ac:dyDescent="0.3">
      <c r="A83" s="43"/>
      <c r="B83" s="43"/>
      <c r="C83" s="43"/>
      <c r="D83" s="43"/>
      <c r="E83" s="43"/>
      <c r="F83" s="43"/>
      <c r="G83" s="43"/>
      <c r="H83" s="43"/>
      <c r="I83" s="43"/>
      <c r="J83" s="45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9"/>
      <c r="AA83" s="9"/>
      <c r="AB83" s="9"/>
      <c r="AC83" s="9"/>
    </row>
    <row r="84" spans="1:30" s="1" customFormat="1" ht="16.5" thickTop="1" thickBot="1" x14ac:dyDescent="0.3">
      <c r="A84" s="42" t="s">
        <v>6</v>
      </c>
      <c r="B84" s="42" t="s">
        <v>72</v>
      </c>
      <c r="C84" s="42" t="s">
        <v>13</v>
      </c>
      <c r="D84" s="42"/>
      <c r="E84" s="42">
        <v>53817.542999999998</v>
      </c>
      <c r="F84" s="42">
        <v>0</v>
      </c>
      <c r="G84" s="42"/>
      <c r="H84" s="42"/>
      <c r="I84" s="42"/>
      <c r="J84" s="44"/>
      <c r="K84" s="42"/>
      <c r="L84" s="42"/>
      <c r="M84" s="42"/>
      <c r="N84" s="42"/>
      <c r="O84" s="42"/>
      <c r="P84" s="42"/>
      <c r="Q84" s="42"/>
      <c r="R84" s="42" t="s">
        <v>631</v>
      </c>
      <c r="S84" s="42"/>
      <c r="T84" s="42">
        <v>6</v>
      </c>
      <c r="U84" s="42"/>
      <c r="V84" s="42"/>
      <c r="W84" s="42"/>
      <c r="X84" s="42"/>
      <c r="Y84" s="42"/>
      <c r="Z84" s="10" t="s">
        <v>52</v>
      </c>
      <c r="AA84" s="10" t="s">
        <v>54</v>
      </c>
      <c r="AB84" s="10" t="s">
        <v>55</v>
      </c>
      <c r="AC84" s="10" t="s">
        <v>56</v>
      </c>
      <c r="AD84" s="10" t="s">
        <v>57</v>
      </c>
    </row>
    <row r="85" spans="1:30" s="1" customFormat="1" ht="15.75" thickTop="1" x14ac:dyDescent="0.25">
      <c r="A85" s="43" t="s">
        <v>8</v>
      </c>
      <c r="B85" s="43" t="s">
        <v>72</v>
      </c>
      <c r="C85" s="43" t="s">
        <v>13</v>
      </c>
      <c r="D85" s="43"/>
      <c r="E85" s="43">
        <v>52947.175999999999</v>
      </c>
      <c r="F85" s="43">
        <v>0</v>
      </c>
      <c r="G85" s="43"/>
      <c r="H85" s="43"/>
      <c r="I85" s="43"/>
      <c r="J85" s="45"/>
      <c r="K85" s="43"/>
      <c r="L85" s="43"/>
      <c r="M85" s="43"/>
      <c r="N85" s="43"/>
      <c r="O85" s="43"/>
      <c r="P85" s="43"/>
      <c r="Q85" s="43"/>
      <c r="R85" s="43" t="s">
        <v>52</v>
      </c>
      <c r="S85" s="43"/>
      <c r="T85" s="43">
        <v>105</v>
      </c>
      <c r="U85" s="43"/>
      <c r="V85" s="43"/>
      <c r="W85" s="43"/>
      <c r="X85" s="43"/>
      <c r="Y85" s="43"/>
      <c r="Z85" s="11">
        <f>$H$87</f>
        <v>120</v>
      </c>
      <c r="AA85" s="12">
        <f>IF(ISTEXT($I$87),TEXT($G$87/100,"0.00%"),$G$87 / 100)</f>
        <v>0.42497812151605779</v>
      </c>
      <c r="AB85" s="15">
        <f>IF(ISTEXT($I$88),TEXT($G$88/100,"0.00%"),$G$88 / 100)</f>
        <v>1.1831991005894711</v>
      </c>
      <c r="AC85" s="15">
        <f>IF(ISTEXT($I$89),TEXT($G$89/100,"0.00%"),$G$89 / 100)</f>
        <v>1.2875336905928192</v>
      </c>
      <c r="AD85" s="12">
        <f>IFERROR(AVERAGE($AA$85:$AC$85),"")</f>
        <v>0.96523697089944938</v>
      </c>
    </row>
    <row r="86" spans="1:30" s="1" customFormat="1" ht="15.75" thickBot="1" x14ac:dyDescent="0.3">
      <c r="A86" s="42" t="s">
        <v>9</v>
      </c>
      <c r="B86" s="42" t="s">
        <v>72</v>
      </c>
      <c r="C86" s="42" t="s">
        <v>13</v>
      </c>
      <c r="D86" s="42">
        <v>0.151</v>
      </c>
      <c r="E86" s="42">
        <v>55355.074000000001</v>
      </c>
      <c r="F86" s="42">
        <v>3.0000000000000001E-6</v>
      </c>
      <c r="G86" s="42"/>
      <c r="H86" s="42"/>
      <c r="I86" s="42"/>
      <c r="J86" s="44"/>
      <c r="K86" s="42"/>
      <c r="L86" s="42"/>
      <c r="M86" s="42"/>
      <c r="N86" s="42"/>
      <c r="O86" s="42"/>
      <c r="P86" s="42"/>
      <c r="Q86" s="42"/>
      <c r="R86" s="42" t="s">
        <v>53</v>
      </c>
      <c r="S86" s="42"/>
      <c r="T86" s="42">
        <v>110</v>
      </c>
      <c r="U86" s="42"/>
      <c r="V86" s="42"/>
      <c r="W86" s="42"/>
      <c r="X86" s="42"/>
      <c r="Y86" s="42"/>
      <c r="Z86" s="13">
        <f>$H$90</f>
        <v>0</v>
      </c>
      <c r="AA86" s="14">
        <f>IF(ISTEXT($I$90),TEXT($G$90/100,"0.00%"),$G$90 / 100)</f>
        <v>1</v>
      </c>
      <c r="AB86" s="14">
        <f>IF(ISTEXT($I$91),TEXT($G$91/100,"0.00%"),$G$91 / 100)</f>
        <v>1</v>
      </c>
      <c r="AC86" s="14">
        <f>IF(ISTEXT($I$92),TEXT($G$92/100,"0.00%"),$G$92 / 100)</f>
        <v>1</v>
      </c>
      <c r="AD86" s="14">
        <f>IFERROR(AVERAGE($AA$86:$AC$86),"")</f>
        <v>1</v>
      </c>
    </row>
    <row r="87" spans="1:30" s="1" customFormat="1" ht="16.5" thickTop="1" thickBot="1" x14ac:dyDescent="0.3">
      <c r="A87" s="43" t="s">
        <v>292</v>
      </c>
      <c r="B87" s="43" t="s">
        <v>72</v>
      </c>
      <c r="C87" s="43" t="s">
        <v>13</v>
      </c>
      <c r="D87" s="43">
        <v>16566.974999999999</v>
      </c>
      <c r="E87" s="43">
        <v>29952.256000000001</v>
      </c>
      <c r="F87" s="43">
        <v>0.55311299999999997</v>
      </c>
      <c r="G87" s="43">
        <f>($F$87 -  AVERAGE($F$84,$F$85,$F$86) ) / ($F$90 -  AVERAGE($F$84,$F$85,$F$86) ) * 100</f>
        <v>42.497812151605778</v>
      </c>
      <c r="H87" s="43">
        <v>120</v>
      </c>
      <c r="I87" s="46">
        <f>LN($G$87)</f>
        <v>3.7494525958195464</v>
      </c>
      <c r="J87" s="45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>
        <f>IF(ISTEXT($I$87),"",1)</f>
        <v>1</v>
      </c>
      <c r="V87" s="43">
        <f t="shared" ref="V87:V92" si="9">IFERROR(INDEX($H$87:$H$92,SMALL($U$87:$U$92,ROW(W1)),1),"")</f>
        <v>120</v>
      </c>
      <c r="W87" s="43">
        <f t="shared" ref="W87:W92" si="10">IFERROR(INDEX($I$87:$I$92,SMALL($U$87:$U$92,ROW(I1)),1),"")</f>
        <v>3.7494525958195464</v>
      </c>
      <c r="X87" s="43"/>
      <c r="Y87" s="43"/>
      <c r="Z87" s="9"/>
      <c r="AA87" s="9"/>
      <c r="AB87" s="9"/>
      <c r="AC87" s="9"/>
    </row>
    <row r="88" spans="1:30" s="1" customFormat="1" x14ac:dyDescent="0.25">
      <c r="A88" s="42" t="s">
        <v>293</v>
      </c>
      <c r="B88" s="42" t="s">
        <v>72</v>
      </c>
      <c r="C88" s="42" t="s">
        <v>13</v>
      </c>
      <c r="D88" s="42">
        <v>22890.668000000001</v>
      </c>
      <c r="E88" s="42">
        <v>26985.671999999999</v>
      </c>
      <c r="F88" s="42">
        <v>0.84825300000000003</v>
      </c>
      <c r="G88" s="42">
        <f>($F$88 -  AVERAGE($F$84,$F$85,$F$86) ) / ($F$91 -  AVERAGE($F$84,$F$85,$F$86) ) * 100</f>
        <v>118.3199100589471</v>
      </c>
      <c r="H88" s="42">
        <v>120</v>
      </c>
      <c r="I88" s="47">
        <f>LN($G$88)</f>
        <v>4.7733920582513685</v>
      </c>
      <c r="J88" s="44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>
        <f>IF(ISTEXT($I$88),"",2)</f>
        <v>2</v>
      </c>
      <c r="V88" s="42">
        <f t="shared" si="9"/>
        <v>120</v>
      </c>
      <c r="W88" s="42">
        <f t="shared" si="10"/>
        <v>4.7733920582513685</v>
      </c>
      <c r="X88" s="42"/>
      <c r="Y88" s="42"/>
      <c r="Z88" s="30" t="s">
        <v>58</v>
      </c>
      <c r="AA88" s="31">
        <f>IFERROR(SLOPE($W$87:$W$92,$V$87:$V$92),"")</f>
        <v>-1.2076866590031757E-3</v>
      </c>
      <c r="AB88" s="9"/>
      <c r="AC88" s="9"/>
    </row>
    <row r="89" spans="1:30" s="1" customFormat="1" x14ac:dyDescent="0.25">
      <c r="A89" s="43" t="s">
        <v>294</v>
      </c>
      <c r="B89" s="43" t="s">
        <v>72</v>
      </c>
      <c r="C89" s="43" t="s">
        <v>13</v>
      </c>
      <c r="D89" s="43">
        <v>24748.388999999999</v>
      </c>
      <c r="E89" s="43">
        <v>28926.17</v>
      </c>
      <c r="F89" s="43">
        <v>0.85557099999999997</v>
      </c>
      <c r="G89" s="43">
        <f>($F$89 -  AVERAGE($F$84,$F$85,$F$86) ) / ($F$92 -  AVERAGE($F$84,$F$85,$F$86) ) * 100</f>
        <v>128.75336905928191</v>
      </c>
      <c r="H89" s="43">
        <v>120</v>
      </c>
      <c r="I89" s="46">
        <f>LN($G$89)</f>
        <v>4.8578987066522172</v>
      </c>
      <c r="J89" s="45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>
        <f>IF(ISTEXT($I$89),"",3)</f>
        <v>3</v>
      </c>
      <c r="V89" s="43">
        <f t="shared" si="9"/>
        <v>120</v>
      </c>
      <c r="W89" s="43">
        <f t="shared" si="10"/>
        <v>4.8578987066522172</v>
      </c>
      <c r="X89" s="43"/>
      <c r="Y89" s="43"/>
      <c r="Z89" s="32" t="s">
        <v>59</v>
      </c>
      <c r="AA89" s="33">
        <f>IFERROR(INTERCEPT($W$87:$W$92,$V$87:$V$92),"")</f>
        <v>4.6051701859880918</v>
      </c>
      <c r="AB89" s="9"/>
      <c r="AC89" s="9"/>
    </row>
    <row r="90" spans="1:30" s="1" customFormat="1" ht="17.25" x14ac:dyDescent="0.25">
      <c r="A90" s="42" t="s">
        <v>289</v>
      </c>
      <c r="B90" s="42" t="s">
        <v>72</v>
      </c>
      <c r="C90" s="42" t="s">
        <v>13</v>
      </c>
      <c r="D90" s="42">
        <v>36621.847999999998</v>
      </c>
      <c r="E90" s="42">
        <v>28138.013999999999</v>
      </c>
      <c r="F90" s="42">
        <v>1.3015080000000001</v>
      </c>
      <c r="G90" s="42">
        <f>($F$90 -  AVERAGE($F$84,$F$85,$F$86) ) / ($F$90 -  AVERAGE($F$84,$F$85,$F$86) ) * 100</f>
        <v>100</v>
      </c>
      <c r="H90" s="42">
        <v>0</v>
      </c>
      <c r="I90" s="47">
        <f>LN($G$90)</f>
        <v>4.6051701859880918</v>
      </c>
      <c r="J90" s="44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>
        <f>IF(ISTEXT($I$90),"",4)</f>
        <v>4</v>
      </c>
      <c r="V90" s="42">
        <f t="shared" si="9"/>
        <v>0</v>
      </c>
      <c r="W90" s="42">
        <f t="shared" si="10"/>
        <v>4.6051701859880918</v>
      </c>
      <c r="X90" s="42"/>
      <c r="Y90" s="42"/>
      <c r="Z90" s="32" t="s">
        <v>60</v>
      </c>
      <c r="AA90" s="54">
        <f>IFERROR(CORREL($W$87:$W$92,$V$87:$V$92)^2,"")</f>
        <v>3.9731355754529941E-2</v>
      </c>
      <c r="AB90" s="9"/>
      <c r="AC90" s="9"/>
    </row>
    <row r="91" spans="1:30" s="1" customFormat="1" ht="18" x14ac:dyDescent="0.35">
      <c r="A91" s="43" t="s">
        <v>290</v>
      </c>
      <c r="B91" s="43" t="s">
        <v>72</v>
      </c>
      <c r="C91" s="43" t="s">
        <v>13</v>
      </c>
      <c r="D91" s="43">
        <v>20279.973000000002</v>
      </c>
      <c r="E91" s="43">
        <v>28287.838</v>
      </c>
      <c r="F91" s="43">
        <v>0.71691499999999997</v>
      </c>
      <c r="G91" s="43">
        <f>($F$91 -  AVERAGE($F$84,$F$85,$F$86) ) / ($F$91 -  AVERAGE($F$84,$F$85,$F$86) ) * 100</f>
        <v>100</v>
      </c>
      <c r="H91" s="43">
        <v>0</v>
      </c>
      <c r="I91" s="46">
        <f>LN($G$91)</f>
        <v>4.6051701859880918</v>
      </c>
      <c r="J91" s="45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>
        <f>IF(ISTEXT($I$91),"",5)</f>
        <v>5</v>
      </c>
      <c r="V91" s="43">
        <f t="shared" si="9"/>
        <v>0</v>
      </c>
      <c r="W91" s="43">
        <f t="shared" si="10"/>
        <v>4.6051701859880918</v>
      </c>
      <c r="X91" s="43"/>
      <c r="Y91" s="43"/>
      <c r="Z91" s="32" t="s">
        <v>61</v>
      </c>
      <c r="AA91" s="41">
        <f>IF(AA88&gt;0,"",IFERROR(LN(2) /ABS(AA88),0))</f>
        <v>573.94620979921137</v>
      </c>
      <c r="AB91" s="9"/>
      <c r="AC91" s="9"/>
    </row>
    <row r="92" spans="1:30" s="1" customFormat="1" ht="18.75" x14ac:dyDescent="0.35">
      <c r="A92" s="42" t="s">
        <v>291</v>
      </c>
      <c r="B92" s="42" t="s">
        <v>72</v>
      </c>
      <c r="C92" s="42" t="s">
        <v>13</v>
      </c>
      <c r="D92" s="42">
        <v>17090.201000000001</v>
      </c>
      <c r="E92" s="42">
        <v>25718.724999999999</v>
      </c>
      <c r="F92" s="42">
        <v>0.66450399999999998</v>
      </c>
      <c r="G92" s="42">
        <f>($F$92 -  AVERAGE($F$84,$F$85,$F$86) ) / ($F$92 -  AVERAGE($F$84,$F$85,$F$86) ) * 100</f>
        <v>100</v>
      </c>
      <c r="H92" s="42">
        <v>0</v>
      </c>
      <c r="I92" s="47">
        <f>LN($G$92)</f>
        <v>4.6051701859880918</v>
      </c>
      <c r="J92" s="44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>
        <f>IF(ISTEXT($I$92),"",6)</f>
        <v>6</v>
      </c>
      <c r="V92" s="42">
        <f t="shared" si="9"/>
        <v>0</v>
      </c>
      <c r="W92" s="42">
        <f t="shared" si="10"/>
        <v>4.6051701859880918</v>
      </c>
      <c r="X92" s="42"/>
      <c r="Y92" s="42"/>
      <c r="Z92" s="32" t="s">
        <v>62</v>
      </c>
      <c r="AA92" s="33">
        <f>IF(AA88&gt;0,0,IFERROR(ABS(AA88 * 1000 / 0.5),0))</f>
        <v>2.4153733180063512</v>
      </c>
      <c r="AB92" s="9"/>
      <c r="AC92" s="9"/>
    </row>
    <row r="93" spans="1:30" s="1" customFormat="1" ht="15.75" thickBot="1" x14ac:dyDescent="0.3">
      <c r="A93" s="43"/>
      <c r="B93" s="43"/>
      <c r="C93" s="43"/>
      <c r="D93" s="43"/>
      <c r="E93" s="43"/>
      <c r="F93" s="43"/>
      <c r="G93" s="43"/>
      <c r="H93" s="43"/>
      <c r="I93" s="46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36" t="s">
        <v>46</v>
      </c>
      <c r="AA93" s="37" t="s">
        <v>63</v>
      </c>
      <c r="AB93" s="9"/>
      <c r="AC93" s="9"/>
    </row>
    <row r="94" spans="1:30" s="1" customFormat="1" x14ac:dyDescent="0.25">
      <c r="A94" s="42"/>
      <c r="B94" s="42"/>
      <c r="C94" s="42"/>
      <c r="D94" s="42"/>
      <c r="E94" s="42"/>
      <c r="F94" s="42"/>
      <c r="G94" s="42"/>
      <c r="H94" s="42"/>
      <c r="I94" s="47"/>
      <c r="J94" s="44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9"/>
      <c r="AA94" s="9"/>
      <c r="AB94" s="9"/>
      <c r="AC94" s="9"/>
    </row>
    <row r="95" spans="1:30" s="1" customFormat="1" x14ac:dyDescent="0.25">
      <c r="A95" s="43"/>
      <c r="B95" s="43"/>
      <c r="C95" s="43"/>
      <c r="D95" s="43"/>
      <c r="E95" s="43"/>
      <c r="F95" s="43"/>
      <c r="G95" s="43"/>
      <c r="H95" s="43"/>
      <c r="I95" s="46"/>
      <c r="J95" s="45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9"/>
      <c r="AA95" s="9"/>
      <c r="AB95" s="9"/>
      <c r="AC95" s="9"/>
    </row>
    <row r="96" spans="1:30" s="1" customFormat="1" x14ac:dyDescent="0.25">
      <c r="A96" s="42"/>
      <c r="B96" s="42"/>
      <c r="C96" s="42"/>
      <c r="D96" s="42"/>
      <c r="E96" s="42"/>
      <c r="F96" s="42"/>
      <c r="G96" s="42"/>
      <c r="H96" s="42"/>
      <c r="I96" s="47"/>
      <c r="J96" s="44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9"/>
      <c r="AA96" s="9"/>
      <c r="AB96" s="9"/>
      <c r="AC96" s="9"/>
    </row>
    <row r="97" spans="1:30" s="1" customFormat="1" x14ac:dyDescent="0.25">
      <c r="A97" s="43"/>
      <c r="B97" s="43"/>
      <c r="C97" s="43"/>
      <c r="D97" s="43"/>
      <c r="E97" s="43"/>
      <c r="F97" s="43"/>
      <c r="G97" s="43"/>
      <c r="H97" s="43"/>
      <c r="I97" s="46"/>
      <c r="J97" s="45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9"/>
      <c r="AA97" s="9"/>
      <c r="AB97" s="9"/>
      <c r="AC97" s="9"/>
    </row>
    <row r="98" spans="1:30" s="1" customFormat="1" x14ac:dyDescent="0.25">
      <c r="A98" s="42"/>
      <c r="B98" s="42"/>
      <c r="C98" s="42"/>
      <c r="D98" s="42"/>
      <c r="E98" s="42"/>
      <c r="F98" s="42"/>
      <c r="G98" s="42"/>
      <c r="H98" s="42"/>
      <c r="I98" s="47"/>
      <c r="J98" s="44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9"/>
      <c r="AA98" s="9"/>
      <c r="AB98" s="9"/>
      <c r="AC98" s="9"/>
    </row>
    <row r="99" spans="1:30" s="1" customFormat="1" x14ac:dyDescent="0.25">
      <c r="A99" s="43"/>
      <c r="B99" s="43"/>
      <c r="C99" s="43"/>
      <c r="D99" s="43"/>
      <c r="E99" s="43"/>
      <c r="F99" s="43"/>
      <c r="G99" s="43"/>
      <c r="H99" s="43"/>
      <c r="I99" s="46"/>
      <c r="J99" s="45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9"/>
      <c r="AA99" s="9"/>
      <c r="AB99" s="9"/>
      <c r="AC99" s="9"/>
    </row>
    <row r="100" spans="1:30" s="1" customFormat="1" x14ac:dyDescent="0.25">
      <c r="A100" s="42"/>
      <c r="B100" s="42"/>
      <c r="C100" s="42"/>
      <c r="D100" s="42"/>
      <c r="E100" s="42"/>
      <c r="F100" s="42"/>
      <c r="G100" s="42"/>
      <c r="H100" s="42"/>
      <c r="I100" s="47"/>
      <c r="J100" s="44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9"/>
      <c r="AA100" s="9"/>
      <c r="AB100" s="9"/>
      <c r="AC100" s="9"/>
    </row>
    <row r="101" spans="1:30" s="1" customFormat="1" x14ac:dyDescent="0.25">
      <c r="A101" s="43"/>
      <c r="B101" s="43"/>
      <c r="C101" s="43"/>
      <c r="D101" s="43"/>
      <c r="E101" s="43"/>
      <c r="F101" s="43"/>
      <c r="G101" s="43"/>
      <c r="H101" s="43"/>
      <c r="I101" s="46"/>
      <c r="J101" s="45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9"/>
      <c r="AA101" s="9"/>
      <c r="AB101" s="9"/>
      <c r="AC101" s="9"/>
    </row>
    <row r="102" spans="1:30" s="1" customFormat="1" x14ac:dyDescent="0.25">
      <c r="A102" s="42"/>
      <c r="B102" s="42"/>
      <c r="C102" s="42"/>
      <c r="D102" s="42"/>
      <c r="E102" s="42"/>
      <c r="F102" s="42"/>
      <c r="G102" s="42"/>
      <c r="H102" s="42"/>
      <c r="I102" s="47"/>
      <c r="J102" s="44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9"/>
      <c r="AA102" s="9"/>
      <c r="AB102" s="9"/>
      <c r="AC102" s="9"/>
    </row>
    <row r="103" spans="1:30" s="1" customFormat="1" ht="15.75" thickBot="1" x14ac:dyDescent="0.3">
      <c r="A103" s="43"/>
      <c r="B103" s="43"/>
      <c r="C103" s="43"/>
      <c r="D103" s="43"/>
      <c r="E103" s="43"/>
      <c r="F103" s="43"/>
      <c r="G103" s="43"/>
      <c r="H103" s="43"/>
      <c r="I103" s="43"/>
      <c r="J103" s="45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9"/>
      <c r="AA103" s="9"/>
      <c r="AB103" s="9"/>
      <c r="AC103" s="9"/>
    </row>
    <row r="104" spans="1:30" s="1" customFormat="1" ht="16.5" thickTop="1" thickBot="1" x14ac:dyDescent="0.3">
      <c r="A104" s="42" t="s">
        <v>6</v>
      </c>
      <c r="B104" s="42" t="s">
        <v>73</v>
      </c>
      <c r="C104" s="42" t="s">
        <v>14</v>
      </c>
      <c r="D104" s="42">
        <v>0.65400000000000003</v>
      </c>
      <c r="E104" s="42">
        <v>53817.542999999998</v>
      </c>
      <c r="F104" s="42">
        <v>1.2E-5</v>
      </c>
      <c r="G104" s="42"/>
      <c r="H104" s="42"/>
      <c r="I104" s="42"/>
      <c r="J104" s="44"/>
      <c r="K104" s="42"/>
      <c r="L104" s="42"/>
      <c r="M104" s="42"/>
      <c r="N104" s="42"/>
      <c r="O104" s="42"/>
      <c r="P104" s="42"/>
      <c r="Q104" s="42"/>
      <c r="R104" s="42" t="s">
        <v>632</v>
      </c>
      <c r="S104" s="42"/>
      <c r="T104" s="42">
        <v>7</v>
      </c>
      <c r="U104" s="42"/>
      <c r="V104" s="42"/>
      <c r="W104" s="42"/>
      <c r="X104" s="42"/>
      <c r="Y104" s="42"/>
      <c r="Z104" s="10" t="s">
        <v>52</v>
      </c>
      <c r="AA104" s="10" t="s">
        <v>54</v>
      </c>
      <c r="AB104" s="10" t="s">
        <v>55</v>
      </c>
      <c r="AC104" s="10" t="s">
        <v>56</v>
      </c>
      <c r="AD104" s="10" t="s">
        <v>57</v>
      </c>
    </row>
    <row r="105" spans="1:30" s="1" customFormat="1" ht="15.75" thickTop="1" x14ac:dyDescent="0.25">
      <c r="A105" s="43" t="s">
        <v>8</v>
      </c>
      <c r="B105" s="43" t="s">
        <v>73</v>
      </c>
      <c r="C105" s="43" t="s">
        <v>14</v>
      </c>
      <c r="D105" s="43"/>
      <c r="E105" s="43">
        <v>52947.175999999999</v>
      </c>
      <c r="F105" s="43">
        <v>0</v>
      </c>
      <c r="G105" s="43"/>
      <c r="H105" s="43"/>
      <c r="I105" s="43"/>
      <c r="J105" s="45"/>
      <c r="K105" s="43"/>
      <c r="L105" s="43"/>
      <c r="M105" s="43"/>
      <c r="N105" s="43"/>
      <c r="O105" s="43"/>
      <c r="P105" s="43"/>
      <c r="Q105" s="43"/>
      <c r="R105" s="43" t="s">
        <v>52</v>
      </c>
      <c r="S105" s="43"/>
      <c r="T105" s="43">
        <v>125</v>
      </c>
      <c r="U105" s="43"/>
      <c r="V105" s="43"/>
      <c r="W105" s="43"/>
      <c r="X105" s="43"/>
      <c r="Y105" s="43"/>
      <c r="Z105" s="11">
        <f>$H$107</f>
        <v>120</v>
      </c>
      <c r="AA105" s="15">
        <f>IF(ISTEXT($I$107),TEXT($G$107/100,"0.00%"),$G$107 / 100)</f>
        <v>1.1560590588138271</v>
      </c>
      <c r="AB105" s="12">
        <f>IF(ISTEXT($I$108),TEXT($G$108/100,"0.00%"),$G$108 / 100)</f>
        <v>0.70399428551354282</v>
      </c>
      <c r="AC105" s="15">
        <f>IF(ISTEXT($I$109),TEXT($G$109/100,"0.00%"),$G$109 / 100)</f>
        <v>1.0774514869431904</v>
      </c>
      <c r="AD105" s="12">
        <f>IFERROR(AVERAGE($AA$105:$AC$105),"")</f>
        <v>0.97916827709018683</v>
      </c>
    </row>
    <row r="106" spans="1:30" s="1" customFormat="1" ht="15.75" thickBot="1" x14ac:dyDescent="0.3">
      <c r="A106" s="42" t="s">
        <v>9</v>
      </c>
      <c r="B106" s="42" t="s">
        <v>73</v>
      </c>
      <c r="C106" s="42" t="s">
        <v>14</v>
      </c>
      <c r="D106" s="42">
        <v>0.55500000000000005</v>
      </c>
      <c r="E106" s="42">
        <v>55355.074000000001</v>
      </c>
      <c r="F106" s="42">
        <v>1.0000000000000001E-5</v>
      </c>
      <c r="G106" s="42"/>
      <c r="H106" s="42"/>
      <c r="I106" s="42"/>
      <c r="J106" s="44"/>
      <c r="K106" s="42"/>
      <c r="L106" s="42"/>
      <c r="M106" s="42"/>
      <c r="N106" s="42"/>
      <c r="O106" s="42"/>
      <c r="P106" s="42"/>
      <c r="Q106" s="42"/>
      <c r="R106" s="42" t="s">
        <v>53</v>
      </c>
      <c r="S106" s="42"/>
      <c r="T106" s="42">
        <v>130</v>
      </c>
      <c r="U106" s="42"/>
      <c r="V106" s="42"/>
      <c r="W106" s="42"/>
      <c r="X106" s="42"/>
      <c r="Y106" s="42"/>
      <c r="Z106" s="13">
        <f>$H$110</f>
        <v>0</v>
      </c>
      <c r="AA106" s="14">
        <f>IF(ISTEXT($I$110),TEXT($G$110/100,"0.00%"),$G$110 / 100)</f>
        <v>1</v>
      </c>
      <c r="AB106" s="14">
        <f>IF(ISTEXT($I$111),TEXT($G$111/100,"0.00%"),$G$111 / 100)</f>
        <v>1</v>
      </c>
      <c r="AC106" s="14">
        <f>IF(ISTEXT($I$112),TEXT($G$112/100,"0.00%"),$G$112 / 100)</f>
        <v>1</v>
      </c>
      <c r="AD106" s="14">
        <f>IFERROR(AVERAGE($AA$106:$AC$106),"")</f>
        <v>1</v>
      </c>
    </row>
    <row r="107" spans="1:30" s="1" customFormat="1" ht="16.5" thickTop="1" thickBot="1" x14ac:dyDescent="0.3">
      <c r="A107" s="43" t="s">
        <v>329</v>
      </c>
      <c r="B107" s="43" t="s">
        <v>73</v>
      </c>
      <c r="C107" s="43" t="s">
        <v>14</v>
      </c>
      <c r="D107" s="43">
        <v>9418.1569999999992</v>
      </c>
      <c r="E107" s="43">
        <v>29640.675999999999</v>
      </c>
      <c r="F107" s="43">
        <v>0.31774400000000003</v>
      </c>
      <c r="G107" s="43">
        <f>($F$107 -  AVERAGE($F$104,$F$105,$F$106) ) / ($F$110 -  AVERAGE($F$104,$F$105,$F$106) ) * 100</f>
        <v>115.60590588138271</v>
      </c>
      <c r="H107" s="43">
        <v>120</v>
      </c>
      <c r="I107" s="46">
        <f>LN($G$107)</f>
        <v>4.7501870438725788</v>
      </c>
      <c r="J107" s="45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>
        <f>IF(ISTEXT($I$107),"",1)</f>
        <v>1</v>
      </c>
      <c r="V107" s="43">
        <f t="shared" ref="V107:V112" si="11">IFERROR(INDEX($H$107:$H$112,SMALL($U$107:$U$112,ROW(W1)),1),"")</f>
        <v>120</v>
      </c>
      <c r="W107" s="43">
        <f t="shared" ref="W107:W112" si="12">IFERROR(INDEX($I$107:$I$112,SMALL($U$107:$U$112,ROW(I1)),1),"")</f>
        <v>4.7501870438725788</v>
      </c>
      <c r="X107" s="43"/>
      <c r="Y107" s="43"/>
      <c r="Z107" s="9"/>
      <c r="AA107" s="9"/>
      <c r="AB107" s="9"/>
      <c r="AC107" s="9"/>
    </row>
    <row r="108" spans="1:30" s="1" customFormat="1" x14ac:dyDescent="0.25">
      <c r="A108" s="42" t="s">
        <v>330</v>
      </c>
      <c r="B108" s="42" t="s">
        <v>73</v>
      </c>
      <c r="C108" s="42" t="s">
        <v>14</v>
      </c>
      <c r="D108" s="42">
        <v>7046.1729999999998</v>
      </c>
      <c r="E108" s="42">
        <v>27046.271000000001</v>
      </c>
      <c r="F108" s="42">
        <v>0.260523</v>
      </c>
      <c r="G108" s="42">
        <f>($F$108 -  AVERAGE($F$104,$F$105,$F$106) ) / ($F$111 -  AVERAGE($F$104,$F$105,$F$106) ) * 100</f>
        <v>70.399428551354276</v>
      </c>
      <c r="H108" s="42">
        <v>120</v>
      </c>
      <c r="I108" s="47">
        <f>LN($G$108)</f>
        <v>4.2541851459627891</v>
      </c>
      <c r="J108" s="44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>
        <f>IF(ISTEXT($I$108),"",2)</f>
        <v>2</v>
      </c>
      <c r="V108" s="42">
        <f t="shared" si="11"/>
        <v>120</v>
      </c>
      <c r="W108" s="42">
        <f t="shared" si="12"/>
        <v>4.2541851459627891</v>
      </c>
      <c r="X108" s="42"/>
      <c r="Y108" s="42"/>
      <c r="Z108" s="30" t="s">
        <v>58</v>
      </c>
      <c r="AA108" s="61">
        <f>IFERROR(SLOPE($W$107:$W$112,$V$107:$V$112),"")</f>
        <v>-3.6491573299240402E-4</v>
      </c>
      <c r="AB108" s="9"/>
      <c r="AC108" s="9"/>
    </row>
    <row r="109" spans="1:30" s="1" customFormat="1" x14ac:dyDescent="0.25">
      <c r="A109" s="43" t="s">
        <v>331</v>
      </c>
      <c r="B109" s="43" t="s">
        <v>73</v>
      </c>
      <c r="C109" s="43" t="s">
        <v>14</v>
      </c>
      <c r="D109" s="43">
        <v>8484.7270000000008</v>
      </c>
      <c r="E109" s="43">
        <v>28585.543000000001</v>
      </c>
      <c r="F109" s="43">
        <v>0.296819</v>
      </c>
      <c r="G109" s="43">
        <f>($F$109 -  AVERAGE($F$104,$F$105,$F$106) ) / ($F$112 -  AVERAGE($F$104,$F$105,$F$106) ) * 100</f>
        <v>107.74514869431904</v>
      </c>
      <c r="H109" s="43">
        <v>120</v>
      </c>
      <c r="I109" s="46">
        <f>LN($G$109)</f>
        <v>4.679768704251642</v>
      </c>
      <c r="J109" s="45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>
        <f>IF(ISTEXT($I$109),"",3)</f>
        <v>3</v>
      </c>
      <c r="V109" s="43">
        <f t="shared" si="11"/>
        <v>120</v>
      </c>
      <c r="W109" s="43">
        <f t="shared" si="12"/>
        <v>4.679768704251642</v>
      </c>
      <c r="X109" s="43"/>
      <c r="Y109" s="43"/>
      <c r="Z109" s="32" t="s">
        <v>59</v>
      </c>
      <c r="AA109" s="33">
        <f>IFERROR(INTERCEPT($W$107:$W$112,$V$107:$V$112),"")</f>
        <v>4.6051701859880918</v>
      </c>
      <c r="AB109" s="9"/>
      <c r="AC109" s="9"/>
    </row>
    <row r="110" spans="1:30" s="1" customFormat="1" ht="17.25" x14ac:dyDescent="0.25">
      <c r="A110" s="42" t="s">
        <v>326</v>
      </c>
      <c r="B110" s="42" t="s">
        <v>73</v>
      </c>
      <c r="C110" s="42" t="s">
        <v>14</v>
      </c>
      <c r="D110" s="42">
        <v>7843.8959999999997</v>
      </c>
      <c r="E110" s="42">
        <v>28538.641</v>
      </c>
      <c r="F110" s="42">
        <v>0.27485199999999999</v>
      </c>
      <c r="G110" s="42">
        <f>($F$110 -  AVERAGE($F$104,$F$105,$F$106) ) / ($F$110 -  AVERAGE($F$104,$F$105,$F$106) ) * 100</f>
        <v>100</v>
      </c>
      <c r="H110" s="42">
        <v>0</v>
      </c>
      <c r="I110" s="47">
        <f>LN($G$110)</f>
        <v>4.6051701859880918</v>
      </c>
      <c r="J110" s="44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>
        <f>IF(ISTEXT($I$110),"",4)</f>
        <v>4</v>
      </c>
      <c r="V110" s="42">
        <f t="shared" si="11"/>
        <v>0</v>
      </c>
      <c r="W110" s="42">
        <f t="shared" si="12"/>
        <v>4.6051701859880918</v>
      </c>
      <c r="X110" s="42"/>
      <c r="Y110" s="42"/>
      <c r="Z110" s="32" t="s">
        <v>60</v>
      </c>
      <c r="AA110" s="54">
        <f>IFERROR(CORREL($W$107:$W$112,$V$107:$V$112)^2,"")</f>
        <v>1.9579001499492158E-2</v>
      </c>
      <c r="AB110" s="9"/>
      <c r="AC110" s="9"/>
    </row>
    <row r="111" spans="1:30" s="1" customFormat="1" ht="18" x14ac:dyDescent="0.35">
      <c r="A111" s="43" t="s">
        <v>327</v>
      </c>
      <c r="B111" s="43" t="s">
        <v>73</v>
      </c>
      <c r="C111" s="43" t="s">
        <v>14</v>
      </c>
      <c r="D111" s="43">
        <v>9496.9030000000002</v>
      </c>
      <c r="E111" s="43">
        <v>25663.1</v>
      </c>
      <c r="F111" s="43">
        <v>0.37006099999999997</v>
      </c>
      <c r="G111" s="43">
        <f>($F$111 -  AVERAGE($F$104,$F$105,$F$106) ) / ($F$111 -  AVERAGE($F$104,$F$105,$F$106) ) * 100</f>
        <v>100</v>
      </c>
      <c r="H111" s="43">
        <v>0</v>
      </c>
      <c r="I111" s="46">
        <f>LN($G$111)</f>
        <v>4.6051701859880918</v>
      </c>
      <c r="J111" s="45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>
        <f>IF(ISTEXT($I$111),"",5)</f>
        <v>5</v>
      </c>
      <c r="V111" s="43">
        <f t="shared" si="11"/>
        <v>0</v>
      </c>
      <c r="W111" s="43">
        <f t="shared" si="12"/>
        <v>4.6051701859880918</v>
      </c>
      <c r="X111" s="43"/>
      <c r="Y111" s="43"/>
      <c r="Z111" s="32" t="s">
        <v>61</v>
      </c>
      <c r="AA111" s="41">
        <f>IF(AA108&gt;0,"",IFERROR(LN(2) /ABS(AA108),0))</f>
        <v>1899.4718996518948</v>
      </c>
      <c r="AB111" s="9"/>
      <c r="AC111" s="9"/>
    </row>
    <row r="112" spans="1:30" s="1" customFormat="1" ht="18.75" x14ac:dyDescent="0.35">
      <c r="A112" s="42" t="s">
        <v>328</v>
      </c>
      <c r="B112" s="42" t="s">
        <v>73</v>
      </c>
      <c r="C112" s="42" t="s">
        <v>14</v>
      </c>
      <c r="D112" s="42">
        <v>7049.7690000000002</v>
      </c>
      <c r="E112" s="42">
        <v>25590.57</v>
      </c>
      <c r="F112" s="42">
        <v>0.27548299999999998</v>
      </c>
      <c r="G112" s="42">
        <f>($F$112 -  AVERAGE($F$104,$F$105,$F$106) ) / ($F$112 -  AVERAGE($F$104,$F$105,$F$106) ) * 100</f>
        <v>100</v>
      </c>
      <c r="H112" s="42">
        <v>0</v>
      </c>
      <c r="I112" s="47">
        <f>LN($G$112)</f>
        <v>4.6051701859880918</v>
      </c>
      <c r="J112" s="44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>
        <f>IF(ISTEXT($I$112),"",6)</f>
        <v>6</v>
      </c>
      <c r="V112" s="42">
        <f t="shared" si="11"/>
        <v>0</v>
      </c>
      <c r="W112" s="42">
        <f t="shared" si="12"/>
        <v>4.6051701859880918</v>
      </c>
      <c r="X112" s="42"/>
      <c r="Y112" s="42"/>
      <c r="Z112" s="32" t="s">
        <v>62</v>
      </c>
      <c r="AA112" s="34">
        <f>IF(AA108&gt;0,0,IFERROR(ABS(AA108 * 1000 / 0.5),0))</f>
        <v>0.72983146598480808</v>
      </c>
      <c r="AB112" s="9"/>
      <c r="AC112" s="9"/>
    </row>
    <row r="113" spans="1:30" s="1" customFormat="1" ht="15.75" thickBot="1" x14ac:dyDescent="0.3">
      <c r="A113" s="43"/>
      <c r="B113" s="43"/>
      <c r="C113" s="43"/>
      <c r="D113" s="43"/>
      <c r="E113" s="43"/>
      <c r="F113" s="43"/>
      <c r="G113" s="43"/>
      <c r="H113" s="43"/>
      <c r="I113" s="46"/>
      <c r="J113" s="45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36" t="s">
        <v>46</v>
      </c>
      <c r="AA113" s="37" t="s">
        <v>63</v>
      </c>
      <c r="AB113" s="9"/>
      <c r="AC113" s="9"/>
    </row>
    <row r="114" spans="1:30" s="1" customFormat="1" x14ac:dyDescent="0.25">
      <c r="A114" s="42"/>
      <c r="B114" s="42"/>
      <c r="C114" s="42"/>
      <c r="D114" s="42"/>
      <c r="E114" s="42"/>
      <c r="F114" s="42"/>
      <c r="G114" s="42"/>
      <c r="H114" s="42"/>
      <c r="I114" s="47"/>
      <c r="J114" s="44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9"/>
      <c r="AA114" s="9"/>
      <c r="AB114" s="9"/>
      <c r="AC114" s="9"/>
    </row>
    <row r="115" spans="1:30" s="1" customFormat="1" x14ac:dyDescent="0.25">
      <c r="A115" s="43"/>
      <c r="B115" s="43"/>
      <c r="C115" s="43"/>
      <c r="D115" s="43"/>
      <c r="E115" s="43"/>
      <c r="F115" s="43"/>
      <c r="G115" s="43"/>
      <c r="H115" s="43"/>
      <c r="I115" s="46"/>
      <c r="J115" s="45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9"/>
      <c r="AA115" s="9"/>
      <c r="AB115" s="9"/>
      <c r="AC115" s="9"/>
    </row>
    <row r="116" spans="1:30" s="1" customFormat="1" x14ac:dyDescent="0.25">
      <c r="A116" s="42"/>
      <c r="B116" s="42"/>
      <c r="C116" s="42"/>
      <c r="D116" s="42"/>
      <c r="E116" s="42"/>
      <c r="F116" s="42"/>
      <c r="G116" s="42"/>
      <c r="H116" s="42"/>
      <c r="I116" s="47"/>
      <c r="J116" s="44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9"/>
      <c r="AA116" s="9"/>
      <c r="AB116" s="9"/>
      <c r="AC116" s="9"/>
    </row>
    <row r="117" spans="1:30" s="1" customFormat="1" x14ac:dyDescent="0.25">
      <c r="A117" s="43"/>
      <c r="B117" s="43"/>
      <c r="C117" s="43"/>
      <c r="D117" s="43"/>
      <c r="E117" s="43"/>
      <c r="F117" s="43"/>
      <c r="G117" s="43"/>
      <c r="H117" s="43"/>
      <c r="I117" s="46"/>
      <c r="J117" s="45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9"/>
      <c r="AA117" s="9"/>
      <c r="AB117" s="9"/>
      <c r="AC117" s="9"/>
    </row>
    <row r="118" spans="1:30" s="1" customFormat="1" x14ac:dyDescent="0.25">
      <c r="A118" s="42"/>
      <c r="B118" s="42"/>
      <c r="C118" s="42"/>
      <c r="D118" s="42"/>
      <c r="E118" s="42"/>
      <c r="F118" s="42"/>
      <c r="G118" s="42"/>
      <c r="H118" s="42"/>
      <c r="I118" s="47"/>
      <c r="J118" s="44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9"/>
      <c r="AA118" s="9"/>
      <c r="AB118" s="9"/>
      <c r="AC118" s="9"/>
    </row>
    <row r="119" spans="1:30" s="1" customFormat="1" x14ac:dyDescent="0.25">
      <c r="A119" s="43"/>
      <c r="B119" s="43"/>
      <c r="C119" s="43"/>
      <c r="D119" s="43"/>
      <c r="E119" s="43"/>
      <c r="F119" s="43"/>
      <c r="G119" s="43"/>
      <c r="H119" s="43"/>
      <c r="I119" s="46"/>
      <c r="J119" s="45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9"/>
      <c r="AA119" s="9"/>
      <c r="AB119" s="9"/>
      <c r="AC119" s="9"/>
    </row>
    <row r="120" spans="1:30" s="1" customFormat="1" x14ac:dyDescent="0.25">
      <c r="A120" s="42"/>
      <c r="B120" s="42"/>
      <c r="C120" s="42"/>
      <c r="D120" s="42"/>
      <c r="E120" s="42"/>
      <c r="F120" s="42"/>
      <c r="G120" s="42"/>
      <c r="H120" s="42"/>
      <c r="I120" s="47"/>
      <c r="J120" s="44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9"/>
      <c r="AA120" s="9"/>
      <c r="AB120" s="9"/>
      <c r="AC120" s="9"/>
    </row>
    <row r="121" spans="1:30" s="1" customFormat="1" x14ac:dyDescent="0.25">
      <c r="A121" s="43"/>
      <c r="B121" s="43"/>
      <c r="C121" s="43"/>
      <c r="D121" s="43"/>
      <c r="E121" s="43"/>
      <c r="F121" s="43"/>
      <c r="G121" s="43"/>
      <c r="H121" s="43"/>
      <c r="I121" s="46"/>
      <c r="J121" s="45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9"/>
      <c r="AA121" s="9"/>
      <c r="AB121" s="9"/>
      <c r="AC121" s="9"/>
    </row>
    <row r="122" spans="1:30" s="1" customFormat="1" x14ac:dyDescent="0.25">
      <c r="A122" s="42"/>
      <c r="B122" s="42"/>
      <c r="C122" s="42"/>
      <c r="D122" s="42"/>
      <c r="E122" s="42"/>
      <c r="F122" s="42"/>
      <c r="G122" s="42"/>
      <c r="H122" s="42"/>
      <c r="I122" s="47"/>
      <c r="J122" s="44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9"/>
      <c r="AA122" s="9"/>
      <c r="AB122" s="9"/>
      <c r="AC122" s="9"/>
    </row>
    <row r="123" spans="1:30" s="1" customFormat="1" ht="15.75" thickBot="1" x14ac:dyDescent="0.3">
      <c r="A123" s="43"/>
      <c r="B123" s="43"/>
      <c r="C123" s="43"/>
      <c r="D123" s="43"/>
      <c r="E123" s="43"/>
      <c r="F123" s="43"/>
      <c r="G123" s="43"/>
      <c r="H123" s="43"/>
      <c r="I123" s="43"/>
      <c r="J123" s="45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9"/>
      <c r="AA123" s="9"/>
      <c r="AB123" s="9"/>
      <c r="AC123" s="9"/>
    </row>
    <row r="124" spans="1:30" s="1" customFormat="1" ht="16.5" thickTop="1" thickBot="1" x14ac:dyDescent="0.3">
      <c r="A124" s="42" t="s">
        <v>6</v>
      </c>
      <c r="B124" s="42" t="s">
        <v>74</v>
      </c>
      <c r="C124" s="42" t="s">
        <v>15</v>
      </c>
      <c r="D124" s="42">
        <v>0.57099999999999995</v>
      </c>
      <c r="E124" s="42">
        <v>53817.542999999998</v>
      </c>
      <c r="F124" s="42">
        <v>1.1E-5</v>
      </c>
      <c r="G124" s="42"/>
      <c r="H124" s="42"/>
      <c r="I124" s="42"/>
      <c r="J124" s="44"/>
      <c r="K124" s="42"/>
      <c r="L124" s="42"/>
      <c r="M124" s="42"/>
      <c r="N124" s="42"/>
      <c r="O124" s="42"/>
      <c r="P124" s="42"/>
      <c r="Q124" s="42"/>
      <c r="R124" s="42" t="s">
        <v>633</v>
      </c>
      <c r="S124" s="42"/>
      <c r="T124" s="42">
        <v>8</v>
      </c>
      <c r="U124" s="42"/>
      <c r="V124" s="42"/>
      <c r="W124" s="42"/>
      <c r="X124" s="42"/>
      <c r="Y124" s="42"/>
      <c r="Z124" s="10" t="s">
        <v>52</v>
      </c>
      <c r="AA124" s="10" t="s">
        <v>54</v>
      </c>
      <c r="AB124" s="10" t="s">
        <v>55</v>
      </c>
      <c r="AC124" s="10" t="s">
        <v>56</v>
      </c>
      <c r="AD124" s="10" t="s">
        <v>57</v>
      </c>
    </row>
    <row r="125" spans="1:30" s="1" customFormat="1" ht="15.75" thickTop="1" x14ac:dyDescent="0.25">
      <c r="A125" s="43" t="s">
        <v>8</v>
      </c>
      <c r="B125" s="43" t="s">
        <v>74</v>
      </c>
      <c r="C125" s="43" t="s">
        <v>15</v>
      </c>
      <c r="D125" s="43"/>
      <c r="E125" s="43">
        <v>52947.175999999999</v>
      </c>
      <c r="F125" s="43">
        <v>0</v>
      </c>
      <c r="G125" s="43"/>
      <c r="H125" s="43"/>
      <c r="I125" s="43"/>
      <c r="J125" s="45"/>
      <c r="K125" s="43"/>
      <c r="L125" s="43"/>
      <c r="M125" s="43"/>
      <c r="N125" s="43"/>
      <c r="O125" s="43"/>
      <c r="P125" s="43"/>
      <c r="Q125" s="43"/>
      <c r="R125" s="43" t="s">
        <v>52</v>
      </c>
      <c r="S125" s="43"/>
      <c r="T125" s="43">
        <v>145</v>
      </c>
      <c r="U125" s="43"/>
      <c r="V125" s="43"/>
      <c r="W125" s="43"/>
      <c r="X125" s="43"/>
      <c r="Y125" s="43"/>
      <c r="Z125" s="11">
        <f>$H$127</f>
        <v>120</v>
      </c>
      <c r="AA125" s="15">
        <f>IF(ISTEXT($I$127),TEXT($G$127/100,"0.00%"),$G$127 / 100)</f>
        <v>1.0681165902864775</v>
      </c>
      <c r="AB125" s="15">
        <f>IF(ISTEXT($I$128),TEXT($G$128/100,"0.00%"),$G$128 / 100)</f>
        <v>1.1623612423473291</v>
      </c>
      <c r="AC125" s="12">
        <f>IF(ISTEXT($I$129),TEXT($G$129/100,"0.00%"),$G$129 / 100)</f>
        <v>0.71550941162004678</v>
      </c>
      <c r="AD125" s="12">
        <f>IFERROR(AVERAGE($AA$125:$AC$125),"")</f>
        <v>0.98199574808461787</v>
      </c>
    </row>
    <row r="126" spans="1:30" s="1" customFormat="1" ht="15.75" thickBot="1" x14ac:dyDescent="0.3">
      <c r="A126" s="42" t="s">
        <v>9</v>
      </c>
      <c r="B126" s="42" t="s">
        <v>74</v>
      </c>
      <c r="C126" s="42" t="s">
        <v>15</v>
      </c>
      <c r="D126" s="42"/>
      <c r="E126" s="42">
        <v>55355.074000000001</v>
      </c>
      <c r="F126" s="42">
        <v>0</v>
      </c>
      <c r="G126" s="42"/>
      <c r="H126" s="42"/>
      <c r="I126" s="42"/>
      <c r="J126" s="44"/>
      <c r="K126" s="42"/>
      <c r="L126" s="42"/>
      <c r="M126" s="42"/>
      <c r="N126" s="42"/>
      <c r="O126" s="42"/>
      <c r="P126" s="42"/>
      <c r="Q126" s="42"/>
      <c r="R126" s="42" t="s">
        <v>53</v>
      </c>
      <c r="S126" s="42"/>
      <c r="T126" s="42">
        <v>150</v>
      </c>
      <c r="U126" s="42"/>
      <c r="V126" s="42"/>
      <c r="W126" s="42"/>
      <c r="X126" s="42"/>
      <c r="Y126" s="42"/>
      <c r="Z126" s="13">
        <f>$H$130</f>
        <v>0</v>
      </c>
      <c r="AA126" s="14">
        <f>IF(ISTEXT($I$130),TEXT($G$130/100,"0.00%"),$G$130 / 100)</f>
        <v>1</v>
      </c>
      <c r="AB126" s="14">
        <f>IF(ISTEXT($I$131),TEXT($G$131/100,"0.00%"),$G$131 / 100)</f>
        <v>1</v>
      </c>
      <c r="AC126" s="14">
        <f>IF(ISTEXT($I$132),TEXT($G$132/100,"0.00%"),$G$132 / 100)</f>
        <v>1</v>
      </c>
      <c r="AD126" s="14">
        <f>IFERROR(AVERAGE($AA$126:$AC$126),"")</f>
        <v>1</v>
      </c>
    </row>
    <row r="127" spans="1:30" s="1" customFormat="1" ht="16.5" thickTop="1" thickBot="1" x14ac:dyDescent="0.3">
      <c r="A127" s="43" t="s">
        <v>366</v>
      </c>
      <c r="B127" s="43" t="s">
        <v>74</v>
      </c>
      <c r="C127" s="43" t="s">
        <v>15</v>
      </c>
      <c r="D127" s="43">
        <v>12563.456</v>
      </c>
      <c r="E127" s="43">
        <v>28084.607</v>
      </c>
      <c r="F127" s="43">
        <v>0.44734299999999999</v>
      </c>
      <c r="G127" s="43">
        <f>($F$127 -  AVERAGE($F$124,$F$125,$F$126) ) / ($F$130 -  AVERAGE($F$124,$F$125,$F$126) ) * 100</f>
        <v>106.81165902864775</v>
      </c>
      <c r="H127" s="43">
        <v>120</v>
      </c>
      <c r="I127" s="46">
        <f>LN($G$127)</f>
        <v>4.6710670875027223</v>
      </c>
      <c r="J127" s="45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>
        <f>IF(ISTEXT($I$127),"",1)</f>
        <v>1</v>
      </c>
      <c r="V127" s="43">
        <f t="shared" ref="V127:V132" si="13">IFERROR(INDEX($H$127:$H$132,SMALL($U$127:$U$132,ROW(W1)),1),"")</f>
        <v>120</v>
      </c>
      <c r="W127" s="43">
        <f t="shared" ref="W127:W132" si="14">IFERROR(INDEX($I$127:$I$132,SMALL($U$127:$U$132,ROW(I1)),1),"")</f>
        <v>4.6710670875027223</v>
      </c>
      <c r="X127" s="43"/>
      <c r="Y127" s="43"/>
      <c r="Z127" s="9"/>
      <c r="AA127" s="9"/>
      <c r="AB127" s="9"/>
      <c r="AC127" s="9"/>
    </row>
    <row r="128" spans="1:30" s="1" customFormat="1" x14ac:dyDescent="0.25">
      <c r="A128" s="42" t="s">
        <v>367</v>
      </c>
      <c r="B128" s="42" t="s">
        <v>74</v>
      </c>
      <c r="C128" s="42" t="s">
        <v>15</v>
      </c>
      <c r="D128" s="42">
        <v>14673.757</v>
      </c>
      <c r="E128" s="42">
        <v>29870.831999999999</v>
      </c>
      <c r="F128" s="42">
        <v>0.49124000000000001</v>
      </c>
      <c r="G128" s="42">
        <f>($F$128 -  AVERAGE($F$124,$F$125,$F$126) ) / ($F$131 -  AVERAGE($F$124,$F$125,$F$126) ) * 100</f>
        <v>116.23612423473291</v>
      </c>
      <c r="H128" s="42">
        <v>120</v>
      </c>
      <c r="I128" s="47">
        <f>LN($G$128)</f>
        <v>4.7556236759216723</v>
      </c>
      <c r="J128" s="44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>
        <f>IF(ISTEXT($I$128),"",2)</f>
        <v>2</v>
      </c>
      <c r="V128" s="42">
        <f t="shared" si="13"/>
        <v>120</v>
      </c>
      <c r="W128" s="42">
        <f t="shared" si="14"/>
        <v>4.7556236759216723</v>
      </c>
      <c r="X128" s="42"/>
      <c r="Y128" s="42"/>
      <c r="Z128" s="30" t="s">
        <v>58</v>
      </c>
      <c r="AA128" s="61">
        <f>IFERROR(SLOPE($W$127:$W$132,$V$127:$V$132),"")</f>
        <v>-3.289170408819671E-4</v>
      </c>
      <c r="AB128" s="9"/>
      <c r="AC128" s="9"/>
    </row>
    <row r="129" spans="1:30" s="1" customFormat="1" x14ac:dyDescent="0.25">
      <c r="A129" s="43" t="s">
        <v>368</v>
      </c>
      <c r="B129" s="43" t="s">
        <v>74</v>
      </c>
      <c r="C129" s="43" t="s">
        <v>15</v>
      </c>
      <c r="D129" s="43">
        <v>14202.189</v>
      </c>
      <c r="E129" s="43">
        <v>30764.162</v>
      </c>
      <c r="F129" s="43">
        <v>0.46164699999999997</v>
      </c>
      <c r="G129" s="43">
        <f>($F$129 -  AVERAGE($F$124,$F$125,$F$126) ) / ($F$132 -  AVERAGE($F$124,$F$125,$F$126) ) * 100</f>
        <v>71.550941162004676</v>
      </c>
      <c r="H129" s="43">
        <v>120</v>
      </c>
      <c r="I129" s="46">
        <f>LN($G$129)</f>
        <v>4.2704096598223726</v>
      </c>
      <c r="J129" s="45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>
        <f>IF(ISTEXT($I$129),"",3)</f>
        <v>3</v>
      </c>
      <c r="V129" s="43">
        <f t="shared" si="13"/>
        <v>120</v>
      </c>
      <c r="W129" s="43">
        <f t="shared" si="14"/>
        <v>4.2704096598223726</v>
      </c>
      <c r="X129" s="43"/>
      <c r="Y129" s="43"/>
      <c r="Z129" s="32" t="s">
        <v>59</v>
      </c>
      <c r="AA129" s="33">
        <f>IFERROR(INTERCEPT($W$127:$W$132,$V$127:$V$132),"")</f>
        <v>4.6051701859880918</v>
      </c>
      <c r="AB129" s="9"/>
      <c r="AC129" s="9"/>
    </row>
    <row r="130" spans="1:30" s="1" customFormat="1" ht="17.25" x14ac:dyDescent="0.25">
      <c r="A130" s="42" t="s">
        <v>363</v>
      </c>
      <c r="B130" s="42" t="s">
        <v>74</v>
      </c>
      <c r="C130" s="42" t="s">
        <v>15</v>
      </c>
      <c r="D130" s="42">
        <v>11357.458000000001</v>
      </c>
      <c r="E130" s="42">
        <v>27118.07</v>
      </c>
      <c r="F130" s="42">
        <v>0.41881499999999999</v>
      </c>
      <c r="G130" s="42">
        <f>($F$130 -  AVERAGE($F$124,$F$125,$F$126) ) / ($F$130 -  AVERAGE($F$124,$F$125,$F$126) ) * 100</f>
        <v>100</v>
      </c>
      <c r="H130" s="42">
        <v>0</v>
      </c>
      <c r="I130" s="47">
        <f>LN($G$130)</f>
        <v>4.6051701859880918</v>
      </c>
      <c r="J130" s="44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>
        <f>IF(ISTEXT($I$130),"",4)</f>
        <v>4</v>
      </c>
      <c r="V130" s="42">
        <f t="shared" si="13"/>
        <v>0</v>
      </c>
      <c r="W130" s="42">
        <f t="shared" si="14"/>
        <v>4.6051701859880918</v>
      </c>
      <c r="X130" s="42"/>
      <c r="Y130" s="42"/>
      <c r="Z130" s="32" t="s">
        <v>60</v>
      </c>
      <c r="AA130" s="54">
        <f>IFERROR(CORREL($W$127:$W$132,$V$127:$V$132)^2,"")</f>
        <v>1.7093757327629498E-2</v>
      </c>
      <c r="AB130" s="9"/>
      <c r="AC130" s="9"/>
    </row>
    <row r="131" spans="1:30" s="1" customFormat="1" ht="18" x14ac:dyDescent="0.35">
      <c r="A131" s="43" t="s">
        <v>364</v>
      </c>
      <c r="B131" s="43" t="s">
        <v>74</v>
      </c>
      <c r="C131" s="43" t="s">
        <v>15</v>
      </c>
      <c r="D131" s="43">
        <v>11049.191000000001</v>
      </c>
      <c r="E131" s="43">
        <v>26144.344000000001</v>
      </c>
      <c r="F131" s="43">
        <v>0.42262300000000003</v>
      </c>
      <c r="G131" s="43">
        <f>($F$131 -  AVERAGE($F$124,$F$125,$F$126) ) / ($F$131 -  AVERAGE($F$124,$F$125,$F$126) ) * 100</f>
        <v>100</v>
      </c>
      <c r="H131" s="43">
        <v>0</v>
      </c>
      <c r="I131" s="46">
        <f>LN($G$131)</f>
        <v>4.6051701859880918</v>
      </c>
      <c r="J131" s="45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>
        <f>IF(ISTEXT($I$131),"",5)</f>
        <v>5</v>
      </c>
      <c r="V131" s="43">
        <f t="shared" si="13"/>
        <v>0</v>
      </c>
      <c r="W131" s="43">
        <f t="shared" si="14"/>
        <v>4.6051701859880918</v>
      </c>
      <c r="X131" s="43"/>
      <c r="Y131" s="43"/>
      <c r="Z131" s="32" t="s">
        <v>61</v>
      </c>
      <c r="AA131" s="41">
        <f>IF(AA128&gt;0,"",IFERROR(LN(2) /ABS(AA128),0))</f>
        <v>2107.3617186306965</v>
      </c>
      <c r="AB131" s="9"/>
      <c r="AC131" s="9"/>
    </row>
    <row r="132" spans="1:30" s="1" customFormat="1" ht="18.75" x14ac:dyDescent="0.35">
      <c r="A132" s="42" t="s">
        <v>365</v>
      </c>
      <c r="B132" s="42" t="s">
        <v>74</v>
      </c>
      <c r="C132" s="42" t="s">
        <v>15</v>
      </c>
      <c r="D132" s="42">
        <v>18291.990000000002</v>
      </c>
      <c r="E132" s="42">
        <v>28350.91</v>
      </c>
      <c r="F132" s="42">
        <v>0.64519899999999997</v>
      </c>
      <c r="G132" s="42">
        <f>($F$132 -  AVERAGE($F$124,$F$125,$F$126) ) / ($F$132 -  AVERAGE($F$124,$F$125,$F$126) ) * 100</f>
        <v>100</v>
      </c>
      <c r="H132" s="42">
        <v>0</v>
      </c>
      <c r="I132" s="47">
        <f>LN($G$132)</f>
        <v>4.6051701859880918</v>
      </c>
      <c r="J132" s="44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>
        <f>IF(ISTEXT($I$132),"",6)</f>
        <v>6</v>
      </c>
      <c r="V132" s="42">
        <f t="shared" si="13"/>
        <v>0</v>
      </c>
      <c r="W132" s="42">
        <f t="shared" si="14"/>
        <v>4.6051701859880918</v>
      </c>
      <c r="X132" s="42"/>
      <c r="Y132" s="42"/>
      <c r="Z132" s="32" t="s">
        <v>62</v>
      </c>
      <c r="AA132" s="34">
        <f>IF(AA128&gt;0,0,IFERROR(ABS(AA128 * 1000 / 0.5),0))</f>
        <v>0.65783408176393421</v>
      </c>
      <c r="AB132" s="9"/>
      <c r="AC132" s="9"/>
    </row>
    <row r="133" spans="1:30" s="1" customFormat="1" ht="15.75" thickBot="1" x14ac:dyDescent="0.3">
      <c r="A133" s="43"/>
      <c r="B133" s="43"/>
      <c r="C133" s="43"/>
      <c r="D133" s="43"/>
      <c r="E133" s="43"/>
      <c r="F133" s="43"/>
      <c r="G133" s="43"/>
      <c r="H133" s="43"/>
      <c r="I133" s="46"/>
      <c r="J133" s="45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36" t="s">
        <v>46</v>
      </c>
      <c r="AA133" s="37" t="s">
        <v>63</v>
      </c>
      <c r="AB133" s="9"/>
      <c r="AC133" s="9"/>
    </row>
    <row r="134" spans="1:30" s="1" customFormat="1" x14ac:dyDescent="0.25">
      <c r="A134" s="42"/>
      <c r="B134" s="42"/>
      <c r="C134" s="42"/>
      <c r="D134" s="42"/>
      <c r="E134" s="42"/>
      <c r="F134" s="42"/>
      <c r="G134" s="42"/>
      <c r="H134" s="42"/>
      <c r="I134" s="47"/>
      <c r="J134" s="44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9"/>
      <c r="AA134" s="9"/>
      <c r="AB134" s="9"/>
      <c r="AC134" s="9"/>
    </row>
    <row r="135" spans="1:30" s="1" customFormat="1" x14ac:dyDescent="0.25">
      <c r="A135" s="43"/>
      <c r="B135" s="43"/>
      <c r="C135" s="43"/>
      <c r="D135" s="43"/>
      <c r="E135" s="43"/>
      <c r="F135" s="43"/>
      <c r="G135" s="43"/>
      <c r="H135" s="43"/>
      <c r="I135" s="46"/>
      <c r="J135" s="45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9"/>
      <c r="AA135" s="9"/>
      <c r="AB135" s="9"/>
      <c r="AC135" s="9"/>
    </row>
    <row r="136" spans="1:30" s="1" customFormat="1" x14ac:dyDescent="0.25">
      <c r="A136" s="42"/>
      <c r="B136" s="42"/>
      <c r="C136" s="42"/>
      <c r="D136" s="42"/>
      <c r="E136" s="42"/>
      <c r="F136" s="42"/>
      <c r="G136" s="42"/>
      <c r="H136" s="42"/>
      <c r="I136" s="47"/>
      <c r="J136" s="44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9"/>
      <c r="AA136" s="9"/>
      <c r="AB136" s="9"/>
      <c r="AC136" s="9"/>
    </row>
    <row r="137" spans="1:30" s="1" customFormat="1" x14ac:dyDescent="0.25">
      <c r="A137" s="43"/>
      <c r="B137" s="43"/>
      <c r="C137" s="43"/>
      <c r="D137" s="43"/>
      <c r="E137" s="43"/>
      <c r="F137" s="43"/>
      <c r="G137" s="43"/>
      <c r="H137" s="43"/>
      <c r="I137" s="46"/>
      <c r="J137" s="45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9"/>
      <c r="AA137" s="9"/>
      <c r="AB137" s="9"/>
      <c r="AC137" s="9"/>
    </row>
    <row r="138" spans="1:30" s="1" customFormat="1" x14ac:dyDescent="0.25">
      <c r="A138" s="42"/>
      <c r="B138" s="42"/>
      <c r="C138" s="42"/>
      <c r="D138" s="42"/>
      <c r="E138" s="42"/>
      <c r="F138" s="42"/>
      <c r="G138" s="42"/>
      <c r="H138" s="42"/>
      <c r="I138" s="47"/>
      <c r="J138" s="44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9"/>
      <c r="AA138" s="9"/>
      <c r="AB138" s="9"/>
      <c r="AC138" s="9"/>
    </row>
    <row r="139" spans="1:30" s="1" customFormat="1" x14ac:dyDescent="0.25">
      <c r="A139" s="43"/>
      <c r="B139" s="43"/>
      <c r="C139" s="43"/>
      <c r="D139" s="43"/>
      <c r="E139" s="43"/>
      <c r="F139" s="43"/>
      <c r="G139" s="43"/>
      <c r="H139" s="43"/>
      <c r="I139" s="46"/>
      <c r="J139" s="45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9"/>
      <c r="AA139" s="9"/>
      <c r="AB139" s="9"/>
      <c r="AC139" s="9"/>
    </row>
    <row r="140" spans="1:30" s="1" customFormat="1" x14ac:dyDescent="0.25">
      <c r="A140" s="42"/>
      <c r="B140" s="42"/>
      <c r="C140" s="42"/>
      <c r="D140" s="42"/>
      <c r="E140" s="42"/>
      <c r="F140" s="42"/>
      <c r="G140" s="42"/>
      <c r="H140" s="42"/>
      <c r="I140" s="47"/>
      <c r="J140" s="44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9"/>
      <c r="AA140" s="9"/>
      <c r="AB140" s="9"/>
      <c r="AC140" s="9"/>
    </row>
    <row r="141" spans="1:30" s="1" customFormat="1" x14ac:dyDescent="0.25">
      <c r="A141" s="43"/>
      <c r="B141" s="43"/>
      <c r="C141" s="43"/>
      <c r="D141" s="43"/>
      <c r="E141" s="43"/>
      <c r="F141" s="43"/>
      <c r="G141" s="43"/>
      <c r="H141" s="43"/>
      <c r="I141" s="46"/>
      <c r="J141" s="45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9"/>
      <c r="AA141" s="9"/>
      <c r="AB141" s="9"/>
      <c r="AC141" s="9"/>
    </row>
    <row r="142" spans="1:30" s="1" customFormat="1" x14ac:dyDescent="0.25">
      <c r="A142" s="42"/>
      <c r="B142" s="42"/>
      <c r="C142" s="42"/>
      <c r="D142" s="42"/>
      <c r="E142" s="42"/>
      <c r="F142" s="42"/>
      <c r="G142" s="42"/>
      <c r="H142" s="42"/>
      <c r="I142" s="47"/>
      <c r="J142" s="44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9"/>
      <c r="AA142" s="9"/>
      <c r="AB142" s="9"/>
      <c r="AC142" s="9"/>
    </row>
    <row r="143" spans="1:30" s="1" customFormat="1" ht="15.75" thickBot="1" x14ac:dyDescent="0.3">
      <c r="A143" s="43"/>
      <c r="B143" s="43"/>
      <c r="C143" s="43"/>
      <c r="D143" s="43"/>
      <c r="E143" s="43"/>
      <c r="F143" s="43"/>
      <c r="G143" s="43"/>
      <c r="H143" s="43"/>
      <c r="I143" s="43"/>
      <c r="J143" s="45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9"/>
      <c r="AA143" s="9"/>
      <c r="AB143" s="9"/>
      <c r="AC143" s="9"/>
    </row>
    <row r="144" spans="1:30" s="1" customFormat="1" ht="16.5" thickTop="1" thickBot="1" x14ac:dyDescent="0.3">
      <c r="A144" s="42" t="s">
        <v>6</v>
      </c>
      <c r="B144" s="42" t="s">
        <v>75</v>
      </c>
      <c r="C144" s="42" t="s">
        <v>16</v>
      </c>
      <c r="D144" s="42">
        <v>0.70299999999999996</v>
      </c>
      <c r="E144" s="42">
        <v>53817.542999999998</v>
      </c>
      <c r="F144" s="42">
        <v>1.2999999999999999E-5</v>
      </c>
      <c r="G144" s="42"/>
      <c r="H144" s="42"/>
      <c r="I144" s="42"/>
      <c r="J144" s="44"/>
      <c r="K144" s="42"/>
      <c r="L144" s="42"/>
      <c r="M144" s="42"/>
      <c r="N144" s="42"/>
      <c r="O144" s="42"/>
      <c r="P144" s="42"/>
      <c r="Q144" s="42"/>
      <c r="R144" s="42" t="s">
        <v>634</v>
      </c>
      <c r="S144" s="42"/>
      <c r="T144" s="42">
        <v>9</v>
      </c>
      <c r="U144" s="42"/>
      <c r="V144" s="42"/>
      <c r="W144" s="42"/>
      <c r="X144" s="42"/>
      <c r="Y144" s="42"/>
      <c r="Z144" s="10" t="s">
        <v>52</v>
      </c>
      <c r="AA144" s="10" t="s">
        <v>54</v>
      </c>
      <c r="AB144" s="10" t="s">
        <v>55</v>
      </c>
      <c r="AC144" s="10" t="s">
        <v>56</v>
      </c>
      <c r="AD144" s="10" t="s">
        <v>57</v>
      </c>
    </row>
    <row r="145" spans="1:30" s="1" customFormat="1" ht="15.75" thickTop="1" x14ac:dyDescent="0.25">
      <c r="A145" s="43" t="s">
        <v>8</v>
      </c>
      <c r="B145" s="43" t="s">
        <v>75</v>
      </c>
      <c r="C145" s="43" t="s">
        <v>16</v>
      </c>
      <c r="D145" s="43"/>
      <c r="E145" s="43">
        <v>52947.175999999999</v>
      </c>
      <c r="F145" s="43">
        <v>0</v>
      </c>
      <c r="G145" s="43"/>
      <c r="H145" s="43"/>
      <c r="I145" s="43"/>
      <c r="J145" s="45"/>
      <c r="K145" s="43"/>
      <c r="L145" s="43"/>
      <c r="M145" s="43"/>
      <c r="N145" s="43"/>
      <c r="O145" s="43"/>
      <c r="P145" s="43"/>
      <c r="Q145" s="43"/>
      <c r="R145" s="43" t="s">
        <v>52</v>
      </c>
      <c r="S145" s="43"/>
      <c r="T145" s="43">
        <v>165</v>
      </c>
      <c r="U145" s="43"/>
      <c r="V145" s="43"/>
      <c r="W145" s="43"/>
      <c r="X145" s="43"/>
      <c r="Y145" s="43"/>
      <c r="Z145" s="11">
        <f>$H$147</f>
        <v>120</v>
      </c>
      <c r="AA145" s="12">
        <f>IF(ISTEXT($I$147),TEXT($G$147/100,"0.00%"),$G$147 / 100)</f>
        <v>0.19590996328899507</v>
      </c>
      <c r="AB145" s="12">
        <f>IF(ISTEXT($I$148),TEXT($G$148/100,"0.00%"),$G$148 / 100)</f>
        <v>0.10678819796724637</v>
      </c>
      <c r="AC145" s="12">
        <f>IF(ISTEXT($I$149),TEXT($G$149/100,"0.00%"),$G$149 / 100)</f>
        <v>0.10751313658279708</v>
      </c>
      <c r="AD145" s="12">
        <f>IFERROR(AVERAGE($AA$145:$AC$145),"")</f>
        <v>0.1367370992796795</v>
      </c>
    </row>
    <row r="146" spans="1:30" s="1" customFormat="1" ht="15.75" thickBot="1" x14ac:dyDescent="0.3">
      <c r="A146" s="42" t="s">
        <v>9</v>
      </c>
      <c r="B146" s="42" t="s">
        <v>75</v>
      </c>
      <c r="C146" s="42" t="s">
        <v>16</v>
      </c>
      <c r="D146" s="42">
        <v>0.63400000000000001</v>
      </c>
      <c r="E146" s="42">
        <v>55355.074000000001</v>
      </c>
      <c r="F146" s="42">
        <v>1.1E-5</v>
      </c>
      <c r="G146" s="42"/>
      <c r="H146" s="42"/>
      <c r="I146" s="42"/>
      <c r="J146" s="44"/>
      <c r="K146" s="42"/>
      <c r="L146" s="42"/>
      <c r="M146" s="42"/>
      <c r="N146" s="42"/>
      <c r="O146" s="42"/>
      <c r="P146" s="42"/>
      <c r="Q146" s="42"/>
      <c r="R146" s="42" t="s">
        <v>53</v>
      </c>
      <c r="S146" s="42"/>
      <c r="T146" s="42">
        <v>170</v>
      </c>
      <c r="U146" s="42"/>
      <c r="V146" s="42"/>
      <c r="W146" s="42"/>
      <c r="X146" s="42"/>
      <c r="Y146" s="42"/>
      <c r="Z146" s="13">
        <f>$H$150</f>
        <v>0</v>
      </c>
      <c r="AA146" s="14">
        <f>IF(ISTEXT($I$150),TEXT($G$150/100,"0.00%"),$G$150 / 100)</f>
        <v>1</v>
      </c>
      <c r="AB146" s="14">
        <f>IF(ISTEXT($I$151),TEXT($G$151/100,"0.00%"),$G$151 / 100)</f>
        <v>1</v>
      </c>
      <c r="AC146" s="14">
        <f>IF(ISTEXT($I$152),TEXT($G$152/100,"0.00%"),$G$152 / 100)</f>
        <v>1</v>
      </c>
      <c r="AD146" s="14">
        <f>IFERROR(AVERAGE($AA$146:$AC$146),"")</f>
        <v>1</v>
      </c>
    </row>
    <row r="147" spans="1:30" s="1" customFormat="1" ht="16.5" thickTop="1" thickBot="1" x14ac:dyDescent="0.3">
      <c r="A147" s="43" t="s">
        <v>403</v>
      </c>
      <c r="B147" s="43" t="s">
        <v>75</v>
      </c>
      <c r="C147" s="43" t="s">
        <v>16</v>
      </c>
      <c r="D147" s="43">
        <v>543023.18799999997</v>
      </c>
      <c r="E147" s="43">
        <v>31744.828000000001</v>
      </c>
      <c r="F147" s="43">
        <v>17.105879000000002</v>
      </c>
      <c r="G147" s="43">
        <f>($F$147 -  AVERAGE($F$144,$F$145,$F$146) ) / ($F$150 -  AVERAGE($F$144,$F$145,$F$146) ) * 100</f>
        <v>19.590996328899507</v>
      </c>
      <c r="H147" s="43">
        <v>120</v>
      </c>
      <c r="I147" s="46">
        <f>LN($G$147)</f>
        <v>2.9750700897187867</v>
      </c>
      <c r="J147" s="45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>
        <f>IF(ISTEXT($I$147),"",1)</f>
        <v>1</v>
      </c>
      <c r="V147" s="43">
        <f t="shared" ref="V147:V152" si="15">IFERROR(INDEX($H$147:$H$152,SMALL($U$147:$U$152,ROW(W1)),1),"")</f>
        <v>120</v>
      </c>
      <c r="W147" s="43">
        <f t="shared" ref="W147:W152" si="16">IFERROR(INDEX($I$147:$I$152,SMALL($U$147:$U$152,ROW(I1)),1),"")</f>
        <v>2.9750700897187867</v>
      </c>
      <c r="X147" s="43"/>
      <c r="Y147" s="43"/>
      <c r="Z147" s="9"/>
      <c r="AA147" s="9"/>
      <c r="AB147" s="9"/>
      <c r="AC147" s="9"/>
    </row>
    <row r="148" spans="1:30" s="1" customFormat="1" x14ac:dyDescent="0.25">
      <c r="A148" s="42" t="s">
        <v>404</v>
      </c>
      <c r="B148" s="42" t="s">
        <v>75</v>
      </c>
      <c r="C148" s="42" t="s">
        <v>16</v>
      </c>
      <c r="D148" s="42">
        <v>285102.06300000002</v>
      </c>
      <c r="E148" s="42">
        <v>31153.93</v>
      </c>
      <c r="F148" s="42">
        <v>9.1514000000000006</v>
      </c>
      <c r="G148" s="42">
        <f>($F$148 -  AVERAGE($F$144,$F$145,$F$146) ) / ($F$151 -  AVERAGE($F$144,$F$145,$F$146) ) * 100</f>
        <v>10.678819796724637</v>
      </c>
      <c r="H148" s="42">
        <v>120</v>
      </c>
      <c r="I148" s="47">
        <f>LN($G$148)</f>
        <v>2.36826232150116</v>
      </c>
      <c r="J148" s="44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>
        <f>IF(ISTEXT($I$148),"",2)</f>
        <v>2</v>
      </c>
      <c r="V148" s="42">
        <f t="shared" si="15"/>
        <v>120</v>
      </c>
      <c r="W148" s="42">
        <f t="shared" si="16"/>
        <v>2.36826232150116</v>
      </c>
      <c r="X148" s="42"/>
      <c r="Y148" s="42"/>
      <c r="Z148" s="30" t="s">
        <v>58</v>
      </c>
      <c r="AA148" s="40">
        <f>IFERROR(SLOPE($W$147:$W$152,$V$147:$V$152),"")</f>
        <v>-1.6936528330184324E-2</v>
      </c>
      <c r="AB148" s="9"/>
      <c r="AC148" s="9"/>
    </row>
    <row r="149" spans="1:30" s="1" customFormat="1" x14ac:dyDescent="0.25">
      <c r="A149" s="43" t="s">
        <v>405</v>
      </c>
      <c r="B149" s="43" t="s">
        <v>75</v>
      </c>
      <c r="C149" s="43" t="s">
        <v>16</v>
      </c>
      <c r="D149" s="43">
        <v>288664.65600000002</v>
      </c>
      <c r="E149" s="43">
        <v>29698.956999999999</v>
      </c>
      <c r="F149" s="43">
        <v>9.7196899999999999</v>
      </c>
      <c r="G149" s="43">
        <f>($F$149 -  AVERAGE($F$144,$F$145,$F$146) ) / ($F$152 -  AVERAGE($F$144,$F$145,$F$146) ) * 100</f>
        <v>10.751313658279708</v>
      </c>
      <c r="H149" s="43">
        <v>120</v>
      </c>
      <c r="I149" s="46">
        <f>LN($G$149)</f>
        <v>2.3750279478779714</v>
      </c>
      <c r="J149" s="45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>
        <f>IF(ISTEXT($I$149),"",3)</f>
        <v>3</v>
      </c>
      <c r="V149" s="43">
        <f t="shared" si="15"/>
        <v>120</v>
      </c>
      <c r="W149" s="43">
        <f t="shared" si="16"/>
        <v>2.3750279478779714</v>
      </c>
      <c r="X149" s="43"/>
      <c r="Y149" s="43"/>
      <c r="Z149" s="32" t="s">
        <v>59</v>
      </c>
      <c r="AA149" s="33">
        <f>IFERROR(INTERCEPT($W$147:$W$152,$V$147:$V$152),"")</f>
        <v>4.6051701859880918</v>
      </c>
      <c r="AB149" s="9"/>
      <c r="AC149" s="9"/>
    </row>
    <row r="150" spans="1:30" s="1" customFormat="1" ht="17.25" x14ac:dyDescent="0.25">
      <c r="A150" s="42" t="s">
        <v>400</v>
      </c>
      <c r="B150" s="42" t="s">
        <v>75</v>
      </c>
      <c r="C150" s="42" t="s">
        <v>16</v>
      </c>
      <c r="D150" s="42">
        <v>2601161.25</v>
      </c>
      <c r="E150" s="42">
        <v>29790.553</v>
      </c>
      <c r="F150" s="42">
        <v>87.314970000000002</v>
      </c>
      <c r="G150" s="42">
        <f>($F$150 -  AVERAGE($F$144,$F$145,$F$146) ) / ($F$150 -  AVERAGE($F$144,$F$145,$F$146) ) * 100</f>
        <v>100</v>
      </c>
      <c r="H150" s="42">
        <v>0</v>
      </c>
      <c r="I150" s="47">
        <f>LN($G$150)</f>
        <v>4.6051701859880918</v>
      </c>
      <c r="J150" s="44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>
        <f>IF(ISTEXT($I$150),"",4)</f>
        <v>4</v>
      </c>
      <c r="V150" s="42">
        <f t="shared" si="15"/>
        <v>0</v>
      </c>
      <c r="W150" s="42">
        <f t="shared" si="16"/>
        <v>4.6051701859880918</v>
      </c>
      <c r="X150" s="42"/>
      <c r="Y150" s="42"/>
      <c r="Z150" s="32" t="s">
        <v>60</v>
      </c>
      <c r="AA150" s="34">
        <f>IFERROR(CORREL($W$147:$W$152,$V$147:$V$152)^2,"")</f>
        <v>0.96229475220599281</v>
      </c>
      <c r="AB150" s="9"/>
      <c r="AC150" s="9"/>
    </row>
    <row r="151" spans="1:30" s="1" customFormat="1" ht="18" x14ac:dyDescent="0.35">
      <c r="A151" s="43" t="s">
        <v>401</v>
      </c>
      <c r="B151" s="43" t="s">
        <v>75</v>
      </c>
      <c r="C151" s="43" t="s">
        <v>16</v>
      </c>
      <c r="D151" s="43">
        <v>2610195</v>
      </c>
      <c r="E151" s="43">
        <v>30458.535</v>
      </c>
      <c r="F151" s="43">
        <v>85.696669</v>
      </c>
      <c r="G151" s="43">
        <f>($F$151 -  AVERAGE($F$144,$F$145,$F$146) ) / ($F$151 -  AVERAGE($F$144,$F$145,$F$146) ) * 100</f>
        <v>100</v>
      </c>
      <c r="H151" s="43">
        <v>0</v>
      </c>
      <c r="I151" s="46">
        <f>LN($G$151)</f>
        <v>4.6051701859880918</v>
      </c>
      <c r="J151" s="45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>
        <f>IF(ISTEXT($I$151),"",5)</f>
        <v>5</v>
      </c>
      <c r="V151" s="43">
        <f t="shared" si="15"/>
        <v>0</v>
      </c>
      <c r="W151" s="43">
        <f t="shared" si="16"/>
        <v>4.6051701859880918</v>
      </c>
      <c r="X151" s="43"/>
      <c r="Y151" s="43"/>
      <c r="Z151" s="32" t="s">
        <v>61</v>
      </c>
      <c r="AA151" s="35">
        <f>IF(AA148&gt;0,"",IFERROR(LN(2) /ABS(AA148),0))</f>
        <v>40.926166629120601</v>
      </c>
      <c r="AB151" s="9"/>
      <c r="AC151" s="9"/>
    </row>
    <row r="152" spans="1:30" s="1" customFormat="1" ht="18.75" x14ac:dyDescent="0.35">
      <c r="A152" s="42" t="s">
        <v>402</v>
      </c>
      <c r="B152" s="42" t="s">
        <v>75</v>
      </c>
      <c r="C152" s="42" t="s">
        <v>16</v>
      </c>
      <c r="D152" s="42">
        <v>2606588.75</v>
      </c>
      <c r="E152" s="42">
        <v>28832.476999999999</v>
      </c>
      <c r="F152" s="42">
        <v>90.404606999999999</v>
      </c>
      <c r="G152" s="42">
        <f>($F$152 -  AVERAGE($F$144,$F$145,$F$146) ) / ($F$152 -  AVERAGE($F$144,$F$145,$F$146) ) * 100</f>
        <v>100</v>
      </c>
      <c r="H152" s="42">
        <v>0</v>
      </c>
      <c r="I152" s="47">
        <f>LN($G$152)</f>
        <v>4.6051701859880918</v>
      </c>
      <c r="J152" s="44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>
        <f>IF(ISTEXT($I$152),"",6)</f>
        <v>6</v>
      </c>
      <c r="V152" s="42">
        <f t="shared" si="15"/>
        <v>0</v>
      </c>
      <c r="W152" s="42">
        <f t="shared" si="16"/>
        <v>4.6051701859880918</v>
      </c>
      <c r="X152" s="42"/>
      <c r="Y152" s="42"/>
      <c r="Z152" s="32" t="s">
        <v>62</v>
      </c>
      <c r="AA152" s="35">
        <f>IF(AA148&gt;0,0,IFERROR(ABS(AA148 * 1000 / 0.5),0))</f>
        <v>33.873056660368647</v>
      </c>
      <c r="AB152" s="9"/>
      <c r="AC152" s="9"/>
    </row>
    <row r="153" spans="1:30" s="1" customFormat="1" ht="15.75" thickBot="1" x14ac:dyDescent="0.3">
      <c r="A153" s="43"/>
      <c r="B153" s="43"/>
      <c r="C153" s="43"/>
      <c r="D153" s="43"/>
      <c r="E153" s="43"/>
      <c r="F153" s="43"/>
      <c r="G153" s="43"/>
      <c r="H153" s="43"/>
      <c r="I153" s="46"/>
      <c r="J153" s="45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36" t="s">
        <v>46</v>
      </c>
      <c r="AA153" s="37" t="s">
        <v>63</v>
      </c>
      <c r="AB153" s="9"/>
      <c r="AC153" s="9"/>
    </row>
    <row r="154" spans="1:30" s="1" customFormat="1" x14ac:dyDescent="0.25">
      <c r="A154" s="42"/>
      <c r="B154" s="42"/>
      <c r="C154" s="42"/>
      <c r="D154" s="42"/>
      <c r="E154" s="42"/>
      <c r="F154" s="42"/>
      <c r="G154" s="42"/>
      <c r="H154" s="42"/>
      <c r="I154" s="47"/>
      <c r="J154" s="44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9"/>
      <c r="AA154" s="9"/>
      <c r="AB154" s="9"/>
      <c r="AC154" s="9"/>
    </row>
    <row r="155" spans="1:30" s="1" customFormat="1" x14ac:dyDescent="0.25">
      <c r="A155" s="43"/>
      <c r="B155" s="43"/>
      <c r="C155" s="43"/>
      <c r="D155" s="43"/>
      <c r="E155" s="43"/>
      <c r="F155" s="43"/>
      <c r="G155" s="43"/>
      <c r="H155" s="43"/>
      <c r="I155" s="46"/>
      <c r="J155" s="45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9"/>
      <c r="AA155" s="9"/>
      <c r="AB155" s="9"/>
      <c r="AC155" s="9"/>
    </row>
    <row r="156" spans="1:30" s="1" customFormat="1" x14ac:dyDescent="0.25">
      <c r="A156" s="42"/>
      <c r="B156" s="42"/>
      <c r="C156" s="42"/>
      <c r="D156" s="42"/>
      <c r="E156" s="42"/>
      <c r="F156" s="42"/>
      <c r="G156" s="42"/>
      <c r="H156" s="42"/>
      <c r="I156" s="47"/>
      <c r="J156" s="44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9"/>
      <c r="AA156" s="9"/>
      <c r="AB156" s="9"/>
      <c r="AC156" s="9"/>
    </row>
    <row r="157" spans="1:30" s="1" customFormat="1" x14ac:dyDescent="0.25">
      <c r="A157" s="43"/>
      <c r="B157" s="43"/>
      <c r="C157" s="43"/>
      <c r="D157" s="43"/>
      <c r="E157" s="43"/>
      <c r="F157" s="43"/>
      <c r="G157" s="43"/>
      <c r="H157" s="43"/>
      <c r="I157" s="46"/>
      <c r="J157" s="45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9"/>
      <c r="AA157" s="9"/>
      <c r="AB157" s="9"/>
      <c r="AC157" s="9"/>
    </row>
    <row r="158" spans="1:30" s="1" customFormat="1" x14ac:dyDescent="0.25">
      <c r="A158" s="42"/>
      <c r="B158" s="42"/>
      <c r="C158" s="42"/>
      <c r="D158" s="42"/>
      <c r="E158" s="42"/>
      <c r="F158" s="42"/>
      <c r="G158" s="42"/>
      <c r="H158" s="42"/>
      <c r="I158" s="47"/>
      <c r="J158" s="44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9"/>
      <c r="AA158" s="9"/>
      <c r="AB158" s="9"/>
      <c r="AC158" s="9"/>
    </row>
    <row r="159" spans="1:30" s="1" customFormat="1" x14ac:dyDescent="0.25">
      <c r="A159" s="43"/>
      <c r="B159" s="43"/>
      <c r="C159" s="43"/>
      <c r="D159" s="43"/>
      <c r="E159" s="43"/>
      <c r="F159" s="43"/>
      <c r="G159" s="43"/>
      <c r="H159" s="43"/>
      <c r="I159" s="46"/>
      <c r="J159" s="45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9"/>
      <c r="AA159" s="9"/>
      <c r="AB159" s="9"/>
      <c r="AC159" s="9"/>
    </row>
    <row r="160" spans="1:30" s="1" customFormat="1" x14ac:dyDescent="0.25">
      <c r="A160" s="42"/>
      <c r="B160" s="42"/>
      <c r="C160" s="42"/>
      <c r="D160" s="42"/>
      <c r="E160" s="42"/>
      <c r="F160" s="42"/>
      <c r="G160" s="42"/>
      <c r="H160" s="42"/>
      <c r="I160" s="47"/>
      <c r="J160" s="44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9"/>
      <c r="AA160" s="9"/>
      <c r="AB160" s="9"/>
      <c r="AC160" s="9"/>
    </row>
    <row r="161" spans="1:30" s="1" customFormat="1" x14ac:dyDescent="0.25">
      <c r="A161" s="43"/>
      <c r="B161" s="43"/>
      <c r="C161" s="43"/>
      <c r="D161" s="43"/>
      <c r="E161" s="43"/>
      <c r="F161" s="43"/>
      <c r="G161" s="43"/>
      <c r="H161" s="43"/>
      <c r="I161" s="46"/>
      <c r="J161" s="45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9"/>
      <c r="AA161" s="9"/>
      <c r="AB161" s="9"/>
      <c r="AC161" s="9"/>
    </row>
    <row r="162" spans="1:30" s="1" customFormat="1" x14ac:dyDescent="0.25">
      <c r="A162" s="42"/>
      <c r="B162" s="42"/>
      <c r="C162" s="42"/>
      <c r="D162" s="42"/>
      <c r="E162" s="42"/>
      <c r="F162" s="42"/>
      <c r="G162" s="42"/>
      <c r="H162" s="42"/>
      <c r="I162" s="47"/>
      <c r="J162" s="44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9"/>
      <c r="AA162" s="9"/>
      <c r="AB162" s="9"/>
      <c r="AC162" s="9"/>
    </row>
    <row r="163" spans="1:30" s="1" customFormat="1" ht="15.75" thickBot="1" x14ac:dyDescent="0.3">
      <c r="A163" s="43"/>
      <c r="B163" s="43"/>
      <c r="C163" s="43"/>
      <c r="D163" s="43"/>
      <c r="E163" s="43"/>
      <c r="F163" s="43"/>
      <c r="G163" s="43"/>
      <c r="H163" s="43"/>
      <c r="I163" s="43"/>
      <c r="J163" s="45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9"/>
      <c r="AA163" s="9"/>
      <c r="AB163" s="9"/>
      <c r="AC163" s="9"/>
    </row>
    <row r="164" spans="1:30" s="1" customFormat="1" ht="16.5" thickTop="1" thickBot="1" x14ac:dyDescent="0.3">
      <c r="A164" s="42" t="s">
        <v>6</v>
      </c>
      <c r="B164" s="42" t="s">
        <v>76</v>
      </c>
      <c r="C164" s="42" t="s">
        <v>17</v>
      </c>
      <c r="D164" s="42"/>
      <c r="E164" s="42">
        <v>53817.542999999998</v>
      </c>
      <c r="F164" s="42">
        <v>0</v>
      </c>
      <c r="G164" s="42"/>
      <c r="H164" s="42"/>
      <c r="I164" s="42"/>
      <c r="J164" s="44"/>
      <c r="K164" s="42"/>
      <c r="L164" s="42"/>
      <c r="M164" s="42"/>
      <c r="N164" s="42"/>
      <c r="O164" s="42"/>
      <c r="P164" s="42"/>
      <c r="Q164" s="42"/>
      <c r="R164" s="42" t="s">
        <v>635</v>
      </c>
      <c r="S164" s="42"/>
      <c r="T164" s="42">
        <v>10</v>
      </c>
      <c r="U164" s="42"/>
      <c r="V164" s="42"/>
      <c r="W164" s="42"/>
      <c r="X164" s="42"/>
      <c r="Y164" s="42"/>
      <c r="Z164" s="10" t="s">
        <v>52</v>
      </c>
      <c r="AA164" s="10" t="s">
        <v>54</v>
      </c>
      <c r="AB164" s="10" t="s">
        <v>55</v>
      </c>
      <c r="AC164" s="10" t="s">
        <v>56</v>
      </c>
      <c r="AD164" s="10" t="s">
        <v>57</v>
      </c>
    </row>
    <row r="165" spans="1:30" s="1" customFormat="1" ht="15.75" thickTop="1" x14ac:dyDescent="0.25">
      <c r="A165" s="43" t="s">
        <v>8</v>
      </c>
      <c r="B165" s="43" t="s">
        <v>76</v>
      </c>
      <c r="C165" s="43" t="s">
        <v>17</v>
      </c>
      <c r="D165" s="43"/>
      <c r="E165" s="43">
        <v>52947.175999999999</v>
      </c>
      <c r="F165" s="43">
        <v>0</v>
      </c>
      <c r="G165" s="43"/>
      <c r="H165" s="43"/>
      <c r="I165" s="43"/>
      <c r="J165" s="45"/>
      <c r="K165" s="43"/>
      <c r="L165" s="43"/>
      <c r="M165" s="43"/>
      <c r="N165" s="43"/>
      <c r="O165" s="43"/>
      <c r="P165" s="43"/>
      <c r="Q165" s="43"/>
      <c r="R165" s="43" t="s">
        <v>52</v>
      </c>
      <c r="S165" s="43"/>
      <c r="T165" s="43">
        <v>185</v>
      </c>
      <c r="U165" s="43"/>
      <c r="V165" s="43"/>
      <c r="W165" s="43"/>
      <c r="X165" s="43"/>
      <c r="Y165" s="43"/>
      <c r="Z165" s="11">
        <f>$H$167</f>
        <v>120</v>
      </c>
      <c r="AA165" s="12">
        <f>IF(ISTEXT($I$167),TEXT($G$167/100,"0.00%"),$G$167 / 100)</f>
        <v>0.52150311371693803</v>
      </c>
      <c r="AB165" s="12">
        <f>IF(ISTEXT($I$168),TEXT($G$168/100,"0.00%"),$G$168 / 100)</f>
        <v>0.78765517160940945</v>
      </c>
      <c r="AC165" s="15">
        <f>IF(ISTEXT($I$169),TEXT($G$169/100,"0.00%"),$G$169 / 100)</f>
        <v>1.0109639078987602</v>
      </c>
      <c r="AD165" s="12">
        <f>IFERROR(AVERAGE($AA$165:$AC$165),"")</f>
        <v>0.7733740644083692</v>
      </c>
    </row>
    <row r="166" spans="1:30" s="1" customFormat="1" ht="15.75" thickBot="1" x14ac:dyDescent="0.3">
      <c r="A166" s="42" t="s">
        <v>9</v>
      </c>
      <c r="B166" s="42" t="s">
        <v>76</v>
      </c>
      <c r="C166" s="42" t="s">
        <v>17</v>
      </c>
      <c r="D166" s="42">
        <v>8.5000000000000006E-2</v>
      </c>
      <c r="E166" s="42">
        <v>55355.074000000001</v>
      </c>
      <c r="F166" s="42">
        <v>1.9999999999999999E-6</v>
      </c>
      <c r="G166" s="42"/>
      <c r="H166" s="42"/>
      <c r="I166" s="42"/>
      <c r="J166" s="44"/>
      <c r="K166" s="42"/>
      <c r="L166" s="42"/>
      <c r="M166" s="42"/>
      <c r="N166" s="42"/>
      <c r="O166" s="42"/>
      <c r="P166" s="42"/>
      <c r="Q166" s="42"/>
      <c r="R166" s="42" t="s">
        <v>53</v>
      </c>
      <c r="S166" s="42"/>
      <c r="T166" s="42">
        <v>190</v>
      </c>
      <c r="U166" s="42"/>
      <c r="V166" s="42"/>
      <c r="W166" s="42"/>
      <c r="X166" s="42"/>
      <c r="Y166" s="42"/>
      <c r="Z166" s="13">
        <f>$H$170</f>
        <v>0</v>
      </c>
      <c r="AA166" s="14">
        <f>IF(ISTEXT($I$170),TEXT($G$170/100,"0.00%"),$G$170 / 100)</f>
        <v>1</v>
      </c>
      <c r="AB166" s="14">
        <f>IF(ISTEXT($I$171),TEXT($G$171/100,"0.00%"),$G$171 / 100)</f>
        <v>1</v>
      </c>
      <c r="AC166" s="14">
        <f>IF(ISTEXT($I$172),TEXT($G$172/100,"0.00%"),$G$172 / 100)</f>
        <v>1</v>
      </c>
      <c r="AD166" s="14">
        <f>IFERROR(AVERAGE($AA$166:$AC$166),"")</f>
        <v>1</v>
      </c>
    </row>
    <row r="167" spans="1:30" s="1" customFormat="1" ht="16.5" thickTop="1" thickBot="1" x14ac:dyDescent="0.3">
      <c r="A167" s="43" t="s">
        <v>422</v>
      </c>
      <c r="B167" s="43" t="s">
        <v>76</v>
      </c>
      <c r="C167" s="43" t="s">
        <v>17</v>
      </c>
      <c r="D167" s="43">
        <v>1297102.375</v>
      </c>
      <c r="E167" s="43">
        <v>28084.607</v>
      </c>
      <c r="F167" s="43">
        <v>46.185527</v>
      </c>
      <c r="G167" s="43">
        <f>($F$167 -  AVERAGE($F$164,$F$165,$F$166) ) / ($F$170 -  AVERAGE($F$164,$F$165,$F$166) ) * 100</f>
        <v>52.150311371693803</v>
      </c>
      <c r="H167" s="43">
        <v>120</v>
      </c>
      <c r="I167" s="46">
        <f>LN($G$167)</f>
        <v>3.9541301521229895</v>
      </c>
      <c r="J167" s="45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>
        <f>IF(ISTEXT($I$167),"",1)</f>
        <v>1</v>
      </c>
      <c r="V167" s="43">
        <f t="shared" ref="V167:V172" si="17">IFERROR(INDEX($H$167:$H$172,SMALL($U$167:$U$172,ROW(W1)),1),"")</f>
        <v>120</v>
      </c>
      <c r="W167" s="43">
        <f t="shared" ref="W167:W172" si="18">IFERROR(INDEX($I$167:$I$172,SMALL($U$167:$U$172,ROW(I1)),1),"")</f>
        <v>3.9541301521229895</v>
      </c>
      <c r="X167" s="43"/>
      <c r="Y167" s="43"/>
      <c r="Z167" s="9"/>
      <c r="AA167" s="9"/>
      <c r="AB167" s="9"/>
      <c r="AC167" s="9"/>
    </row>
    <row r="168" spans="1:30" s="1" customFormat="1" x14ac:dyDescent="0.25">
      <c r="A168" s="42" t="s">
        <v>423</v>
      </c>
      <c r="B168" s="42" t="s">
        <v>76</v>
      </c>
      <c r="C168" s="42" t="s">
        <v>17</v>
      </c>
      <c r="D168" s="42">
        <v>1764390.875</v>
      </c>
      <c r="E168" s="42">
        <v>29870.831999999999</v>
      </c>
      <c r="F168" s="42">
        <v>59.067349999999998</v>
      </c>
      <c r="G168" s="42">
        <f>($F$168 -  AVERAGE($F$164,$F$165,$F$166) ) / ($F$171 -  AVERAGE($F$164,$F$165,$F$166) ) * 100</f>
        <v>78.765517160940945</v>
      </c>
      <c r="H168" s="42">
        <v>120</v>
      </c>
      <c r="I168" s="47">
        <f>LN($G$168)</f>
        <v>4.3664753016087943</v>
      </c>
      <c r="J168" s="44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>
        <f>IF(ISTEXT($I$168),"",2)</f>
        <v>2</v>
      </c>
      <c r="V168" s="42">
        <f t="shared" si="17"/>
        <v>120</v>
      </c>
      <c r="W168" s="42">
        <f t="shared" si="18"/>
        <v>4.3664753016087943</v>
      </c>
      <c r="X168" s="42"/>
      <c r="Y168" s="42"/>
      <c r="Z168" s="30" t="s">
        <v>58</v>
      </c>
      <c r="AA168" s="31">
        <f>IFERROR(SLOPE($W$167:$W$172,$V$167:$V$172),"")</f>
        <v>-2.4411963284751647E-3</v>
      </c>
      <c r="AB168" s="9"/>
      <c r="AC168" s="9"/>
    </row>
    <row r="169" spans="1:30" s="1" customFormat="1" x14ac:dyDescent="0.25">
      <c r="A169" s="43" t="s">
        <v>424</v>
      </c>
      <c r="B169" s="43" t="s">
        <v>76</v>
      </c>
      <c r="C169" s="43" t="s">
        <v>17</v>
      </c>
      <c r="D169" s="43">
        <v>2068028.875</v>
      </c>
      <c r="E169" s="43">
        <v>30764.162</v>
      </c>
      <c r="F169" s="43">
        <v>67.222012000000007</v>
      </c>
      <c r="G169" s="43">
        <f>($F$169 -  AVERAGE($F$164,$F$165,$F$166) ) / ($F$172 -  AVERAGE($F$164,$F$165,$F$166) ) * 100</f>
        <v>101.09639078987603</v>
      </c>
      <c r="H169" s="43">
        <v>120</v>
      </c>
      <c r="I169" s="46">
        <f>LN($G$169)</f>
        <v>4.6160744259814326</v>
      </c>
      <c r="J169" s="45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>
        <f>IF(ISTEXT($I$169),"",3)</f>
        <v>3</v>
      </c>
      <c r="V169" s="43">
        <f t="shared" si="17"/>
        <v>120</v>
      </c>
      <c r="W169" s="43">
        <f t="shared" si="18"/>
        <v>4.6160744259814326</v>
      </c>
      <c r="X169" s="43"/>
      <c r="Y169" s="43"/>
      <c r="Z169" s="32" t="s">
        <v>59</v>
      </c>
      <c r="AA169" s="33">
        <f>IFERROR(INTERCEPT($W$167:$W$172,$V$167:$V$172),"")</f>
        <v>4.6051701859880918</v>
      </c>
      <c r="AB169" s="9"/>
      <c r="AC169" s="9"/>
    </row>
    <row r="170" spans="1:30" s="1" customFormat="1" ht="17.25" x14ac:dyDescent="0.25">
      <c r="A170" s="42" t="s">
        <v>419</v>
      </c>
      <c r="B170" s="42" t="s">
        <v>76</v>
      </c>
      <c r="C170" s="42" t="s">
        <v>17</v>
      </c>
      <c r="D170" s="42">
        <v>2401639.25</v>
      </c>
      <c r="E170" s="42">
        <v>27118.07</v>
      </c>
      <c r="F170" s="42">
        <v>88.562321999999995</v>
      </c>
      <c r="G170" s="42">
        <f>($F$170 -  AVERAGE($F$164,$F$165,$F$166) ) / ($F$170 -  AVERAGE($F$164,$F$165,$F$166) ) * 100</f>
        <v>100</v>
      </c>
      <c r="H170" s="42">
        <v>0</v>
      </c>
      <c r="I170" s="47">
        <f>LN($G$170)</f>
        <v>4.6051701859880918</v>
      </c>
      <c r="J170" s="44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>
        <f>IF(ISTEXT($I$170),"",4)</f>
        <v>4</v>
      </c>
      <c r="V170" s="42">
        <f t="shared" si="17"/>
        <v>0</v>
      </c>
      <c r="W170" s="42">
        <f t="shared" si="18"/>
        <v>4.6051701859880918</v>
      </c>
      <c r="X170" s="42"/>
      <c r="Y170" s="42"/>
      <c r="Z170" s="32" t="s">
        <v>60</v>
      </c>
      <c r="AA170" s="34">
        <f>IFERROR(CORREL($W$167:$W$172,$V$167:$V$172)^2,"")</f>
        <v>0.36546095436354831</v>
      </c>
      <c r="AB170" s="9"/>
      <c r="AC170" s="9"/>
    </row>
    <row r="171" spans="1:30" s="1" customFormat="1" ht="18" x14ac:dyDescent="0.35">
      <c r="A171" s="43" t="s">
        <v>420</v>
      </c>
      <c r="B171" s="43" t="s">
        <v>76</v>
      </c>
      <c r="C171" s="43" t="s">
        <v>17</v>
      </c>
      <c r="D171" s="43">
        <v>1960600.5</v>
      </c>
      <c r="E171" s="43">
        <v>26144.344000000001</v>
      </c>
      <c r="F171" s="43">
        <v>74.991382000000002</v>
      </c>
      <c r="G171" s="43">
        <f>($F$171 -  AVERAGE($F$164,$F$165,$F$166) ) / ($F$171 -  AVERAGE($F$164,$F$165,$F$166) ) * 100</f>
        <v>100</v>
      </c>
      <c r="H171" s="43">
        <v>0</v>
      </c>
      <c r="I171" s="46">
        <f>LN($G$171)</f>
        <v>4.6051701859880918</v>
      </c>
      <c r="J171" s="45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>
        <f>IF(ISTEXT($I$171),"",5)</f>
        <v>5</v>
      </c>
      <c r="V171" s="43">
        <f t="shared" si="17"/>
        <v>0</v>
      </c>
      <c r="W171" s="43">
        <f t="shared" si="18"/>
        <v>4.6051701859880918</v>
      </c>
      <c r="X171" s="43"/>
      <c r="Y171" s="43"/>
      <c r="Z171" s="32" t="s">
        <v>61</v>
      </c>
      <c r="AA171" s="41">
        <f>IF(AA168&gt;0,"",IFERROR(LN(2) /ABS(AA168),0))</f>
        <v>283.93749919856026</v>
      </c>
      <c r="AB171" s="9"/>
      <c r="AC171" s="9"/>
    </row>
    <row r="172" spans="1:30" s="1" customFormat="1" ht="18.75" x14ac:dyDescent="0.35">
      <c r="A172" s="42" t="s">
        <v>421</v>
      </c>
      <c r="B172" s="42" t="s">
        <v>76</v>
      </c>
      <c r="C172" s="42" t="s">
        <v>17</v>
      </c>
      <c r="D172" s="42">
        <v>1885136.75</v>
      </c>
      <c r="E172" s="42">
        <v>28350.91</v>
      </c>
      <c r="F172" s="42">
        <v>66.492988999999994</v>
      </c>
      <c r="G172" s="42">
        <f>($F$172 -  AVERAGE($F$164,$F$165,$F$166) ) / ($F$172 -  AVERAGE($F$164,$F$165,$F$166) ) * 100</f>
        <v>100</v>
      </c>
      <c r="H172" s="42">
        <v>0</v>
      </c>
      <c r="I172" s="47">
        <f>LN($G$172)</f>
        <v>4.6051701859880918</v>
      </c>
      <c r="J172" s="44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>
        <f>IF(ISTEXT($I$172),"",6)</f>
        <v>6</v>
      </c>
      <c r="V172" s="42">
        <f t="shared" si="17"/>
        <v>0</v>
      </c>
      <c r="W172" s="42">
        <f t="shared" si="18"/>
        <v>4.6051701859880918</v>
      </c>
      <c r="X172" s="42"/>
      <c r="Y172" s="42"/>
      <c r="Z172" s="32" t="s">
        <v>62</v>
      </c>
      <c r="AA172" s="33">
        <f>IF(AA168&gt;0,0,IFERROR(ABS(AA168 * 1000 / 0.5),0))</f>
        <v>4.8823926569503291</v>
      </c>
      <c r="AB172" s="9"/>
      <c r="AC172" s="9"/>
    </row>
    <row r="173" spans="1:30" s="1" customFormat="1" ht="15.75" thickBot="1" x14ac:dyDescent="0.3">
      <c r="A173" s="43"/>
      <c r="B173" s="43"/>
      <c r="C173" s="43"/>
      <c r="D173" s="43"/>
      <c r="E173" s="43"/>
      <c r="F173" s="43"/>
      <c r="G173" s="43"/>
      <c r="H173" s="43"/>
      <c r="I173" s="46"/>
      <c r="J173" s="45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36" t="s">
        <v>46</v>
      </c>
      <c r="AA173" s="37" t="s">
        <v>63</v>
      </c>
      <c r="AB173" s="9"/>
      <c r="AC173" s="9"/>
    </row>
    <row r="174" spans="1:30" s="1" customFormat="1" x14ac:dyDescent="0.25">
      <c r="A174" s="42"/>
      <c r="B174" s="42"/>
      <c r="C174" s="42"/>
      <c r="D174" s="42"/>
      <c r="E174" s="42"/>
      <c r="F174" s="42"/>
      <c r="G174" s="42"/>
      <c r="H174" s="42"/>
      <c r="I174" s="47"/>
      <c r="J174" s="44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9"/>
      <c r="AA174" s="9"/>
      <c r="AB174" s="9"/>
      <c r="AC174" s="9"/>
    </row>
    <row r="175" spans="1:30" s="1" customFormat="1" x14ac:dyDescent="0.25">
      <c r="A175" s="43"/>
      <c r="B175" s="43"/>
      <c r="C175" s="43"/>
      <c r="D175" s="43"/>
      <c r="E175" s="43"/>
      <c r="F175" s="43"/>
      <c r="G175" s="43"/>
      <c r="H175" s="43"/>
      <c r="I175" s="46"/>
      <c r="J175" s="45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9"/>
      <c r="AA175" s="9"/>
      <c r="AB175" s="9"/>
      <c r="AC175" s="9"/>
    </row>
    <row r="176" spans="1:30" s="1" customFormat="1" x14ac:dyDescent="0.25">
      <c r="A176" s="42"/>
      <c r="B176" s="42"/>
      <c r="C176" s="42"/>
      <c r="D176" s="42"/>
      <c r="E176" s="42"/>
      <c r="F176" s="42"/>
      <c r="G176" s="42"/>
      <c r="H176" s="42"/>
      <c r="I176" s="47"/>
      <c r="J176" s="44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9"/>
      <c r="AA176" s="9"/>
      <c r="AB176" s="9"/>
      <c r="AC176" s="9"/>
    </row>
    <row r="177" spans="1:30" s="1" customFormat="1" x14ac:dyDescent="0.25">
      <c r="A177" s="43"/>
      <c r="B177" s="43"/>
      <c r="C177" s="43"/>
      <c r="D177" s="43"/>
      <c r="E177" s="43"/>
      <c r="F177" s="43"/>
      <c r="G177" s="43"/>
      <c r="H177" s="43"/>
      <c r="I177" s="46"/>
      <c r="J177" s="45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9"/>
      <c r="AA177" s="9"/>
      <c r="AB177" s="9"/>
      <c r="AC177" s="9"/>
    </row>
    <row r="178" spans="1:30" s="1" customFormat="1" x14ac:dyDescent="0.25">
      <c r="A178" s="42"/>
      <c r="B178" s="42"/>
      <c r="C178" s="42"/>
      <c r="D178" s="42"/>
      <c r="E178" s="42"/>
      <c r="F178" s="42"/>
      <c r="G178" s="42"/>
      <c r="H178" s="42"/>
      <c r="I178" s="47"/>
      <c r="J178" s="44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9"/>
      <c r="AA178" s="9"/>
      <c r="AB178" s="9"/>
      <c r="AC178" s="9"/>
    </row>
    <row r="179" spans="1:30" s="1" customFormat="1" x14ac:dyDescent="0.25">
      <c r="A179" s="43"/>
      <c r="B179" s="43"/>
      <c r="C179" s="43"/>
      <c r="D179" s="43"/>
      <c r="E179" s="43"/>
      <c r="F179" s="43"/>
      <c r="G179" s="43"/>
      <c r="H179" s="43"/>
      <c r="I179" s="46"/>
      <c r="J179" s="45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9"/>
      <c r="AA179" s="9"/>
      <c r="AB179" s="9"/>
      <c r="AC179" s="9"/>
    </row>
    <row r="180" spans="1:30" s="1" customFormat="1" x14ac:dyDescent="0.25">
      <c r="A180" s="42"/>
      <c r="B180" s="42"/>
      <c r="C180" s="42"/>
      <c r="D180" s="42"/>
      <c r="E180" s="42"/>
      <c r="F180" s="42"/>
      <c r="G180" s="42"/>
      <c r="H180" s="42"/>
      <c r="I180" s="47"/>
      <c r="J180" s="44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9"/>
      <c r="AA180" s="9"/>
      <c r="AB180" s="9"/>
      <c r="AC180" s="9"/>
    </row>
    <row r="181" spans="1:30" s="1" customFormat="1" x14ac:dyDescent="0.25">
      <c r="A181" s="43"/>
      <c r="B181" s="43"/>
      <c r="C181" s="43"/>
      <c r="D181" s="43"/>
      <c r="E181" s="43"/>
      <c r="F181" s="43"/>
      <c r="G181" s="43"/>
      <c r="H181" s="43"/>
      <c r="I181" s="46"/>
      <c r="J181" s="45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9"/>
      <c r="AA181" s="9"/>
      <c r="AB181" s="9"/>
      <c r="AC181" s="9"/>
    </row>
    <row r="182" spans="1:30" s="1" customFormat="1" x14ac:dyDescent="0.25">
      <c r="A182" s="42"/>
      <c r="B182" s="42"/>
      <c r="C182" s="42"/>
      <c r="D182" s="42"/>
      <c r="E182" s="42"/>
      <c r="F182" s="42"/>
      <c r="G182" s="42"/>
      <c r="H182" s="42"/>
      <c r="I182" s="47"/>
      <c r="J182" s="44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9"/>
      <c r="AA182" s="9"/>
      <c r="AB182" s="9"/>
      <c r="AC182" s="9"/>
    </row>
    <row r="183" spans="1:30" s="1" customFormat="1" ht="15.75" thickBot="1" x14ac:dyDescent="0.3">
      <c r="A183" s="43"/>
      <c r="B183" s="43"/>
      <c r="C183" s="43"/>
      <c r="D183" s="43"/>
      <c r="E183" s="43"/>
      <c r="F183" s="43"/>
      <c r="G183" s="43"/>
      <c r="H183" s="43"/>
      <c r="I183" s="43"/>
      <c r="J183" s="45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9"/>
      <c r="AA183" s="9"/>
      <c r="AB183" s="9"/>
      <c r="AC183" s="9"/>
    </row>
    <row r="184" spans="1:30" s="1" customFormat="1" ht="16.5" thickTop="1" thickBot="1" x14ac:dyDescent="0.3">
      <c r="A184" s="42" t="s">
        <v>6</v>
      </c>
      <c r="B184" s="42" t="s">
        <v>77</v>
      </c>
      <c r="C184" s="42" t="s">
        <v>18</v>
      </c>
      <c r="D184" s="42">
        <v>1.042</v>
      </c>
      <c r="E184" s="42">
        <v>53817.542999999998</v>
      </c>
      <c r="F184" s="42">
        <v>1.9000000000000001E-5</v>
      </c>
      <c r="G184" s="42"/>
      <c r="H184" s="42"/>
      <c r="I184" s="42"/>
      <c r="J184" s="44"/>
      <c r="K184" s="42"/>
      <c r="L184" s="42"/>
      <c r="M184" s="42"/>
      <c r="N184" s="42"/>
      <c r="O184" s="42"/>
      <c r="P184" s="42"/>
      <c r="Q184" s="42"/>
      <c r="R184" s="42" t="s">
        <v>636</v>
      </c>
      <c r="S184" s="42"/>
      <c r="T184" s="42">
        <v>11</v>
      </c>
      <c r="U184" s="42"/>
      <c r="V184" s="42"/>
      <c r="W184" s="42"/>
      <c r="X184" s="42"/>
      <c r="Y184" s="42"/>
      <c r="Z184" s="10" t="s">
        <v>52</v>
      </c>
      <c r="AA184" s="10" t="s">
        <v>54</v>
      </c>
      <c r="AB184" s="10" t="s">
        <v>55</v>
      </c>
      <c r="AC184" s="10" t="s">
        <v>56</v>
      </c>
      <c r="AD184" s="10" t="s">
        <v>57</v>
      </c>
    </row>
    <row r="185" spans="1:30" s="1" customFormat="1" ht="15.75" thickTop="1" x14ac:dyDescent="0.25">
      <c r="A185" s="43" t="s">
        <v>8</v>
      </c>
      <c r="B185" s="43" t="s">
        <v>77</v>
      </c>
      <c r="C185" s="43" t="s">
        <v>18</v>
      </c>
      <c r="D185" s="43">
        <v>0.73299999999999998</v>
      </c>
      <c r="E185" s="43">
        <v>52947.175999999999</v>
      </c>
      <c r="F185" s="43">
        <v>1.4E-5</v>
      </c>
      <c r="G185" s="43"/>
      <c r="H185" s="43"/>
      <c r="I185" s="43"/>
      <c r="J185" s="45"/>
      <c r="K185" s="43"/>
      <c r="L185" s="43"/>
      <c r="M185" s="43"/>
      <c r="N185" s="43"/>
      <c r="O185" s="43"/>
      <c r="P185" s="43"/>
      <c r="Q185" s="43"/>
      <c r="R185" s="43" t="s">
        <v>52</v>
      </c>
      <c r="S185" s="43"/>
      <c r="T185" s="43">
        <v>205</v>
      </c>
      <c r="U185" s="43"/>
      <c r="V185" s="43"/>
      <c r="W185" s="43"/>
      <c r="X185" s="43"/>
      <c r="Y185" s="43"/>
      <c r="Z185" s="11">
        <f>$H$187</f>
        <v>120</v>
      </c>
      <c r="AA185" s="12">
        <f>IF(ISTEXT($I$187),TEXT($G$187/100,"0.00%"),$G$187 / 100)</f>
        <v>0.51759089827176485</v>
      </c>
      <c r="AB185" s="12">
        <f>IF(ISTEXT($I$188),TEXT($G$188/100,"0.00%"),$G$188 / 100)</f>
        <v>0.54126476598811313</v>
      </c>
      <c r="AC185" s="12">
        <f>IF(ISTEXT($I$189),TEXT($G$189/100,"0.00%"),$G$189 / 100)</f>
        <v>0.97437975660854159</v>
      </c>
      <c r="AD185" s="12">
        <f>IFERROR(AVERAGE($AA$185:$AC$185),"")</f>
        <v>0.67774514028947319</v>
      </c>
    </row>
    <row r="186" spans="1:30" s="1" customFormat="1" ht="15.75" thickBot="1" x14ac:dyDescent="0.3">
      <c r="A186" s="42" t="s">
        <v>9</v>
      </c>
      <c r="B186" s="42" t="s">
        <v>77</v>
      </c>
      <c r="C186" s="42" t="s">
        <v>18</v>
      </c>
      <c r="D186" s="42">
        <v>0.67900000000000005</v>
      </c>
      <c r="E186" s="42">
        <v>55355.074000000001</v>
      </c>
      <c r="F186" s="42">
        <v>1.2E-5</v>
      </c>
      <c r="G186" s="42"/>
      <c r="H186" s="42"/>
      <c r="I186" s="42"/>
      <c r="J186" s="44"/>
      <c r="K186" s="42"/>
      <c r="L186" s="42"/>
      <c r="M186" s="42"/>
      <c r="N186" s="42"/>
      <c r="O186" s="42"/>
      <c r="P186" s="42"/>
      <c r="Q186" s="42"/>
      <c r="R186" s="42" t="s">
        <v>53</v>
      </c>
      <c r="S186" s="42"/>
      <c r="T186" s="42">
        <v>210</v>
      </c>
      <c r="U186" s="42"/>
      <c r="V186" s="42"/>
      <c r="W186" s="42"/>
      <c r="X186" s="42"/>
      <c r="Y186" s="42"/>
      <c r="Z186" s="13">
        <f>$H$190</f>
        <v>0</v>
      </c>
      <c r="AA186" s="14">
        <f>IF(ISTEXT($I$190),TEXT($G$190/100,"0.00%"),$G$190 / 100)</f>
        <v>1</v>
      </c>
      <c r="AB186" s="14">
        <f>IF(ISTEXT($I$191),TEXT($G$191/100,"0.00%"),$G$191 / 100)</f>
        <v>1</v>
      </c>
      <c r="AC186" s="14">
        <f>IF(ISTEXT($I$192),TEXT($G$192/100,"0.00%"),$G$192 / 100)</f>
        <v>1</v>
      </c>
      <c r="AD186" s="14">
        <f>IFERROR(AVERAGE($AA$186:$AC$186),"")</f>
        <v>1</v>
      </c>
    </row>
    <row r="187" spans="1:30" s="1" customFormat="1" ht="16.5" thickTop="1" thickBot="1" x14ac:dyDescent="0.3">
      <c r="A187" s="43" t="s">
        <v>477</v>
      </c>
      <c r="B187" s="43" t="s">
        <v>77</v>
      </c>
      <c r="C187" s="43" t="s">
        <v>18</v>
      </c>
      <c r="D187" s="43">
        <v>26094.195</v>
      </c>
      <c r="E187" s="43">
        <v>31744.828000000001</v>
      </c>
      <c r="F187" s="43">
        <v>0.82199800000000001</v>
      </c>
      <c r="G187" s="43">
        <f>($F$187 -  AVERAGE($F$184,$F$185,$F$186) ) / ($F$190 -  AVERAGE($F$184,$F$185,$F$186) ) * 100</f>
        <v>51.759089827176489</v>
      </c>
      <c r="H187" s="43">
        <v>120</v>
      </c>
      <c r="I187" s="46">
        <f>LN($G$187)</f>
        <v>3.9466000655553564</v>
      </c>
      <c r="J187" s="45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>
        <f>IF(ISTEXT($I$187),"",1)</f>
        <v>1</v>
      </c>
      <c r="V187" s="43">
        <f t="shared" ref="V187:V192" si="19">IFERROR(INDEX($H$187:$H$192,SMALL($U$187:$U$192,ROW(W1)),1),"")</f>
        <v>120</v>
      </c>
      <c r="W187" s="43">
        <f t="shared" ref="W187:W192" si="20">IFERROR(INDEX($I$187:$I$192,SMALL($U$187:$U$192,ROW(I1)),1),"")</f>
        <v>3.9466000655553564</v>
      </c>
      <c r="X187" s="43"/>
      <c r="Y187" s="43"/>
      <c r="Z187" s="9"/>
      <c r="AA187" s="9"/>
      <c r="AB187" s="9"/>
      <c r="AC187" s="9"/>
    </row>
    <row r="188" spans="1:30" s="1" customFormat="1" x14ac:dyDescent="0.25">
      <c r="A188" s="42" t="s">
        <v>478</v>
      </c>
      <c r="B188" s="42" t="s">
        <v>77</v>
      </c>
      <c r="C188" s="42" t="s">
        <v>18</v>
      </c>
      <c r="D188" s="42">
        <v>25926.377</v>
      </c>
      <c r="E188" s="42">
        <v>31153.93</v>
      </c>
      <c r="F188" s="42">
        <v>0.832202</v>
      </c>
      <c r="G188" s="42">
        <f>($F$188 -  AVERAGE($F$184,$F$185,$F$186) ) / ($F$191 -  AVERAGE($F$184,$F$185,$F$186) ) * 100</f>
        <v>54.126476598811315</v>
      </c>
      <c r="H188" s="42">
        <v>120</v>
      </c>
      <c r="I188" s="47">
        <f>LN($G$188)</f>
        <v>3.9913234672218674</v>
      </c>
      <c r="J188" s="44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>
        <f>IF(ISTEXT($I$188),"",2)</f>
        <v>2</v>
      </c>
      <c r="V188" s="42">
        <f t="shared" si="19"/>
        <v>120</v>
      </c>
      <c r="W188" s="42">
        <f t="shared" si="20"/>
        <v>3.9913234672218674</v>
      </c>
      <c r="X188" s="42"/>
      <c r="Y188" s="42"/>
      <c r="Z188" s="30" t="s">
        <v>58</v>
      </c>
      <c r="AA188" s="31">
        <f>IFERROR(SLOPE($W$187:$W$192,$V$187:$V$192),"")</f>
        <v>-3.6065861018855904E-3</v>
      </c>
      <c r="AB188" s="9"/>
      <c r="AC188" s="9"/>
    </row>
    <row r="189" spans="1:30" s="1" customFormat="1" x14ac:dyDescent="0.25">
      <c r="A189" s="43" t="s">
        <v>479</v>
      </c>
      <c r="B189" s="43" t="s">
        <v>77</v>
      </c>
      <c r="C189" s="43" t="s">
        <v>18</v>
      </c>
      <c r="D189" s="43">
        <v>33883.195</v>
      </c>
      <c r="E189" s="43">
        <v>29698.956999999999</v>
      </c>
      <c r="F189" s="43">
        <v>1.1408879999999999</v>
      </c>
      <c r="G189" s="43">
        <f>($F$189 -  AVERAGE($F$184,$F$185,$F$186) ) / ($F$192 -  AVERAGE($F$184,$F$185,$F$186) ) * 100</f>
        <v>97.437975660854164</v>
      </c>
      <c r="H189" s="43">
        <v>120</v>
      </c>
      <c r="I189" s="46">
        <f>LN($G$189)</f>
        <v>4.5792160285082391</v>
      </c>
      <c r="J189" s="45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>
        <f>IF(ISTEXT($I$189),"",3)</f>
        <v>3</v>
      </c>
      <c r="V189" s="43">
        <f t="shared" si="19"/>
        <v>120</v>
      </c>
      <c r="W189" s="43">
        <f t="shared" si="20"/>
        <v>4.5792160285082391</v>
      </c>
      <c r="X189" s="43"/>
      <c r="Y189" s="43"/>
      <c r="Z189" s="32" t="s">
        <v>59</v>
      </c>
      <c r="AA189" s="33">
        <f>IFERROR(INTERCEPT($W$187:$W$192,$V$187:$V$192),"")</f>
        <v>4.6051701859880918</v>
      </c>
      <c r="AB189" s="9"/>
      <c r="AC189" s="9"/>
    </row>
    <row r="190" spans="1:30" s="1" customFormat="1" ht="17.25" x14ac:dyDescent="0.25">
      <c r="A190" s="42" t="s">
        <v>474</v>
      </c>
      <c r="B190" s="42" t="s">
        <v>77</v>
      </c>
      <c r="C190" s="42" t="s">
        <v>18</v>
      </c>
      <c r="D190" s="42">
        <v>47310.648000000001</v>
      </c>
      <c r="E190" s="42">
        <v>29790.553</v>
      </c>
      <c r="F190" s="42">
        <v>1.588109</v>
      </c>
      <c r="G190" s="42">
        <f>($F$190 -  AVERAGE($F$184,$F$185,$F$186) ) / ($F$190 -  AVERAGE($F$184,$F$185,$F$186) ) * 100</f>
        <v>100</v>
      </c>
      <c r="H190" s="42">
        <v>0</v>
      </c>
      <c r="I190" s="47">
        <f>LN($G$190)</f>
        <v>4.6051701859880918</v>
      </c>
      <c r="J190" s="44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>
        <f>IF(ISTEXT($I$190),"",4)</f>
        <v>4</v>
      </c>
      <c r="V190" s="42">
        <f t="shared" si="19"/>
        <v>0</v>
      </c>
      <c r="W190" s="42">
        <f t="shared" si="20"/>
        <v>4.6051701859880918</v>
      </c>
      <c r="X190" s="42"/>
      <c r="Y190" s="42"/>
      <c r="Z190" s="32" t="s">
        <v>60</v>
      </c>
      <c r="AA190" s="34">
        <f>IFERROR(CORREL($W$187:$W$192,$V$187:$V$192)^2,"")</f>
        <v>0.52988073024042703</v>
      </c>
      <c r="AB190" s="9"/>
      <c r="AC190" s="9"/>
    </row>
    <row r="191" spans="1:30" s="1" customFormat="1" ht="18" x14ac:dyDescent="0.35">
      <c r="A191" s="43" t="s">
        <v>475</v>
      </c>
      <c r="B191" s="43" t="s">
        <v>77</v>
      </c>
      <c r="C191" s="43" t="s">
        <v>18</v>
      </c>
      <c r="D191" s="43">
        <v>46830.023000000001</v>
      </c>
      <c r="E191" s="43">
        <v>30458.535</v>
      </c>
      <c r="F191" s="43">
        <v>1.537501</v>
      </c>
      <c r="G191" s="43">
        <f>($F$191 -  AVERAGE($F$184,$F$185,$F$186) ) / ($F$191 -  AVERAGE($F$184,$F$185,$F$186) ) * 100</f>
        <v>100</v>
      </c>
      <c r="H191" s="43">
        <v>0</v>
      </c>
      <c r="I191" s="46">
        <f>LN($G$191)</f>
        <v>4.6051701859880918</v>
      </c>
      <c r="J191" s="45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>
        <f>IF(ISTEXT($I$191),"",5)</f>
        <v>5</v>
      </c>
      <c r="V191" s="43">
        <f t="shared" si="19"/>
        <v>0</v>
      </c>
      <c r="W191" s="43">
        <f t="shared" si="20"/>
        <v>4.6051701859880918</v>
      </c>
      <c r="X191" s="43"/>
      <c r="Y191" s="43"/>
      <c r="Z191" s="32" t="s">
        <v>61</v>
      </c>
      <c r="AA191" s="41">
        <f>IF(AA188&gt;0,"",IFERROR(LN(2) /ABS(AA188),0))</f>
        <v>192.18927844189136</v>
      </c>
      <c r="AB191" s="9"/>
      <c r="AC191" s="9"/>
    </row>
    <row r="192" spans="1:30" s="1" customFormat="1" ht="18.75" x14ac:dyDescent="0.35">
      <c r="A192" s="42" t="s">
        <v>476</v>
      </c>
      <c r="B192" s="42" t="s">
        <v>77</v>
      </c>
      <c r="C192" s="42" t="s">
        <v>18</v>
      </c>
      <c r="D192" s="42">
        <v>33759.546999999999</v>
      </c>
      <c r="E192" s="42">
        <v>28832.476999999999</v>
      </c>
      <c r="F192" s="42">
        <v>1.1708860000000001</v>
      </c>
      <c r="G192" s="42">
        <f>($F$192 -  AVERAGE($F$184,$F$185,$F$186) ) / ($F$192 -  AVERAGE($F$184,$F$185,$F$186) ) * 100</f>
        <v>100</v>
      </c>
      <c r="H192" s="42">
        <v>0</v>
      </c>
      <c r="I192" s="47">
        <f>LN($G$192)</f>
        <v>4.6051701859880918</v>
      </c>
      <c r="J192" s="44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>
        <f>IF(ISTEXT($I$192),"",6)</f>
        <v>6</v>
      </c>
      <c r="V192" s="42">
        <f t="shared" si="19"/>
        <v>0</v>
      </c>
      <c r="W192" s="42">
        <f t="shared" si="20"/>
        <v>4.6051701859880918</v>
      </c>
      <c r="X192" s="42"/>
      <c r="Y192" s="42"/>
      <c r="Z192" s="32" t="s">
        <v>62</v>
      </c>
      <c r="AA192" s="33">
        <f>IF(AA188&gt;0,0,IFERROR(ABS(AA188 * 1000 / 0.5),0))</f>
        <v>7.2131722037711805</v>
      </c>
      <c r="AB192" s="9"/>
      <c r="AC192" s="9"/>
    </row>
    <row r="193" spans="1:30" s="1" customFormat="1" ht="15.75" thickBot="1" x14ac:dyDescent="0.3">
      <c r="A193" s="43"/>
      <c r="B193" s="43"/>
      <c r="C193" s="43"/>
      <c r="D193" s="43"/>
      <c r="E193" s="43"/>
      <c r="F193" s="43"/>
      <c r="G193" s="43"/>
      <c r="H193" s="43"/>
      <c r="I193" s="46"/>
      <c r="J193" s="45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36" t="s">
        <v>46</v>
      </c>
      <c r="AA193" s="37" t="s">
        <v>63</v>
      </c>
      <c r="AB193" s="9"/>
      <c r="AC193" s="9"/>
    </row>
    <row r="194" spans="1:30" s="1" customFormat="1" x14ac:dyDescent="0.25">
      <c r="A194" s="42"/>
      <c r="B194" s="42"/>
      <c r="C194" s="42"/>
      <c r="D194" s="42"/>
      <c r="E194" s="42"/>
      <c r="F194" s="42"/>
      <c r="G194" s="42"/>
      <c r="H194" s="42"/>
      <c r="I194" s="47"/>
      <c r="J194" s="44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9"/>
      <c r="AA194" s="9"/>
      <c r="AB194" s="9"/>
      <c r="AC194" s="9"/>
    </row>
    <row r="195" spans="1:30" s="1" customFormat="1" x14ac:dyDescent="0.25">
      <c r="A195" s="43"/>
      <c r="B195" s="43"/>
      <c r="C195" s="43"/>
      <c r="D195" s="43"/>
      <c r="E195" s="43"/>
      <c r="F195" s="43"/>
      <c r="G195" s="43"/>
      <c r="H195" s="43"/>
      <c r="I195" s="46"/>
      <c r="J195" s="45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9"/>
      <c r="AA195" s="9"/>
      <c r="AB195" s="9"/>
      <c r="AC195" s="9"/>
    </row>
    <row r="196" spans="1:30" s="1" customFormat="1" x14ac:dyDescent="0.25">
      <c r="A196" s="42"/>
      <c r="B196" s="42"/>
      <c r="C196" s="42"/>
      <c r="D196" s="42"/>
      <c r="E196" s="42"/>
      <c r="F196" s="42"/>
      <c r="G196" s="42"/>
      <c r="H196" s="42"/>
      <c r="I196" s="47"/>
      <c r="J196" s="44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9"/>
      <c r="AA196" s="9"/>
      <c r="AB196" s="9"/>
      <c r="AC196" s="9"/>
    </row>
    <row r="197" spans="1:30" s="1" customFormat="1" x14ac:dyDescent="0.25">
      <c r="A197" s="43"/>
      <c r="B197" s="43"/>
      <c r="C197" s="43"/>
      <c r="D197" s="43"/>
      <c r="E197" s="43"/>
      <c r="F197" s="43"/>
      <c r="G197" s="43"/>
      <c r="H197" s="43"/>
      <c r="I197" s="46"/>
      <c r="J197" s="45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9"/>
      <c r="AA197" s="9"/>
      <c r="AB197" s="9"/>
      <c r="AC197" s="9"/>
    </row>
    <row r="198" spans="1:30" s="1" customFormat="1" x14ac:dyDescent="0.25">
      <c r="A198" s="42"/>
      <c r="B198" s="42"/>
      <c r="C198" s="42"/>
      <c r="D198" s="42"/>
      <c r="E198" s="42"/>
      <c r="F198" s="42"/>
      <c r="G198" s="42"/>
      <c r="H198" s="42"/>
      <c r="I198" s="47"/>
      <c r="J198" s="44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9"/>
      <c r="AA198" s="9"/>
      <c r="AB198" s="9"/>
      <c r="AC198" s="9"/>
    </row>
    <row r="199" spans="1:30" s="1" customFormat="1" x14ac:dyDescent="0.25">
      <c r="A199" s="43"/>
      <c r="B199" s="43"/>
      <c r="C199" s="43"/>
      <c r="D199" s="43"/>
      <c r="E199" s="43"/>
      <c r="F199" s="43"/>
      <c r="G199" s="43"/>
      <c r="H199" s="43"/>
      <c r="I199" s="46"/>
      <c r="J199" s="45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9"/>
      <c r="AA199" s="9"/>
      <c r="AB199" s="9"/>
      <c r="AC199" s="9"/>
    </row>
    <row r="200" spans="1:30" s="1" customFormat="1" x14ac:dyDescent="0.25">
      <c r="A200" s="42"/>
      <c r="B200" s="42"/>
      <c r="C200" s="42"/>
      <c r="D200" s="42"/>
      <c r="E200" s="42"/>
      <c r="F200" s="42"/>
      <c r="G200" s="42"/>
      <c r="H200" s="42"/>
      <c r="I200" s="47"/>
      <c r="J200" s="44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9"/>
      <c r="AA200" s="9"/>
      <c r="AB200" s="9"/>
      <c r="AC200" s="9"/>
    </row>
    <row r="201" spans="1:30" s="1" customFormat="1" x14ac:dyDescent="0.25">
      <c r="A201" s="43"/>
      <c r="B201" s="43"/>
      <c r="C201" s="43"/>
      <c r="D201" s="43"/>
      <c r="E201" s="43"/>
      <c r="F201" s="43"/>
      <c r="G201" s="43"/>
      <c r="H201" s="43"/>
      <c r="I201" s="46"/>
      <c r="J201" s="45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9"/>
      <c r="AA201" s="9"/>
      <c r="AB201" s="9"/>
      <c r="AC201" s="9"/>
    </row>
    <row r="202" spans="1:30" s="1" customFormat="1" x14ac:dyDescent="0.25">
      <c r="A202" s="42"/>
      <c r="B202" s="42"/>
      <c r="C202" s="42"/>
      <c r="D202" s="42"/>
      <c r="E202" s="42"/>
      <c r="F202" s="42"/>
      <c r="G202" s="42"/>
      <c r="H202" s="42"/>
      <c r="I202" s="47"/>
      <c r="J202" s="44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9"/>
      <c r="AA202" s="9"/>
      <c r="AB202" s="9"/>
      <c r="AC202" s="9"/>
    </row>
    <row r="203" spans="1:30" s="1" customFormat="1" ht="15.75" thickBot="1" x14ac:dyDescent="0.3">
      <c r="A203" s="43"/>
      <c r="B203" s="43"/>
      <c r="C203" s="43"/>
      <c r="D203" s="43"/>
      <c r="E203" s="43"/>
      <c r="F203" s="43"/>
      <c r="G203" s="43"/>
      <c r="H203" s="43"/>
      <c r="I203" s="43"/>
      <c r="J203" s="45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9"/>
      <c r="AA203" s="9"/>
      <c r="AB203" s="9"/>
      <c r="AC203" s="9"/>
    </row>
    <row r="204" spans="1:30" s="1" customFormat="1" ht="16.5" thickTop="1" thickBot="1" x14ac:dyDescent="0.3">
      <c r="A204" s="42" t="s">
        <v>6</v>
      </c>
      <c r="B204" s="42" t="s">
        <v>78</v>
      </c>
      <c r="C204" s="42" t="s">
        <v>19</v>
      </c>
      <c r="D204" s="42"/>
      <c r="E204" s="42">
        <v>53817.542999999998</v>
      </c>
      <c r="F204" s="42">
        <v>0</v>
      </c>
      <c r="G204" s="42"/>
      <c r="H204" s="42"/>
      <c r="I204" s="42"/>
      <c r="J204" s="44"/>
      <c r="K204" s="42"/>
      <c r="L204" s="42"/>
      <c r="M204" s="42"/>
      <c r="N204" s="42"/>
      <c r="O204" s="42"/>
      <c r="P204" s="42"/>
      <c r="Q204" s="42"/>
      <c r="R204" s="42" t="s">
        <v>637</v>
      </c>
      <c r="S204" s="42"/>
      <c r="T204" s="42">
        <v>12</v>
      </c>
      <c r="U204" s="42"/>
      <c r="V204" s="42"/>
      <c r="W204" s="42"/>
      <c r="X204" s="42"/>
      <c r="Y204" s="42"/>
      <c r="Z204" s="10" t="s">
        <v>52</v>
      </c>
      <c r="AA204" s="10" t="s">
        <v>54</v>
      </c>
      <c r="AB204" s="10" t="s">
        <v>55</v>
      </c>
      <c r="AC204" s="10" t="s">
        <v>56</v>
      </c>
      <c r="AD204" s="10" t="s">
        <v>57</v>
      </c>
    </row>
    <row r="205" spans="1:30" s="1" customFormat="1" ht="15.75" thickTop="1" x14ac:dyDescent="0.25">
      <c r="A205" s="43" t="s">
        <v>8</v>
      </c>
      <c r="B205" s="43" t="s">
        <v>78</v>
      </c>
      <c r="C205" s="43" t="s">
        <v>19</v>
      </c>
      <c r="D205" s="43"/>
      <c r="E205" s="43">
        <v>52947.175999999999</v>
      </c>
      <c r="F205" s="43">
        <v>0</v>
      </c>
      <c r="G205" s="43"/>
      <c r="H205" s="43"/>
      <c r="I205" s="43"/>
      <c r="J205" s="45"/>
      <c r="K205" s="43"/>
      <c r="L205" s="43"/>
      <c r="M205" s="43"/>
      <c r="N205" s="43"/>
      <c r="O205" s="43"/>
      <c r="P205" s="43"/>
      <c r="Q205" s="43"/>
      <c r="R205" s="43" t="s">
        <v>52</v>
      </c>
      <c r="S205" s="43"/>
      <c r="T205" s="43">
        <v>225</v>
      </c>
      <c r="U205" s="43"/>
      <c r="V205" s="43"/>
      <c r="W205" s="43"/>
      <c r="X205" s="43"/>
      <c r="Y205" s="43"/>
      <c r="Z205" s="11">
        <f>$H$207</f>
        <v>120</v>
      </c>
      <c r="AA205" s="12">
        <f>IF(ISTEXT($I$207),TEXT($G$207/100,"0.00%"),$G$207 / 100)</f>
        <v>0.94943112111410155</v>
      </c>
      <c r="AB205" s="15">
        <f>IF(ISTEXT($I$208),TEXT($G$208/100,"0.00%"),$G$208 / 100)</f>
        <v>1.0236858974741361</v>
      </c>
      <c r="AC205" s="12">
        <f>IF(ISTEXT($I$209),TEXT($G$209/100,"0.00%"),$G$209 / 100)</f>
        <v>0.90300153744949119</v>
      </c>
      <c r="AD205" s="12">
        <f>IFERROR(AVERAGE($AA$205:$AC$205),"")</f>
        <v>0.95870618534590957</v>
      </c>
    </row>
    <row r="206" spans="1:30" s="1" customFormat="1" ht="15.75" thickBot="1" x14ac:dyDescent="0.3">
      <c r="A206" s="42" t="s">
        <v>9</v>
      </c>
      <c r="B206" s="42" t="s">
        <v>78</v>
      </c>
      <c r="C206" s="42" t="s">
        <v>19</v>
      </c>
      <c r="D206" s="42">
        <v>0.20100000000000001</v>
      </c>
      <c r="E206" s="42">
        <v>55355.074000000001</v>
      </c>
      <c r="F206" s="42">
        <v>3.9999999999999998E-6</v>
      </c>
      <c r="G206" s="42"/>
      <c r="H206" s="42"/>
      <c r="I206" s="42"/>
      <c r="J206" s="44"/>
      <c r="K206" s="42"/>
      <c r="L206" s="42"/>
      <c r="M206" s="42"/>
      <c r="N206" s="42"/>
      <c r="O206" s="42"/>
      <c r="P206" s="42"/>
      <c r="Q206" s="42"/>
      <c r="R206" s="42" t="s">
        <v>53</v>
      </c>
      <c r="S206" s="42"/>
      <c r="T206" s="42">
        <v>230</v>
      </c>
      <c r="U206" s="42"/>
      <c r="V206" s="42"/>
      <c r="W206" s="42"/>
      <c r="X206" s="42"/>
      <c r="Y206" s="42"/>
      <c r="Z206" s="13">
        <f>$H$210</f>
        <v>0</v>
      </c>
      <c r="AA206" s="14">
        <f>IF(ISTEXT($I$210),TEXT($G$210/100,"0.00%"),$G$210 / 100)</f>
        <v>1</v>
      </c>
      <c r="AB206" s="14">
        <f>IF(ISTEXT($I$211),TEXT($G$211/100,"0.00%"),$G$211 / 100)</f>
        <v>1</v>
      </c>
      <c r="AC206" s="14">
        <f>IF(ISTEXT($I$212),TEXT($G$212/100,"0.00%"),$G$212 / 100)</f>
        <v>1</v>
      </c>
      <c r="AD206" s="14">
        <f>IFERROR(AVERAGE($AA$206:$AC$206),"")</f>
        <v>1</v>
      </c>
    </row>
    <row r="207" spans="1:30" s="1" customFormat="1" ht="16.5" thickTop="1" thickBot="1" x14ac:dyDescent="0.3">
      <c r="A207" s="43" t="s">
        <v>514</v>
      </c>
      <c r="B207" s="43" t="s">
        <v>78</v>
      </c>
      <c r="C207" s="43" t="s">
        <v>19</v>
      </c>
      <c r="D207" s="43">
        <v>153414.70300000001</v>
      </c>
      <c r="E207" s="43">
        <v>28084.607</v>
      </c>
      <c r="F207" s="43">
        <v>5.4625899999999996</v>
      </c>
      <c r="G207" s="43">
        <f>($F$207 -  AVERAGE($F$204,$F$205,$F$206) ) / ($F$210 -  AVERAGE($F$204,$F$205,$F$206) ) * 100</f>
        <v>94.943112111410159</v>
      </c>
      <c r="H207" s="43">
        <v>120</v>
      </c>
      <c r="I207" s="46">
        <f>LN($G$207)</f>
        <v>4.553277892356415</v>
      </c>
      <c r="J207" s="45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>
        <f>IF(ISTEXT($I$207),"",1)</f>
        <v>1</v>
      </c>
      <c r="V207" s="43">
        <f t="shared" ref="V207:V212" si="21">IFERROR(INDEX($H$207:$H$212,SMALL($U$207:$U$212,ROW(W1)),1),"")</f>
        <v>120</v>
      </c>
      <c r="W207" s="43">
        <f t="shared" ref="W207:W212" si="22">IFERROR(INDEX($I$207:$I$212,SMALL($U$207:$U$212,ROW(I1)),1),"")</f>
        <v>4.553277892356415</v>
      </c>
      <c r="X207" s="43"/>
      <c r="Y207" s="43"/>
      <c r="Z207" s="9"/>
      <c r="AA207" s="9"/>
      <c r="AB207" s="9"/>
      <c r="AC207" s="9"/>
    </row>
    <row r="208" spans="1:30" s="1" customFormat="1" x14ac:dyDescent="0.25">
      <c r="A208" s="42" t="s">
        <v>515</v>
      </c>
      <c r="B208" s="42" t="s">
        <v>78</v>
      </c>
      <c r="C208" s="42" t="s">
        <v>19</v>
      </c>
      <c r="D208" s="42">
        <v>162327.04699999999</v>
      </c>
      <c r="E208" s="42">
        <v>29870.831999999999</v>
      </c>
      <c r="F208" s="42">
        <v>5.4342990000000002</v>
      </c>
      <c r="G208" s="42">
        <f>($F$208 -  AVERAGE($F$204,$F$205,$F$206) ) / ($F$211 -  AVERAGE($F$204,$F$205,$F$206) ) * 100</f>
        <v>102.36858974741361</v>
      </c>
      <c r="H208" s="42">
        <v>120</v>
      </c>
      <c r="I208" s="47">
        <f>LN($G$208)</f>
        <v>4.6285799248029278</v>
      </c>
      <c r="J208" s="44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>
        <f>IF(ISTEXT($I$208),"",2)</f>
        <v>2</v>
      </c>
      <c r="V208" s="42">
        <f t="shared" si="21"/>
        <v>120</v>
      </c>
      <c r="W208" s="42">
        <f t="shared" si="22"/>
        <v>4.6285799248029278</v>
      </c>
      <c r="X208" s="42"/>
      <c r="Y208" s="42"/>
      <c r="Z208" s="30" t="s">
        <v>58</v>
      </c>
      <c r="AA208" s="61">
        <f>IFERROR(SLOPE($W$207:$W$212,$V$207:$V$212),"")</f>
        <v>-3.6253771605991613E-4</v>
      </c>
      <c r="AB208" s="9"/>
      <c r="AC208" s="9"/>
    </row>
    <row r="209" spans="1:30" s="1" customFormat="1" x14ac:dyDescent="0.25">
      <c r="A209" s="43" t="s">
        <v>516</v>
      </c>
      <c r="B209" s="43" t="s">
        <v>78</v>
      </c>
      <c r="C209" s="43" t="s">
        <v>19</v>
      </c>
      <c r="D209" s="43">
        <v>164710.5</v>
      </c>
      <c r="E209" s="43">
        <v>30764.162</v>
      </c>
      <c r="F209" s="43">
        <v>5.3539729999999999</v>
      </c>
      <c r="G209" s="43">
        <f>($F$209 -  AVERAGE($F$204,$F$205,$F$206) ) / ($F$212 -  AVERAGE($F$204,$F$205,$F$206) ) * 100</f>
        <v>90.300153744949114</v>
      </c>
      <c r="H209" s="43">
        <v>120</v>
      </c>
      <c r="I209" s="46">
        <f>LN($G$209)</f>
        <v>4.5031391630233628</v>
      </c>
      <c r="J209" s="45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>
        <f>IF(ISTEXT($I$209),"",3)</f>
        <v>3</v>
      </c>
      <c r="V209" s="43">
        <f t="shared" si="21"/>
        <v>120</v>
      </c>
      <c r="W209" s="43">
        <f t="shared" si="22"/>
        <v>4.5031391630233628</v>
      </c>
      <c r="X209" s="43"/>
      <c r="Y209" s="43"/>
      <c r="Z209" s="32" t="s">
        <v>59</v>
      </c>
      <c r="AA209" s="33">
        <f>IFERROR(INTERCEPT($W$207:$W$212,$V$207:$V$212),"")</f>
        <v>4.6051701859880927</v>
      </c>
      <c r="AB209" s="9"/>
      <c r="AC209" s="9"/>
    </row>
    <row r="210" spans="1:30" s="1" customFormat="1" ht="17.25" x14ac:dyDescent="0.25">
      <c r="A210" s="42" t="s">
        <v>511</v>
      </c>
      <c r="B210" s="42" t="s">
        <v>78</v>
      </c>
      <c r="C210" s="42" t="s">
        <v>19</v>
      </c>
      <c r="D210" s="42">
        <v>156024.90599999999</v>
      </c>
      <c r="E210" s="42">
        <v>27118.07</v>
      </c>
      <c r="F210" s="42">
        <v>5.7535400000000001</v>
      </c>
      <c r="G210" s="42">
        <f>($F$210 -  AVERAGE($F$204,$F$205,$F$206) ) / ($F$210 -  AVERAGE($F$204,$F$205,$F$206) ) * 100</f>
        <v>100</v>
      </c>
      <c r="H210" s="42">
        <v>0</v>
      </c>
      <c r="I210" s="47">
        <f>LN($G$210)</f>
        <v>4.6051701859880918</v>
      </c>
      <c r="J210" s="44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>
        <f>IF(ISTEXT($I$210),"",4)</f>
        <v>4</v>
      </c>
      <c r="V210" s="42">
        <f t="shared" si="21"/>
        <v>0</v>
      </c>
      <c r="W210" s="42">
        <f t="shared" si="22"/>
        <v>4.6051701859880918</v>
      </c>
      <c r="X210" s="42"/>
      <c r="Y210" s="42"/>
      <c r="Z210" s="32" t="s">
        <v>60</v>
      </c>
      <c r="AA210" s="34">
        <f>IFERROR(CORREL($W$207:$W$212,$V$207:$V$212)^2,"")</f>
        <v>0.26257082664387527</v>
      </c>
      <c r="AB210" s="9"/>
      <c r="AC210" s="9"/>
    </row>
    <row r="211" spans="1:30" s="1" customFormat="1" ht="18" x14ac:dyDescent="0.35">
      <c r="A211" s="43" t="s">
        <v>512</v>
      </c>
      <c r="B211" s="43" t="s">
        <v>78</v>
      </c>
      <c r="C211" s="43" t="s">
        <v>19</v>
      </c>
      <c r="D211" s="43">
        <v>138788.84400000001</v>
      </c>
      <c r="E211" s="43">
        <v>26144.344000000001</v>
      </c>
      <c r="F211" s="43">
        <v>5.3085610000000001</v>
      </c>
      <c r="G211" s="43">
        <f>($F$211 -  AVERAGE($F$204,$F$205,$F$206) ) / ($F$211 -  AVERAGE($F$204,$F$205,$F$206) ) * 100</f>
        <v>100</v>
      </c>
      <c r="H211" s="43">
        <v>0</v>
      </c>
      <c r="I211" s="46">
        <f>LN($G$211)</f>
        <v>4.6051701859880918</v>
      </c>
      <c r="J211" s="45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>
        <f>IF(ISTEXT($I$211),"",5)</f>
        <v>5</v>
      </c>
      <c r="V211" s="43">
        <f t="shared" si="21"/>
        <v>0</v>
      </c>
      <c r="W211" s="43">
        <f t="shared" si="22"/>
        <v>4.6051701859880918</v>
      </c>
      <c r="X211" s="43"/>
      <c r="Y211" s="43"/>
      <c r="Z211" s="32" t="s">
        <v>61</v>
      </c>
      <c r="AA211" s="41">
        <f>IF(AA208&gt;0,"",IFERROR(LN(2) /ABS(AA208),0))</f>
        <v>1911.9312277164281</v>
      </c>
      <c r="AB211" s="9"/>
      <c r="AC211" s="9"/>
    </row>
    <row r="212" spans="1:30" s="1" customFormat="1" ht="18.75" x14ac:dyDescent="0.35">
      <c r="A212" s="42" t="s">
        <v>513</v>
      </c>
      <c r="B212" s="42" t="s">
        <v>78</v>
      </c>
      <c r="C212" s="42" t="s">
        <v>19</v>
      </c>
      <c r="D212" s="42">
        <v>168094.95300000001</v>
      </c>
      <c r="E212" s="42">
        <v>28350.91</v>
      </c>
      <c r="F212" s="42">
        <v>5.9290849999999997</v>
      </c>
      <c r="G212" s="42">
        <f>($F$212 -  AVERAGE($F$204,$F$205,$F$206) ) / ($F$212 -  AVERAGE($F$204,$F$205,$F$206) ) * 100</f>
        <v>100</v>
      </c>
      <c r="H212" s="42">
        <v>0</v>
      </c>
      <c r="I212" s="47">
        <f>LN($G$212)</f>
        <v>4.6051701859880918</v>
      </c>
      <c r="J212" s="44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>
        <f>IF(ISTEXT($I$212),"",6)</f>
        <v>6</v>
      </c>
      <c r="V212" s="42">
        <f t="shared" si="21"/>
        <v>0</v>
      </c>
      <c r="W212" s="42">
        <f t="shared" si="22"/>
        <v>4.6051701859880918</v>
      </c>
      <c r="X212" s="42"/>
      <c r="Y212" s="42"/>
      <c r="Z212" s="32" t="s">
        <v>62</v>
      </c>
      <c r="AA212" s="34">
        <f>IF(AA208&gt;0,0,IFERROR(ABS(AA208 * 1000 / 0.5),0))</f>
        <v>0.72507543211983227</v>
      </c>
      <c r="AB212" s="9"/>
      <c r="AC212" s="9"/>
    </row>
    <row r="213" spans="1:30" s="1" customFormat="1" ht="15.75" thickBot="1" x14ac:dyDescent="0.3">
      <c r="A213" s="43"/>
      <c r="B213" s="43"/>
      <c r="C213" s="43"/>
      <c r="D213" s="43"/>
      <c r="E213" s="43"/>
      <c r="F213" s="43"/>
      <c r="G213" s="43"/>
      <c r="H213" s="43"/>
      <c r="I213" s="46"/>
      <c r="J213" s="45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36" t="s">
        <v>46</v>
      </c>
      <c r="AA213" s="37" t="s">
        <v>63</v>
      </c>
      <c r="AB213" s="9"/>
      <c r="AC213" s="9"/>
    </row>
    <row r="214" spans="1:30" s="1" customFormat="1" x14ac:dyDescent="0.25">
      <c r="A214" s="42"/>
      <c r="B214" s="42"/>
      <c r="C214" s="42"/>
      <c r="D214" s="42"/>
      <c r="E214" s="42"/>
      <c r="F214" s="42"/>
      <c r="G214" s="42"/>
      <c r="H214" s="42"/>
      <c r="I214" s="47"/>
      <c r="J214" s="44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9"/>
      <c r="AA214" s="9"/>
      <c r="AB214" s="9"/>
      <c r="AC214" s="9"/>
    </row>
    <row r="215" spans="1:30" s="1" customFormat="1" x14ac:dyDescent="0.25">
      <c r="A215" s="43"/>
      <c r="B215" s="43"/>
      <c r="C215" s="43"/>
      <c r="D215" s="43"/>
      <c r="E215" s="43"/>
      <c r="F215" s="43"/>
      <c r="G215" s="43"/>
      <c r="H215" s="43"/>
      <c r="I215" s="46"/>
      <c r="J215" s="45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9"/>
      <c r="AA215" s="9"/>
      <c r="AB215" s="9"/>
      <c r="AC215" s="9"/>
    </row>
    <row r="216" spans="1:30" s="1" customFormat="1" x14ac:dyDescent="0.25">
      <c r="A216" s="42"/>
      <c r="B216" s="42"/>
      <c r="C216" s="42"/>
      <c r="D216" s="42"/>
      <c r="E216" s="42"/>
      <c r="F216" s="42"/>
      <c r="G216" s="42"/>
      <c r="H216" s="42"/>
      <c r="I216" s="47"/>
      <c r="J216" s="44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9"/>
      <c r="AA216" s="9"/>
      <c r="AB216" s="9"/>
      <c r="AC216" s="9"/>
    </row>
    <row r="217" spans="1:30" s="1" customFormat="1" x14ac:dyDescent="0.25">
      <c r="A217" s="43"/>
      <c r="B217" s="43"/>
      <c r="C217" s="43"/>
      <c r="D217" s="43"/>
      <c r="E217" s="43"/>
      <c r="F217" s="43"/>
      <c r="G217" s="43"/>
      <c r="H217" s="43"/>
      <c r="I217" s="46"/>
      <c r="J217" s="45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9"/>
      <c r="AA217" s="9"/>
      <c r="AB217" s="9"/>
      <c r="AC217" s="9"/>
    </row>
    <row r="218" spans="1:30" s="1" customFormat="1" x14ac:dyDescent="0.25">
      <c r="A218" s="42"/>
      <c r="B218" s="42"/>
      <c r="C218" s="42"/>
      <c r="D218" s="42"/>
      <c r="E218" s="42"/>
      <c r="F218" s="42"/>
      <c r="G218" s="42"/>
      <c r="H218" s="42"/>
      <c r="I218" s="47"/>
      <c r="J218" s="44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9"/>
      <c r="AA218" s="9"/>
      <c r="AB218" s="9"/>
      <c r="AC218" s="9"/>
    </row>
    <row r="219" spans="1:30" s="1" customFormat="1" x14ac:dyDescent="0.25">
      <c r="A219" s="43"/>
      <c r="B219" s="43"/>
      <c r="C219" s="43"/>
      <c r="D219" s="43"/>
      <c r="E219" s="43"/>
      <c r="F219" s="43"/>
      <c r="G219" s="43"/>
      <c r="H219" s="43"/>
      <c r="I219" s="46"/>
      <c r="J219" s="45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9"/>
      <c r="AA219" s="9"/>
      <c r="AB219" s="9"/>
      <c r="AC219" s="9"/>
    </row>
    <row r="220" spans="1:30" s="1" customFormat="1" x14ac:dyDescent="0.25">
      <c r="A220" s="42"/>
      <c r="B220" s="42"/>
      <c r="C220" s="42"/>
      <c r="D220" s="42"/>
      <c r="E220" s="42"/>
      <c r="F220" s="42"/>
      <c r="G220" s="42"/>
      <c r="H220" s="42"/>
      <c r="I220" s="47"/>
      <c r="J220" s="44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9"/>
      <c r="AA220" s="9"/>
      <c r="AB220" s="9"/>
      <c r="AC220" s="9"/>
    </row>
    <row r="221" spans="1:30" s="1" customFormat="1" x14ac:dyDescent="0.25">
      <c r="A221" s="43"/>
      <c r="B221" s="43"/>
      <c r="C221" s="43"/>
      <c r="D221" s="43"/>
      <c r="E221" s="43"/>
      <c r="F221" s="43"/>
      <c r="G221" s="43"/>
      <c r="H221" s="43"/>
      <c r="I221" s="46"/>
      <c r="J221" s="45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9"/>
      <c r="AA221" s="9"/>
      <c r="AB221" s="9"/>
      <c r="AC221" s="9"/>
    </row>
    <row r="222" spans="1:30" s="1" customFormat="1" x14ac:dyDescent="0.25">
      <c r="A222" s="42"/>
      <c r="B222" s="42"/>
      <c r="C222" s="42"/>
      <c r="D222" s="42"/>
      <c r="E222" s="42"/>
      <c r="F222" s="42"/>
      <c r="G222" s="42"/>
      <c r="H222" s="42"/>
      <c r="I222" s="47"/>
      <c r="J222" s="44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9"/>
      <c r="AA222" s="9"/>
      <c r="AB222" s="9"/>
      <c r="AC222" s="9"/>
    </row>
    <row r="223" spans="1:30" s="1" customFormat="1" ht="15.75" thickBot="1" x14ac:dyDescent="0.3">
      <c r="A223" s="43"/>
      <c r="B223" s="43"/>
      <c r="C223" s="43"/>
      <c r="D223" s="43"/>
      <c r="E223" s="43"/>
      <c r="F223" s="43"/>
      <c r="G223" s="43"/>
      <c r="H223" s="43"/>
      <c r="I223" s="43"/>
      <c r="J223" s="45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9"/>
      <c r="AA223" s="9"/>
      <c r="AB223" s="9"/>
      <c r="AC223" s="9"/>
    </row>
    <row r="224" spans="1:30" s="1" customFormat="1" ht="16.5" thickTop="1" thickBot="1" x14ac:dyDescent="0.3">
      <c r="A224" s="42" t="s">
        <v>6</v>
      </c>
      <c r="B224" s="42" t="s">
        <v>79</v>
      </c>
      <c r="C224" s="42" t="s">
        <v>20</v>
      </c>
      <c r="D224" s="42"/>
      <c r="E224" s="42">
        <v>53817.542999999998</v>
      </c>
      <c r="F224" s="42">
        <v>0</v>
      </c>
      <c r="G224" s="42"/>
      <c r="H224" s="42"/>
      <c r="I224" s="42"/>
      <c r="J224" s="44"/>
      <c r="K224" s="42"/>
      <c r="L224" s="42"/>
      <c r="M224" s="42"/>
      <c r="N224" s="42"/>
      <c r="O224" s="42"/>
      <c r="P224" s="42"/>
      <c r="Q224" s="42"/>
      <c r="R224" s="42" t="s">
        <v>638</v>
      </c>
      <c r="S224" s="42"/>
      <c r="T224" s="42">
        <v>13</v>
      </c>
      <c r="U224" s="42"/>
      <c r="V224" s="42"/>
      <c r="W224" s="42"/>
      <c r="X224" s="42"/>
      <c r="Y224" s="42"/>
      <c r="Z224" s="10" t="s">
        <v>52</v>
      </c>
      <c r="AA224" s="10" t="s">
        <v>54</v>
      </c>
      <c r="AB224" s="10" t="s">
        <v>55</v>
      </c>
      <c r="AC224" s="10" t="s">
        <v>56</v>
      </c>
      <c r="AD224" s="10" t="s">
        <v>57</v>
      </c>
    </row>
    <row r="225" spans="1:30" s="1" customFormat="1" ht="15.75" thickTop="1" x14ac:dyDescent="0.25">
      <c r="A225" s="43" t="s">
        <v>8</v>
      </c>
      <c r="B225" s="43" t="s">
        <v>79</v>
      </c>
      <c r="C225" s="43" t="s">
        <v>20</v>
      </c>
      <c r="D225" s="43"/>
      <c r="E225" s="43">
        <v>52947.175999999999</v>
      </c>
      <c r="F225" s="43">
        <v>0</v>
      </c>
      <c r="G225" s="43"/>
      <c r="H225" s="43"/>
      <c r="I225" s="43"/>
      <c r="J225" s="45"/>
      <c r="K225" s="43"/>
      <c r="L225" s="43"/>
      <c r="M225" s="43"/>
      <c r="N225" s="43"/>
      <c r="O225" s="43"/>
      <c r="P225" s="43"/>
      <c r="Q225" s="43"/>
      <c r="R225" s="43" t="s">
        <v>52</v>
      </c>
      <c r="S225" s="43"/>
      <c r="T225" s="43">
        <v>245</v>
      </c>
      <c r="U225" s="43"/>
      <c r="V225" s="43"/>
      <c r="W225" s="43"/>
      <c r="X225" s="43"/>
      <c r="Y225" s="43"/>
      <c r="Z225" s="11">
        <f>$H$227</f>
        <v>120</v>
      </c>
      <c r="AA225" s="12">
        <f>IF(ISTEXT($I$227),TEXT($G$227/100,"0.00%"),$G$227 / 100)</f>
        <v>0.5362575001092772</v>
      </c>
      <c r="AB225" s="12">
        <f>IF(ISTEXT($I$228),TEXT($G$228/100,"0.00%"),$G$228 / 100)</f>
        <v>0.88697003883021219</v>
      </c>
      <c r="AC225" s="12">
        <f>IF(ISTEXT($I$229),TEXT($G$229/100,"0.00%"),$G$229 / 100)</f>
        <v>0.71621113639712486</v>
      </c>
      <c r="AD225" s="12">
        <f>IFERROR(AVERAGE($AA$225:$AC$225),"")</f>
        <v>0.71314622511220482</v>
      </c>
    </row>
    <row r="226" spans="1:30" s="1" customFormat="1" ht="15.75" thickBot="1" x14ac:dyDescent="0.3">
      <c r="A226" s="42" t="s">
        <v>9</v>
      </c>
      <c r="B226" s="42" t="s">
        <v>79</v>
      </c>
      <c r="C226" s="42" t="s">
        <v>20</v>
      </c>
      <c r="D226" s="42"/>
      <c r="E226" s="42">
        <v>55355.074000000001</v>
      </c>
      <c r="F226" s="42">
        <v>0</v>
      </c>
      <c r="G226" s="42"/>
      <c r="H226" s="42"/>
      <c r="I226" s="42"/>
      <c r="J226" s="44"/>
      <c r="K226" s="42"/>
      <c r="L226" s="42"/>
      <c r="M226" s="42"/>
      <c r="N226" s="42"/>
      <c r="O226" s="42"/>
      <c r="P226" s="42"/>
      <c r="Q226" s="42"/>
      <c r="R226" s="42" t="s">
        <v>53</v>
      </c>
      <c r="S226" s="42"/>
      <c r="T226" s="42">
        <v>250</v>
      </c>
      <c r="U226" s="42"/>
      <c r="V226" s="42"/>
      <c r="W226" s="42"/>
      <c r="X226" s="42"/>
      <c r="Y226" s="42"/>
      <c r="Z226" s="13">
        <f>$H$230</f>
        <v>0</v>
      </c>
      <c r="AA226" s="14">
        <f>IF(ISTEXT($I$230),TEXT($G$230/100,"0.00%"),$G$230 / 100)</f>
        <v>1</v>
      </c>
      <c r="AB226" s="14">
        <f>IF(ISTEXT($I$231),TEXT($G$231/100,"0.00%"),$G$231 / 100)</f>
        <v>1</v>
      </c>
      <c r="AC226" s="14">
        <f>IF(ISTEXT($I$232),TEXT($G$232/100,"0.00%"),$G$232 / 100)</f>
        <v>1</v>
      </c>
      <c r="AD226" s="14">
        <f>IFERROR(AVERAGE($AA$226:$AC$226),"")</f>
        <v>1</v>
      </c>
    </row>
    <row r="227" spans="1:30" s="1" customFormat="1" ht="16.5" thickTop="1" thickBot="1" x14ac:dyDescent="0.3">
      <c r="A227" s="43" t="s">
        <v>551</v>
      </c>
      <c r="B227" s="43" t="s">
        <v>79</v>
      </c>
      <c r="C227" s="43" t="s">
        <v>20</v>
      </c>
      <c r="D227" s="43">
        <v>122288.664</v>
      </c>
      <c r="E227" s="43">
        <v>31744.828000000001</v>
      </c>
      <c r="F227" s="43">
        <v>3.852239</v>
      </c>
      <c r="G227" s="43">
        <f>($F$227 -  AVERAGE($F$224,$F$225,$F$226) ) / ($F$230 -  AVERAGE($F$224,$F$225,$F$226) ) * 100</f>
        <v>53.625750010927717</v>
      </c>
      <c r="H227" s="43">
        <v>120</v>
      </c>
      <c r="I227" s="46">
        <f>LN($G$227)</f>
        <v>3.9820293633681412</v>
      </c>
      <c r="J227" s="45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>
        <f>IF(ISTEXT($I$227),"",1)</f>
        <v>1</v>
      </c>
      <c r="V227" s="43">
        <f t="shared" ref="V227:V232" si="23">IFERROR(INDEX($H$227:$H$232,SMALL($U$227:$U$232,ROW(W1)),1),"")</f>
        <v>120</v>
      </c>
      <c r="W227" s="43">
        <f t="shared" ref="W227:W232" si="24">IFERROR(INDEX($I$227:$I$232,SMALL($U$227:$U$232,ROW(I1)),1),"")</f>
        <v>3.9820293633681412</v>
      </c>
      <c r="X227" s="43"/>
      <c r="Y227" s="43"/>
      <c r="Z227" s="9"/>
      <c r="AA227" s="9"/>
      <c r="AB227" s="9"/>
      <c r="AC227" s="9"/>
    </row>
    <row r="228" spans="1:30" s="1" customFormat="1" x14ac:dyDescent="0.25">
      <c r="A228" s="42" t="s">
        <v>552</v>
      </c>
      <c r="B228" s="42" t="s">
        <v>79</v>
      </c>
      <c r="C228" s="42" t="s">
        <v>20</v>
      </c>
      <c r="D228" s="42">
        <v>131899.95300000001</v>
      </c>
      <c r="E228" s="42">
        <v>31153.93</v>
      </c>
      <c r="F228" s="42">
        <v>4.2338139999999997</v>
      </c>
      <c r="G228" s="42">
        <f>($F$228 -  AVERAGE($F$224,$F$225,$F$226) ) / ($F$231 -  AVERAGE($F$224,$F$225,$F$226) ) * 100</f>
        <v>88.697003883021225</v>
      </c>
      <c r="H228" s="42">
        <v>120</v>
      </c>
      <c r="I228" s="47">
        <f>LN($G$228)</f>
        <v>4.4852261106505793</v>
      </c>
      <c r="J228" s="44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>
        <f>IF(ISTEXT($I$228),"",2)</f>
        <v>2</v>
      </c>
      <c r="V228" s="42">
        <f t="shared" si="23"/>
        <v>120</v>
      </c>
      <c r="W228" s="42">
        <f t="shared" si="24"/>
        <v>4.4852261106505793</v>
      </c>
      <c r="X228" s="42"/>
      <c r="Y228" s="42"/>
      <c r="Z228" s="30" t="s">
        <v>58</v>
      </c>
      <c r="AA228" s="31">
        <f>IFERROR(SLOPE($W$227:$W$232,$V$227:$V$232),"")</f>
        <v>-2.9912921394785082E-3</v>
      </c>
      <c r="AB228" s="9"/>
      <c r="AC228" s="9"/>
    </row>
    <row r="229" spans="1:30" s="1" customFormat="1" x14ac:dyDescent="0.25">
      <c r="A229" s="43" t="s">
        <v>553</v>
      </c>
      <c r="B229" s="43" t="s">
        <v>79</v>
      </c>
      <c r="C229" s="43" t="s">
        <v>20</v>
      </c>
      <c r="D229" s="43">
        <v>129919.461</v>
      </c>
      <c r="E229" s="43">
        <v>29698.956999999999</v>
      </c>
      <c r="F229" s="43">
        <v>4.3745459999999996</v>
      </c>
      <c r="G229" s="43">
        <f>($F$229 -  AVERAGE($F$224,$F$225,$F$226) ) / ($F$232 -  AVERAGE($F$224,$F$225,$F$226) ) * 100</f>
        <v>71.62111363971249</v>
      </c>
      <c r="H229" s="43">
        <v>120</v>
      </c>
      <c r="I229" s="46">
        <f>LN($G$229)</f>
        <v>4.2713899137332918</v>
      </c>
      <c r="J229" s="45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>
        <f>IF(ISTEXT($I$229),"",3)</f>
        <v>3</v>
      </c>
      <c r="V229" s="43">
        <f t="shared" si="23"/>
        <v>120</v>
      </c>
      <c r="W229" s="43">
        <f t="shared" si="24"/>
        <v>4.2713899137332918</v>
      </c>
      <c r="X229" s="43"/>
      <c r="Y229" s="43"/>
      <c r="Z229" s="32" t="s">
        <v>59</v>
      </c>
      <c r="AA229" s="33">
        <f>IFERROR(INTERCEPT($W$227:$W$232,$V$227:$V$232),"")</f>
        <v>4.6051701859880927</v>
      </c>
      <c r="AB229" s="9"/>
      <c r="AC229" s="9"/>
    </row>
    <row r="230" spans="1:30" s="1" customFormat="1" ht="17.25" x14ac:dyDescent="0.25">
      <c r="A230" s="42" t="s">
        <v>548</v>
      </c>
      <c r="B230" s="42" t="s">
        <v>79</v>
      </c>
      <c r="C230" s="42" t="s">
        <v>20</v>
      </c>
      <c r="D230" s="42">
        <v>214002.28099999999</v>
      </c>
      <c r="E230" s="42">
        <v>29790.553</v>
      </c>
      <c r="F230" s="42">
        <v>7.1835620000000002</v>
      </c>
      <c r="G230" s="42">
        <f>($F$230 -  AVERAGE($F$224,$F$225,$F$226) ) / ($F$230 -  AVERAGE($F$224,$F$225,$F$226) ) * 100</f>
        <v>100</v>
      </c>
      <c r="H230" s="42">
        <v>0</v>
      </c>
      <c r="I230" s="47">
        <f>LN($G$230)</f>
        <v>4.6051701859880918</v>
      </c>
      <c r="J230" s="44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>
        <f>IF(ISTEXT($I$230),"",4)</f>
        <v>4</v>
      </c>
      <c r="V230" s="42">
        <f t="shared" si="23"/>
        <v>0</v>
      </c>
      <c r="W230" s="42">
        <f t="shared" si="24"/>
        <v>4.6051701859880918</v>
      </c>
      <c r="X230" s="42"/>
      <c r="Y230" s="42"/>
      <c r="Z230" s="32" t="s">
        <v>60</v>
      </c>
      <c r="AA230" s="34">
        <f>IFERROR(CORREL($W$227:$W$232,$V$227:$V$232)^2,"")</f>
        <v>0.60242110651994296</v>
      </c>
      <c r="AB230" s="9"/>
      <c r="AC230" s="9"/>
    </row>
    <row r="231" spans="1:30" s="1" customFormat="1" ht="18" x14ac:dyDescent="0.35">
      <c r="A231" s="43" t="s">
        <v>549</v>
      </c>
      <c r="B231" s="43" t="s">
        <v>79</v>
      </c>
      <c r="C231" s="43" t="s">
        <v>20</v>
      </c>
      <c r="D231" s="43">
        <v>145389.09400000001</v>
      </c>
      <c r="E231" s="43">
        <v>30458.535</v>
      </c>
      <c r="F231" s="43">
        <v>4.7733449999999999</v>
      </c>
      <c r="G231" s="43">
        <f>($F$231 -  AVERAGE($F$224,$F$225,$F$226) ) / ($F$231 -  AVERAGE($F$224,$F$225,$F$226) ) * 100</f>
        <v>100</v>
      </c>
      <c r="H231" s="43">
        <v>0</v>
      </c>
      <c r="I231" s="46">
        <f>LN($G$231)</f>
        <v>4.6051701859880918</v>
      </c>
      <c r="J231" s="45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>
        <f>IF(ISTEXT($I$231),"",5)</f>
        <v>5</v>
      </c>
      <c r="V231" s="43">
        <f t="shared" si="23"/>
        <v>0</v>
      </c>
      <c r="W231" s="43">
        <f t="shared" si="24"/>
        <v>4.6051701859880918</v>
      </c>
      <c r="X231" s="43"/>
      <c r="Y231" s="43"/>
      <c r="Z231" s="32" t="s">
        <v>61</v>
      </c>
      <c r="AA231" s="41">
        <f>IF(AA228&gt;0,"",IFERROR(LN(2) /ABS(AA228),0))</f>
        <v>231.72166015211948</v>
      </c>
      <c r="AB231" s="9"/>
      <c r="AC231" s="9"/>
    </row>
    <row r="232" spans="1:30" s="1" customFormat="1" ht="18.75" x14ac:dyDescent="0.35">
      <c r="A232" s="42" t="s">
        <v>550</v>
      </c>
      <c r="B232" s="42" t="s">
        <v>79</v>
      </c>
      <c r="C232" s="42" t="s">
        <v>20</v>
      </c>
      <c r="D232" s="42">
        <v>176105.875</v>
      </c>
      <c r="E232" s="42">
        <v>28832.476999999999</v>
      </c>
      <c r="F232" s="42">
        <v>6.1078999999999999</v>
      </c>
      <c r="G232" s="42">
        <f>($F$232 -  AVERAGE($F$224,$F$225,$F$226) ) / ($F$232 -  AVERAGE($F$224,$F$225,$F$226) ) * 100</f>
        <v>100</v>
      </c>
      <c r="H232" s="42">
        <v>0</v>
      </c>
      <c r="I232" s="47">
        <f>LN($G$232)</f>
        <v>4.6051701859880918</v>
      </c>
      <c r="J232" s="44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>
        <f>IF(ISTEXT($I$232),"",6)</f>
        <v>6</v>
      </c>
      <c r="V232" s="42">
        <f t="shared" si="23"/>
        <v>0</v>
      </c>
      <c r="W232" s="42">
        <f t="shared" si="24"/>
        <v>4.6051701859880918</v>
      </c>
      <c r="X232" s="42"/>
      <c r="Y232" s="42"/>
      <c r="Z232" s="32" t="s">
        <v>62</v>
      </c>
      <c r="AA232" s="33">
        <f>IF(AA228&gt;0,0,IFERROR(ABS(AA228 * 1000 / 0.5),0))</f>
        <v>5.9825842789570167</v>
      </c>
      <c r="AB232" s="9"/>
      <c r="AC232" s="9"/>
    </row>
    <row r="233" spans="1:30" s="1" customFormat="1" ht="15.75" thickBot="1" x14ac:dyDescent="0.3">
      <c r="A233" s="43"/>
      <c r="B233" s="43"/>
      <c r="C233" s="43"/>
      <c r="D233" s="43"/>
      <c r="E233" s="43"/>
      <c r="F233" s="43"/>
      <c r="G233" s="43"/>
      <c r="H233" s="43"/>
      <c r="I233" s="46"/>
      <c r="J233" s="45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36" t="s">
        <v>46</v>
      </c>
      <c r="AA233" s="37" t="s">
        <v>63</v>
      </c>
      <c r="AB233" s="9"/>
      <c r="AC233" s="9"/>
    </row>
    <row r="234" spans="1:30" s="1" customFormat="1" x14ac:dyDescent="0.25">
      <c r="A234" s="42"/>
      <c r="B234" s="42"/>
      <c r="C234" s="42"/>
      <c r="D234" s="42"/>
      <c r="E234" s="42"/>
      <c r="F234" s="42"/>
      <c r="G234" s="42"/>
      <c r="H234" s="42"/>
      <c r="I234" s="47"/>
      <c r="J234" s="44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9"/>
      <c r="AA234" s="9"/>
      <c r="AB234" s="9"/>
      <c r="AC234" s="9"/>
    </row>
    <row r="235" spans="1:30" s="1" customFormat="1" x14ac:dyDescent="0.25">
      <c r="A235" s="43"/>
      <c r="B235" s="43"/>
      <c r="C235" s="43"/>
      <c r="D235" s="43"/>
      <c r="E235" s="43"/>
      <c r="F235" s="43"/>
      <c r="G235" s="43"/>
      <c r="H235" s="43"/>
      <c r="I235" s="46"/>
      <c r="J235" s="45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9"/>
      <c r="AA235" s="9"/>
      <c r="AB235" s="9"/>
      <c r="AC235" s="9"/>
    </row>
    <row r="236" spans="1:30" s="1" customFormat="1" x14ac:dyDescent="0.25">
      <c r="A236" s="42"/>
      <c r="B236" s="42"/>
      <c r="C236" s="42"/>
      <c r="D236" s="42"/>
      <c r="E236" s="42"/>
      <c r="F236" s="42"/>
      <c r="G236" s="42"/>
      <c r="H236" s="42"/>
      <c r="I236" s="47"/>
      <c r="J236" s="44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9"/>
      <c r="AA236" s="9"/>
      <c r="AB236" s="9"/>
      <c r="AC236" s="9"/>
    </row>
    <row r="237" spans="1:30" s="1" customFormat="1" x14ac:dyDescent="0.25">
      <c r="A237" s="43"/>
      <c r="B237" s="43"/>
      <c r="C237" s="43"/>
      <c r="D237" s="43"/>
      <c r="E237" s="43"/>
      <c r="F237" s="43"/>
      <c r="G237" s="43"/>
      <c r="H237" s="43"/>
      <c r="I237" s="46"/>
      <c r="J237" s="45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9"/>
      <c r="AA237" s="9"/>
      <c r="AB237" s="9"/>
      <c r="AC237" s="9"/>
    </row>
    <row r="238" spans="1:30" s="1" customFormat="1" x14ac:dyDescent="0.25">
      <c r="A238" s="42"/>
      <c r="B238" s="42"/>
      <c r="C238" s="42"/>
      <c r="D238" s="42"/>
      <c r="E238" s="42"/>
      <c r="F238" s="42"/>
      <c r="G238" s="42"/>
      <c r="H238" s="42"/>
      <c r="I238" s="47"/>
      <c r="J238" s="44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9"/>
      <c r="AA238" s="9"/>
      <c r="AB238" s="9"/>
      <c r="AC238" s="9"/>
    </row>
    <row r="239" spans="1:30" s="1" customFormat="1" x14ac:dyDescent="0.25">
      <c r="A239" s="43"/>
      <c r="B239" s="43"/>
      <c r="C239" s="43"/>
      <c r="D239" s="43"/>
      <c r="E239" s="43"/>
      <c r="F239" s="43"/>
      <c r="G239" s="43"/>
      <c r="H239" s="43"/>
      <c r="I239" s="46"/>
      <c r="J239" s="45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9"/>
      <c r="AA239" s="9"/>
      <c r="AB239" s="9"/>
      <c r="AC239" s="9"/>
    </row>
    <row r="240" spans="1:30" s="1" customFormat="1" x14ac:dyDescent="0.25">
      <c r="A240" s="42"/>
      <c r="B240" s="42"/>
      <c r="C240" s="42"/>
      <c r="D240" s="42"/>
      <c r="E240" s="42"/>
      <c r="F240" s="42"/>
      <c r="G240" s="42"/>
      <c r="H240" s="42"/>
      <c r="I240" s="47"/>
      <c r="J240" s="44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9"/>
      <c r="AA240" s="9"/>
      <c r="AB240" s="9"/>
      <c r="AC240" s="9"/>
    </row>
    <row r="241" spans="1:30" s="1" customFormat="1" x14ac:dyDescent="0.25">
      <c r="A241" s="43"/>
      <c r="B241" s="43"/>
      <c r="C241" s="43"/>
      <c r="D241" s="43"/>
      <c r="E241" s="43"/>
      <c r="F241" s="43"/>
      <c r="G241" s="43"/>
      <c r="H241" s="43"/>
      <c r="I241" s="46"/>
      <c r="J241" s="45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9"/>
      <c r="AA241" s="9"/>
      <c r="AB241" s="9"/>
      <c r="AC241" s="9"/>
    </row>
    <row r="242" spans="1:30" s="1" customFormat="1" x14ac:dyDescent="0.25">
      <c r="A242" s="42"/>
      <c r="B242" s="42"/>
      <c r="C242" s="42"/>
      <c r="D242" s="42"/>
      <c r="E242" s="42"/>
      <c r="F242" s="42"/>
      <c r="G242" s="42"/>
      <c r="H242" s="42"/>
      <c r="I242" s="47"/>
      <c r="J242" s="44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9"/>
      <c r="AA242" s="9"/>
      <c r="AB242" s="9"/>
      <c r="AC242" s="9"/>
    </row>
    <row r="243" spans="1:30" s="1" customFormat="1" ht="15.75" thickBot="1" x14ac:dyDescent="0.3">
      <c r="A243" s="43"/>
      <c r="B243" s="43"/>
      <c r="C243" s="43"/>
      <c r="D243" s="43"/>
      <c r="E243" s="43"/>
      <c r="F243" s="43"/>
      <c r="G243" s="43"/>
      <c r="H243" s="43"/>
      <c r="I243" s="43"/>
      <c r="J243" s="45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9"/>
      <c r="AA243" s="9"/>
      <c r="AB243" s="9"/>
      <c r="AC243" s="9"/>
    </row>
    <row r="244" spans="1:30" s="1" customFormat="1" ht="16.5" thickTop="1" thickBot="1" x14ac:dyDescent="0.3">
      <c r="A244" s="42" t="s">
        <v>6</v>
      </c>
      <c r="B244" s="42" t="s">
        <v>80</v>
      </c>
      <c r="C244" s="42" t="s">
        <v>21</v>
      </c>
      <c r="D244" s="42">
        <v>1.056</v>
      </c>
      <c r="E244" s="42">
        <v>53817.542999999998</v>
      </c>
      <c r="F244" s="42">
        <v>2.0000000000000002E-5</v>
      </c>
      <c r="G244" s="42"/>
      <c r="H244" s="42"/>
      <c r="I244" s="42"/>
      <c r="J244" s="44"/>
      <c r="K244" s="42"/>
      <c r="L244" s="42"/>
      <c r="M244" s="42"/>
      <c r="N244" s="42"/>
      <c r="O244" s="42"/>
      <c r="P244" s="42"/>
      <c r="Q244" s="42"/>
      <c r="R244" s="42" t="s">
        <v>639</v>
      </c>
      <c r="S244" s="42"/>
      <c r="T244" s="42">
        <v>14</v>
      </c>
      <c r="U244" s="42"/>
      <c r="V244" s="42"/>
      <c r="W244" s="42"/>
      <c r="X244" s="42"/>
      <c r="Y244" s="42"/>
      <c r="Z244" s="10" t="s">
        <v>52</v>
      </c>
      <c r="AA244" s="10" t="s">
        <v>54</v>
      </c>
      <c r="AB244" s="10" t="s">
        <v>55</v>
      </c>
      <c r="AC244" s="10" t="s">
        <v>56</v>
      </c>
      <c r="AD244" s="10" t="s">
        <v>57</v>
      </c>
    </row>
    <row r="245" spans="1:30" s="1" customFormat="1" ht="15.75" thickTop="1" x14ac:dyDescent="0.25">
      <c r="A245" s="43" t="s">
        <v>8</v>
      </c>
      <c r="B245" s="43" t="s">
        <v>80</v>
      </c>
      <c r="C245" s="43" t="s">
        <v>21</v>
      </c>
      <c r="D245" s="43">
        <v>0.38900000000000001</v>
      </c>
      <c r="E245" s="43">
        <v>52947.175999999999</v>
      </c>
      <c r="F245" s="43">
        <v>6.9999999999999999E-6</v>
      </c>
      <c r="G245" s="43"/>
      <c r="H245" s="43"/>
      <c r="I245" s="43"/>
      <c r="J245" s="45"/>
      <c r="K245" s="43"/>
      <c r="L245" s="43"/>
      <c r="M245" s="43"/>
      <c r="N245" s="43"/>
      <c r="O245" s="43"/>
      <c r="P245" s="43"/>
      <c r="Q245" s="43"/>
      <c r="R245" s="43" t="s">
        <v>52</v>
      </c>
      <c r="S245" s="43"/>
      <c r="T245" s="43">
        <v>265</v>
      </c>
      <c r="U245" s="43"/>
      <c r="V245" s="43"/>
      <c r="W245" s="43"/>
      <c r="X245" s="43"/>
      <c r="Y245" s="43"/>
      <c r="Z245" s="11">
        <f>$H$247</f>
        <v>120</v>
      </c>
      <c r="AA245" s="12">
        <f>IF(ISTEXT($I$247),TEXT($G$247/100,"0.00%"),$G$247 / 100)</f>
        <v>0.69949017732866958</v>
      </c>
      <c r="AB245" s="12">
        <f>IF(ISTEXT($I$248),TEXT($G$248/100,"0.00%"),$G$248 / 100)</f>
        <v>0.93193749697123085</v>
      </c>
      <c r="AC245" s="15">
        <f>IF(ISTEXT($I$249),TEXT($G$249/100,"0.00%"),$G$249 / 100)</f>
        <v>1.0244230132145618</v>
      </c>
      <c r="AD245" s="12">
        <f>IFERROR(AVERAGE($AA$245:$AC$245),"")</f>
        <v>0.88528356250482076</v>
      </c>
    </row>
    <row r="246" spans="1:30" s="1" customFormat="1" ht="15.75" thickBot="1" x14ac:dyDescent="0.3">
      <c r="A246" s="42" t="s">
        <v>9</v>
      </c>
      <c r="B246" s="42" t="s">
        <v>80</v>
      </c>
      <c r="C246" s="42" t="s">
        <v>21</v>
      </c>
      <c r="D246" s="42"/>
      <c r="E246" s="42">
        <v>55355.074000000001</v>
      </c>
      <c r="F246" s="42">
        <v>0</v>
      </c>
      <c r="G246" s="42"/>
      <c r="H246" s="42"/>
      <c r="I246" s="42"/>
      <c r="J246" s="44"/>
      <c r="K246" s="42"/>
      <c r="L246" s="42"/>
      <c r="M246" s="42"/>
      <c r="N246" s="42"/>
      <c r="O246" s="42"/>
      <c r="P246" s="42"/>
      <c r="Q246" s="42"/>
      <c r="R246" s="42" t="s">
        <v>53</v>
      </c>
      <c r="S246" s="42"/>
      <c r="T246" s="42">
        <v>270</v>
      </c>
      <c r="U246" s="42"/>
      <c r="V246" s="42"/>
      <c r="W246" s="42"/>
      <c r="X246" s="42"/>
      <c r="Y246" s="42"/>
      <c r="Z246" s="13">
        <f>$H$250</f>
        <v>0</v>
      </c>
      <c r="AA246" s="14">
        <f>IF(ISTEXT($I$250),TEXT($G$250/100,"0.00%"),$G$250 / 100)</f>
        <v>1</v>
      </c>
      <c r="AB246" s="14">
        <f>IF(ISTEXT($I$251),TEXT($G$251/100,"0.00%"),$G$251 / 100)</f>
        <v>1</v>
      </c>
      <c r="AC246" s="14">
        <f>IF(ISTEXT($I$252),TEXT($G$252/100,"0.00%"),$G$252 / 100)</f>
        <v>1</v>
      </c>
      <c r="AD246" s="14">
        <f>IFERROR(AVERAGE($AA$246:$AC$246),"")</f>
        <v>1</v>
      </c>
    </row>
    <row r="247" spans="1:30" s="1" customFormat="1" ht="16.5" thickTop="1" thickBot="1" x14ac:dyDescent="0.3">
      <c r="A247" s="43" t="s">
        <v>588</v>
      </c>
      <c r="B247" s="43" t="s">
        <v>80</v>
      </c>
      <c r="C247" s="43" t="s">
        <v>21</v>
      </c>
      <c r="D247" s="43">
        <v>26830.646000000001</v>
      </c>
      <c r="E247" s="43">
        <v>28084.607</v>
      </c>
      <c r="F247" s="43">
        <v>0.95535099999999995</v>
      </c>
      <c r="G247" s="43">
        <f>($F$247 -  AVERAGE($F$244,$F$245,$F$246) ) / ($F$250 -  AVERAGE($F$244,$F$245,$F$246) ) * 100</f>
        <v>69.949017732866963</v>
      </c>
      <c r="H247" s="43">
        <v>120</v>
      </c>
      <c r="I247" s="46">
        <f>LN($G$247)</f>
        <v>4.2477666585949816</v>
      </c>
      <c r="J247" s="45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>
        <f>IF(ISTEXT($I$247),"",1)</f>
        <v>1</v>
      </c>
      <c r="V247" s="43">
        <f t="shared" ref="V247:V252" si="25">IFERROR(INDEX($H$247:$H$252,SMALL($U$247:$U$252,ROW(W1)),1),"")</f>
        <v>120</v>
      </c>
      <c r="W247" s="43">
        <f t="shared" ref="W247:W252" si="26">IFERROR(INDEX($I$247:$I$252,SMALL($U$247:$U$252,ROW(I1)),1),"")</f>
        <v>4.2477666585949816</v>
      </c>
      <c r="X247" s="43"/>
      <c r="Y247" s="43"/>
      <c r="Z247" s="9"/>
      <c r="AA247" s="9"/>
      <c r="AB247" s="9"/>
      <c r="AC247" s="9"/>
    </row>
    <row r="248" spans="1:30" s="1" customFormat="1" x14ac:dyDescent="0.25">
      <c r="A248" s="42" t="s">
        <v>589</v>
      </c>
      <c r="B248" s="42" t="s">
        <v>80</v>
      </c>
      <c r="C248" s="42" t="s">
        <v>21</v>
      </c>
      <c r="D248" s="42">
        <v>31020.268</v>
      </c>
      <c r="E248" s="42">
        <v>29870.831999999999</v>
      </c>
      <c r="F248" s="42">
        <v>1.0384800000000001</v>
      </c>
      <c r="G248" s="42">
        <f>($F$248 -  AVERAGE($F$244,$F$245,$F$246) ) / ($F$251 -  AVERAGE($F$244,$F$245,$F$246) ) * 100</f>
        <v>93.193749697123081</v>
      </c>
      <c r="H248" s="42">
        <v>120</v>
      </c>
      <c r="I248" s="47">
        <f>LN($G$248)</f>
        <v>4.5346806561071098</v>
      </c>
      <c r="J248" s="44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>
        <f>IF(ISTEXT($I$248),"",2)</f>
        <v>2</v>
      </c>
      <c r="V248" s="42">
        <f t="shared" si="25"/>
        <v>120</v>
      </c>
      <c r="W248" s="42">
        <f t="shared" si="26"/>
        <v>4.5346806561071098</v>
      </c>
      <c r="X248" s="42"/>
      <c r="Y248" s="42"/>
      <c r="Z248" s="30" t="s">
        <v>58</v>
      </c>
      <c r="AA248" s="31">
        <f>IFERROR(SLOPE($W$247:$W$252,$V$247:$V$252),"")</f>
        <v>-1.1215653253229634E-3</v>
      </c>
      <c r="AB248" s="9"/>
      <c r="AC248" s="9"/>
    </row>
    <row r="249" spans="1:30" s="1" customFormat="1" x14ac:dyDescent="0.25">
      <c r="A249" s="43" t="s">
        <v>590</v>
      </c>
      <c r="B249" s="43" t="s">
        <v>80</v>
      </c>
      <c r="C249" s="43" t="s">
        <v>21</v>
      </c>
      <c r="D249" s="43">
        <v>35959.917999999998</v>
      </c>
      <c r="E249" s="43">
        <v>30764.162</v>
      </c>
      <c r="F249" s="43">
        <v>1.16889</v>
      </c>
      <c r="G249" s="43">
        <f>($F$249 -  AVERAGE($F$244,$F$245,$F$246) ) / ($F$252 -  AVERAGE($F$244,$F$245,$F$246) ) * 100</f>
        <v>102.44230132145617</v>
      </c>
      <c r="H249" s="43">
        <v>120</v>
      </c>
      <c r="I249" s="46">
        <f>LN($G$249)</f>
        <v>4.6292997261459172</v>
      </c>
      <c r="J249" s="45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>
        <f>IF(ISTEXT($I$249),"",3)</f>
        <v>3</v>
      </c>
      <c r="V249" s="43">
        <f t="shared" si="25"/>
        <v>120</v>
      </c>
      <c r="W249" s="43">
        <f t="shared" si="26"/>
        <v>4.6292997261459172</v>
      </c>
      <c r="X249" s="43"/>
      <c r="Y249" s="43"/>
      <c r="Z249" s="32" t="s">
        <v>59</v>
      </c>
      <c r="AA249" s="33">
        <f>IFERROR(INTERCEPT($W$247:$W$252,$V$247:$V$252),"")</f>
        <v>4.6051701859880918</v>
      </c>
      <c r="AB249" s="9"/>
      <c r="AC249" s="9"/>
    </row>
    <row r="250" spans="1:30" s="1" customFormat="1" ht="17.25" x14ac:dyDescent="0.25">
      <c r="A250" s="42" t="s">
        <v>585</v>
      </c>
      <c r="B250" s="42" t="s">
        <v>80</v>
      </c>
      <c r="C250" s="42" t="s">
        <v>21</v>
      </c>
      <c r="D250" s="42">
        <v>37037.273000000001</v>
      </c>
      <c r="E250" s="42">
        <v>27118.07</v>
      </c>
      <c r="F250" s="42">
        <v>1.3657779999999999</v>
      </c>
      <c r="G250" s="42">
        <f>($F$250 -  AVERAGE($F$244,$F$245,$F$246) ) / ($F$250 -  AVERAGE($F$244,$F$245,$F$246) ) * 100</f>
        <v>100</v>
      </c>
      <c r="H250" s="42">
        <v>0</v>
      </c>
      <c r="I250" s="47">
        <f>LN($G$250)</f>
        <v>4.6051701859880918</v>
      </c>
      <c r="J250" s="44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>
        <f>IF(ISTEXT($I$250),"",4)</f>
        <v>4</v>
      </c>
      <c r="V250" s="42">
        <f t="shared" si="25"/>
        <v>0</v>
      </c>
      <c r="W250" s="42">
        <f t="shared" si="26"/>
        <v>4.6051701859880918</v>
      </c>
      <c r="X250" s="42"/>
      <c r="Y250" s="42"/>
      <c r="Z250" s="32" t="s">
        <v>60</v>
      </c>
      <c r="AA250" s="34">
        <f>IFERROR(CORREL($W$247:$W$252,$V$247:$V$252)^2,"")</f>
        <v>0.25604485396911009</v>
      </c>
      <c r="AB250" s="9"/>
      <c r="AC250" s="9"/>
    </row>
    <row r="251" spans="1:30" s="1" customFormat="1" ht="18" x14ac:dyDescent="0.35">
      <c r="A251" s="43" t="s">
        <v>586</v>
      </c>
      <c r="B251" s="43" t="s">
        <v>80</v>
      </c>
      <c r="C251" s="43" t="s">
        <v>21</v>
      </c>
      <c r="D251" s="43">
        <v>29133.243999999999</v>
      </c>
      <c r="E251" s="43">
        <v>26144.344000000001</v>
      </c>
      <c r="F251" s="43">
        <v>1.114323</v>
      </c>
      <c r="G251" s="43">
        <f>($F$251 -  AVERAGE($F$244,$F$245,$F$246) ) / ($F$251 -  AVERAGE($F$244,$F$245,$F$246) ) * 100</f>
        <v>100</v>
      </c>
      <c r="H251" s="43">
        <v>0</v>
      </c>
      <c r="I251" s="46">
        <f>LN($G$251)</f>
        <v>4.6051701859880918</v>
      </c>
      <c r="J251" s="45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>
        <f>IF(ISTEXT($I$251),"",5)</f>
        <v>5</v>
      </c>
      <c r="V251" s="43">
        <f t="shared" si="25"/>
        <v>0</v>
      </c>
      <c r="W251" s="43">
        <f t="shared" si="26"/>
        <v>4.6051701859880918</v>
      </c>
      <c r="X251" s="43"/>
      <c r="Y251" s="43"/>
      <c r="Z251" s="32" t="s">
        <v>61</v>
      </c>
      <c r="AA251" s="41">
        <f>IF(AA248&gt;0,"",IFERROR(LN(2) /ABS(AA248),0))</f>
        <v>618.01766237766685</v>
      </c>
      <c r="AB251" s="9"/>
      <c r="AC251" s="9"/>
    </row>
    <row r="252" spans="1:30" s="1" customFormat="1" ht="18.75" x14ac:dyDescent="0.35">
      <c r="A252" s="42" t="s">
        <v>587</v>
      </c>
      <c r="B252" s="42" t="s">
        <v>80</v>
      </c>
      <c r="C252" s="42" t="s">
        <v>21</v>
      </c>
      <c r="D252" s="42">
        <v>32349.041000000001</v>
      </c>
      <c r="E252" s="42">
        <v>28350.91</v>
      </c>
      <c r="F252" s="42">
        <v>1.1410229999999999</v>
      </c>
      <c r="G252" s="42">
        <f>($F$252 -  AVERAGE($F$244,$F$245,$F$246) ) / ($F$252 -  AVERAGE($F$244,$F$245,$F$246) ) * 100</f>
        <v>100</v>
      </c>
      <c r="H252" s="42">
        <v>0</v>
      </c>
      <c r="I252" s="47">
        <f>LN($G$252)</f>
        <v>4.6051701859880918</v>
      </c>
      <c r="J252" s="44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>
        <f>IF(ISTEXT($I$252),"",6)</f>
        <v>6</v>
      </c>
      <c r="V252" s="42">
        <f t="shared" si="25"/>
        <v>0</v>
      </c>
      <c r="W252" s="42">
        <f t="shared" si="26"/>
        <v>4.6051701859880918</v>
      </c>
      <c r="X252" s="42"/>
      <c r="Y252" s="42"/>
      <c r="Z252" s="32" t="s">
        <v>62</v>
      </c>
      <c r="AA252" s="33">
        <f>IF(AA248&gt;0,0,IFERROR(ABS(AA248 * 1000 / 0.5),0))</f>
        <v>2.2431306506459268</v>
      </c>
      <c r="AB252" s="9"/>
      <c r="AC252" s="9"/>
    </row>
    <row r="253" spans="1:30" s="1" customFormat="1" ht="15.75" thickBot="1" x14ac:dyDescent="0.3">
      <c r="A253" s="43"/>
      <c r="B253" s="43"/>
      <c r="C253" s="43"/>
      <c r="D253" s="43"/>
      <c r="E253" s="43"/>
      <c r="F253" s="43"/>
      <c r="G253" s="43"/>
      <c r="H253" s="43"/>
      <c r="I253" s="46"/>
      <c r="J253" s="45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36" t="s">
        <v>46</v>
      </c>
      <c r="AA253" s="37" t="s">
        <v>63</v>
      </c>
      <c r="AB253" s="9"/>
      <c r="AC253" s="9"/>
    </row>
    <row r="254" spans="1:30" s="1" customFormat="1" x14ac:dyDescent="0.25">
      <c r="A254" s="42"/>
      <c r="B254" s="42"/>
      <c r="C254" s="42"/>
      <c r="D254" s="42"/>
      <c r="E254" s="42"/>
      <c r="F254" s="42"/>
      <c r="G254" s="42"/>
      <c r="H254" s="42"/>
      <c r="I254" s="47"/>
      <c r="J254" s="44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9"/>
      <c r="AA254" s="9"/>
      <c r="AB254" s="9"/>
      <c r="AC254" s="9"/>
    </row>
    <row r="255" spans="1:30" s="1" customFormat="1" x14ac:dyDescent="0.25">
      <c r="A255" s="43"/>
      <c r="B255" s="43"/>
      <c r="C255" s="43"/>
      <c r="D255" s="43"/>
      <c r="E255" s="43"/>
      <c r="F255" s="43"/>
      <c r="G255" s="43"/>
      <c r="H255" s="43"/>
      <c r="I255" s="46"/>
      <c r="J255" s="45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9"/>
      <c r="AA255" s="9"/>
      <c r="AB255" s="9"/>
      <c r="AC255" s="9"/>
    </row>
    <row r="256" spans="1:30" s="1" customFormat="1" x14ac:dyDescent="0.25">
      <c r="A256" s="42"/>
      <c r="B256" s="42"/>
      <c r="C256" s="42"/>
      <c r="D256" s="42"/>
      <c r="E256" s="42"/>
      <c r="F256" s="42"/>
      <c r="G256" s="42"/>
      <c r="H256" s="42"/>
      <c r="I256" s="47"/>
      <c r="J256" s="44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9"/>
      <c r="AA256" s="9"/>
      <c r="AB256" s="9"/>
      <c r="AC256" s="9"/>
    </row>
    <row r="257" spans="1:30" s="1" customFormat="1" x14ac:dyDescent="0.25">
      <c r="A257" s="43"/>
      <c r="B257" s="43"/>
      <c r="C257" s="43"/>
      <c r="D257" s="43"/>
      <c r="E257" s="43"/>
      <c r="F257" s="43"/>
      <c r="G257" s="43"/>
      <c r="H257" s="43"/>
      <c r="I257" s="46"/>
      <c r="J257" s="45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9"/>
      <c r="AA257" s="9"/>
      <c r="AB257" s="9"/>
      <c r="AC257" s="9"/>
    </row>
    <row r="258" spans="1:30" s="1" customFormat="1" x14ac:dyDescent="0.25">
      <c r="A258" s="42"/>
      <c r="B258" s="42"/>
      <c r="C258" s="42"/>
      <c r="D258" s="42"/>
      <c r="E258" s="42"/>
      <c r="F258" s="42"/>
      <c r="G258" s="42"/>
      <c r="H258" s="42"/>
      <c r="I258" s="47"/>
      <c r="J258" s="44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9"/>
      <c r="AA258" s="9"/>
      <c r="AB258" s="9"/>
      <c r="AC258" s="9"/>
    </row>
    <row r="259" spans="1:30" s="1" customFormat="1" x14ac:dyDescent="0.25">
      <c r="A259" s="43"/>
      <c r="B259" s="43"/>
      <c r="C259" s="43"/>
      <c r="D259" s="43"/>
      <c r="E259" s="43"/>
      <c r="F259" s="43"/>
      <c r="G259" s="43"/>
      <c r="H259" s="43"/>
      <c r="I259" s="46"/>
      <c r="J259" s="45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9"/>
      <c r="AA259" s="9"/>
      <c r="AB259" s="9"/>
      <c r="AC259" s="9"/>
    </row>
    <row r="260" spans="1:30" s="1" customFormat="1" x14ac:dyDescent="0.25">
      <c r="A260" s="42"/>
      <c r="B260" s="42"/>
      <c r="C260" s="42"/>
      <c r="D260" s="42"/>
      <c r="E260" s="42"/>
      <c r="F260" s="42"/>
      <c r="G260" s="42"/>
      <c r="H260" s="42"/>
      <c r="I260" s="47"/>
      <c r="J260" s="44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9"/>
      <c r="AA260" s="9"/>
      <c r="AB260" s="9"/>
      <c r="AC260" s="9"/>
    </row>
    <row r="261" spans="1:30" s="1" customFormat="1" x14ac:dyDescent="0.25">
      <c r="A261" s="43"/>
      <c r="B261" s="43"/>
      <c r="C261" s="43"/>
      <c r="D261" s="43"/>
      <c r="E261" s="43"/>
      <c r="F261" s="43"/>
      <c r="G261" s="43"/>
      <c r="H261" s="43"/>
      <c r="I261" s="46"/>
      <c r="J261" s="45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9"/>
      <c r="AA261" s="9"/>
      <c r="AB261" s="9"/>
      <c r="AC261" s="9"/>
    </row>
    <row r="262" spans="1:30" s="1" customFormat="1" x14ac:dyDescent="0.25">
      <c r="A262" s="42"/>
      <c r="B262" s="42"/>
      <c r="C262" s="42"/>
      <c r="D262" s="42"/>
      <c r="E262" s="42"/>
      <c r="F262" s="42"/>
      <c r="G262" s="42"/>
      <c r="H262" s="42"/>
      <c r="I262" s="47"/>
      <c r="J262" s="44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9"/>
      <c r="AA262" s="9"/>
      <c r="AB262" s="9"/>
      <c r="AC262" s="9"/>
    </row>
    <row r="263" spans="1:30" s="1" customFormat="1" ht="15.75" thickBot="1" x14ac:dyDescent="0.3">
      <c r="A263" s="43"/>
      <c r="B263" s="43"/>
      <c r="C263" s="43"/>
      <c r="D263" s="43"/>
      <c r="E263" s="43"/>
      <c r="F263" s="43"/>
      <c r="G263" s="43"/>
      <c r="H263" s="43"/>
      <c r="I263" s="43"/>
      <c r="J263" s="45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9"/>
      <c r="AA263" s="9"/>
      <c r="AB263" s="9"/>
      <c r="AC263" s="9"/>
    </row>
    <row r="264" spans="1:30" s="1" customFormat="1" ht="16.5" thickTop="1" thickBot="1" x14ac:dyDescent="0.3">
      <c r="A264" s="42" t="s">
        <v>6</v>
      </c>
      <c r="B264" s="42" t="s">
        <v>81</v>
      </c>
      <c r="C264" s="42" t="s">
        <v>22</v>
      </c>
      <c r="D264" s="42">
        <v>0.84499999999999997</v>
      </c>
      <c r="E264" s="42">
        <v>53817.542999999998</v>
      </c>
      <c r="F264" s="42">
        <v>1.5999999999999999E-5</v>
      </c>
      <c r="G264" s="42"/>
      <c r="H264" s="42"/>
      <c r="I264" s="42"/>
      <c r="J264" s="44"/>
      <c r="K264" s="42"/>
      <c r="L264" s="42"/>
      <c r="M264" s="42"/>
      <c r="N264" s="42"/>
      <c r="O264" s="42"/>
      <c r="P264" s="42"/>
      <c r="Q264" s="42"/>
      <c r="R264" s="42" t="s">
        <v>640</v>
      </c>
      <c r="S264" s="42"/>
      <c r="T264" s="42">
        <v>15</v>
      </c>
      <c r="U264" s="42"/>
      <c r="V264" s="42"/>
      <c r="W264" s="42"/>
      <c r="X264" s="42"/>
      <c r="Y264" s="42"/>
      <c r="Z264" s="10" t="s">
        <v>52</v>
      </c>
      <c r="AA264" s="10" t="s">
        <v>54</v>
      </c>
      <c r="AB264" s="10" t="s">
        <v>55</v>
      </c>
      <c r="AC264" s="10" t="s">
        <v>56</v>
      </c>
      <c r="AD264" s="10" t="s">
        <v>57</v>
      </c>
    </row>
    <row r="265" spans="1:30" s="1" customFormat="1" ht="15.75" thickTop="1" x14ac:dyDescent="0.25">
      <c r="A265" s="43" t="s">
        <v>8</v>
      </c>
      <c r="B265" s="43" t="s">
        <v>81</v>
      </c>
      <c r="C265" s="43" t="s">
        <v>22</v>
      </c>
      <c r="D265" s="43"/>
      <c r="E265" s="43">
        <v>52947.175999999999</v>
      </c>
      <c r="F265" s="43">
        <v>0</v>
      </c>
      <c r="G265" s="43"/>
      <c r="H265" s="43"/>
      <c r="I265" s="43"/>
      <c r="J265" s="45"/>
      <c r="K265" s="43"/>
      <c r="L265" s="43"/>
      <c r="M265" s="43"/>
      <c r="N265" s="43"/>
      <c r="O265" s="43"/>
      <c r="P265" s="43"/>
      <c r="Q265" s="43"/>
      <c r="R265" s="43" t="s">
        <v>52</v>
      </c>
      <c r="S265" s="43"/>
      <c r="T265" s="43">
        <v>285</v>
      </c>
      <c r="U265" s="43"/>
      <c r="V265" s="43"/>
      <c r="W265" s="43"/>
      <c r="X265" s="43"/>
      <c r="Y265" s="43"/>
      <c r="Z265" s="11">
        <f>$H$267</f>
        <v>120</v>
      </c>
      <c r="AA265" s="12">
        <f>IF(ISTEXT($I$267),TEXT($G$267/100,"0.00%"),$G$267 / 100)</f>
        <v>0.46000359848971656</v>
      </c>
      <c r="AB265" s="12">
        <f>IF(ISTEXT($I$268),TEXT($G$268/100,"0.00%"),$G$268 / 100)</f>
        <v>0.53967648411226987</v>
      </c>
      <c r="AC265" s="12">
        <f>IF(ISTEXT($I$269),TEXT($G$269/100,"0.00%"),$G$269 / 100)</f>
        <v>0.39736626199371289</v>
      </c>
      <c r="AD265" s="12">
        <f>IFERROR(AVERAGE($AA$265:$AC$265),"")</f>
        <v>0.46568211486523309</v>
      </c>
    </row>
    <row r="266" spans="1:30" s="1" customFormat="1" ht="15.75" thickBot="1" x14ac:dyDescent="0.3">
      <c r="A266" s="42" t="s">
        <v>9</v>
      </c>
      <c r="B266" s="42" t="s">
        <v>81</v>
      </c>
      <c r="C266" s="42" t="s">
        <v>22</v>
      </c>
      <c r="D266" s="42">
        <v>0.29599999999999999</v>
      </c>
      <c r="E266" s="42">
        <v>55355.074000000001</v>
      </c>
      <c r="F266" s="42">
        <v>5.0000000000000004E-6</v>
      </c>
      <c r="G266" s="42"/>
      <c r="H266" s="42"/>
      <c r="I266" s="42"/>
      <c r="J266" s="44"/>
      <c r="K266" s="42"/>
      <c r="L266" s="42"/>
      <c r="M266" s="42"/>
      <c r="N266" s="42"/>
      <c r="O266" s="42"/>
      <c r="P266" s="42"/>
      <c r="Q266" s="42"/>
      <c r="R266" s="42" t="s">
        <v>53</v>
      </c>
      <c r="S266" s="42"/>
      <c r="T266" s="42">
        <v>290</v>
      </c>
      <c r="U266" s="42"/>
      <c r="V266" s="42"/>
      <c r="W266" s="42"/>
      <c r="X266" s="42"/>
      <c r="Y266" s="42"/>
      <c r="Z266" s="13">
        <f>$H$270</f>
        <v>0</v>
      </c>
      <c r="AA266" s="14">
        <f>IF(ISTEXT($I$270),TEXT($G$270/100,"0.00%"),$G$270 / 100)</f>
        <v>1</v>
      </c>
      <c r="AB266" s="14">
        <f>IF(ISTEXT($I$271),TEXT($G$271/100,"0.00%"),$G$271 / 100)</f>
        <v>1</v>
      </c>
      <c r="AC266" s="14">
        <f>IF(ISTEXT($I$272),TEXT($G$272/100,"0.00%"),$G$272 / 100)</f>
        <v>1</v>
      </c>
      <c r="AD266" s="14">
        <f>IFERROR(AVERAGE($AA$266:$AC$266),"")</f>
        <v>1</v>
      </c>
    </row>
    <row r="267" spans="1:30" s="1" customFormat="1" ht="16.5" thickTop="1" thickBot="1" x14ac:dyDescent="0.3">
      <c r="A267" s="43" t="s">
        <v>625</v>
      </c>
      <c r="B267" s="43" t="s">
        <v>81</v>
      </c>
      <c r="C267" s="43" t="s">
        <v>22</v>
      </c>
      <c r="D267" s="43">
        <v>107943.5</v>
      </c>
      <c r="E267" s="43">
        <v>31744.828000000001</v>
      </c>
      <c r="F267" s="43">
        <v>3.4003489999999998</v>
      </c>
      <c r="G267" s="43">
        <f>($F$267 -  AVERAGE($F$264,$F$265,$F$266) ) / ($F$270 -  AVERAGE($F$264,$F$265,$F$266) ) * 100</f>
        <v>46.000359848971655</v>
      </c>
      <c r="H267" s="43">
        <v>120</v>
      </c>
      <c r="I267" s="46">
        <f>LN($G$267)</f>
        <v>3.8286492192622288</v>
      </c>
      <c r="J267" s="45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>
        <f>IF(ISTEXT($I$267),"",1)</f>
        <v>1</v>
      </c>
      <c r="V267" s="43">
        <f t="shared" ref="V267:V272" si="27">IFERROR(INDEX($H$267:$H$272,SMALL($U$267:$U$272,ROW(W1)),1),"")</f>
        <v>120</v>
      </c>
      <c r="W267" s="43">
        <f t="shared" ref="W267:W272" si="28">IFERROR(INDEX($I$267:$I$272,SMALL($U$267:$U$272,ROW(I1)),1),"")</f>
        <v>3.8286492192622288</v>
      </c>
      <c r="X267" s="43"/>
      <c r="Y267" s="43"/>
      <c r="Z267" s="9"/>
      <c r="AA267" s="9"/>
      <c r="AB267" s="9"/>
      <c r="AC267" s="9"/>
    </row>
    <row r="268" spans="1:30" s="1" customFormat="1" x14ac:dyDescent="0.25">
      <c r="A268" s="42" t="s">
        <v>626</v>
      </c>
      <c r="B268" s="42" t="s">
        <v>81</v>
      </c>
      <c r="C268" s="42" t="s">
        <v>22</v>
      </c>
      <c r="D268" s="42">
        <v>108414.32799999999</v>
      </c>
      <c r="E268" s="42">
        <v>31153.93</v>
      </c>
      <c r="F268" s="42">
        <v>3.4799570000000002</v>
      </c>
      <c r="G268" s="42">
        <f>($F$268 -  AVERAGE($F$264,$F$265,$F$266) ) / ($F$271 -  AVERAGE($F$264,$F$265,$F$266) ) * 100</f>
        <v>53.967648411226989</v>
      </c>
      <c r="H268" s="42">
        <v>120</v>
      </c>
      <c r="I268" s="47">
        <f>LN($G$268)</f>
        <v>3.9883847635342686</v>
      </c>
      <c r="J268" s="44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>
        <f>IF(ISTEXT($I$268),"",2)</f>
        <v>2</v>
      </c>
      <c r="V268" s="42">
        <f t="shared" si="27"/>
        <v>120</v>
      </c>
      <c r="W268" s="42">
        <f t="shared" si="28"/>
        <v>3.9883847635342686</v>
      </c>
      <c r="X268" s="42"/>
      <c r="Y268" s="42"/>
      <c r="Z268" s="30" t="s">
        <v>58</v>
      </c>
      <c r="AA268" s="31">
        <f>IFERROR(SLOPE($W$267:$W$272,$V$267:$V$272),"")</f>
        <v>-6.4338978847035006E-3</v>
      </c>
      <c r="AB268" s="9"/>
      <c r="AC268" s="9"/>
    </row>
    <row r="269" spans="1:30" s="1" customFormat="1" x14ac:dyDescent="0.25">
      <c r="A269" s="43" t="s">
        <v>627</v>
      </c>
      <c r="B269" s="43" t="s">
        <v>81</v>
      </c>
      <c r="C269" s="43" t="s">
        <v>22</v>
      </c>
      <c r="D269" s="43">
        <v>106068.898</v>
      </c>
      <c r="E269" s="43">
        <v>29698.956999999999</v>
      </c>
      <c r="F269" s="43">
        <v>3.571469</v>
      </c>
      <c r="G269" s="43">
        <f>($F$269 -  AVERAGE($F$264,$F$265,$F$266) ) / ($F$272 -  AVERAGE($F$264,$F$265,$F$266) ) * 100</f>
        <v>39.736626199371287</v>
      </c>
      <c r="H269" s="43">
        <v>120</v>
      </c>
      <c r="I269" s="46">
        <f>LN($G$269)</f>
        <v>3.6822733366745179</v>
      </c>
      <c r="J269" s="45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>
        <f>IF(ISTEXT($I$269),"",3)</f>
        <v>3</v>
      </c>
      <c r="V269" s="43">
        <f t="shared" si="27"/>
        <v>120</v>
      </c>
      <c r="W269" s="43">
        <f t="shared" si="28"/>
        <v>3.6822733366745179</v>
      </c>
      <c r="X269" s="43"/>
      <c r="Y269" s="43"/>
      <c r="Z269" s="32" t="s">
        <v>59</v>
      </c>
      <c r="AA269" s="33">
        <f>IFERROR(INTERCEPT($W$267:$W$272,$V$267:$V$272),"")</f>
        <v>4.6051701859880927</v>
      </c>
      <c r="AB269" s="9"/>
      <c r="AC269" s="9"/>
    </row>
    <row r="270" spans="1:30" s="1" customFormat="1" ht="17.25" x14ac:dyDescent="0.25">
      <c r="A270" s="42" t="s">
        <v>622</v>
      </c>
      <c r="B270" s="42" t="s">
        <v>81</v>
      </c>
      <c r="C270" s="42" t="s">
        <v>22</v>
      </c>
      <c r="D270" s="42">
        <v>220211.67199999999</v>
      </c>
      <c r="E270" s="42">
        <v>29790.553</v>
      </c>
      <c r="F270" s="42">
        <v>7.3919969999999999</v>
      </c>
      <c r="G270" s="42">
        <f>($F$270 -  AVERAGE($F$264,$F$265,$F$266) ) / ($F$270 -  AVERAGE($F$264,$F$265,$F$266) ) * 100</f>
        <v>100</v>
      </c>
      <c r="H270" s="42">
        <v>0</v>
      </c>
      <c r="I270" s="47">
        <f>LN($G$270)</f>
        <v>4.6051701859880918</v>
      </c>
      <c r="J270" s="44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>
        <f>IF(ISTEXT($I$270),"",4)</f>
        <v>4</v>
      </c>
      <c r="V270" s="42">
        <f t="shared" si="27"/>
        <v>0</v>
      </c>
      <c r="W270" s="42">
        <f t="shared" si="28"/>
        <v>4.6051701859880918</v>
      </c>
      <c r="X270" s="42"/>
      <c r="Y270" s="42"/>
      <c r="Z270" s="32" t="s">
        <v>60</v>
      </c>
      <c r="AA270" s="34">
        <f>IFERROR(CORREL($W$267:$W$272,$V$267:$V$272)^2,"")</f>
        <v>0.9501794745949721</v>
      </c>
      <c r="AB270" s="9"/>
      <c r="AC270" s="9"/>
    </row>
    <row r="271" spans="1:30" s="1" customFormat="1" ht="18" x14ac:dyDescent="0.35">
      <c r="A271" s="43" t="s">
        <v>623</v>
      </c>
      <c r="B271" s="43" t="s">
        <v>81</v>
      </c>
      <c r="C271" s="43" t="s">
        <v>22</v>
      </c>
      <c r="D271" s="43">
        <v>196403.391</v>
      </c>
      <c r="E271" s="43">
        <v>30458.535</v>
      </c>
      <c r="F271" s="43">
        <v>6.4482220000000003</v>
      </c>
      <c r="G271" s="43">
        <f>($F$271 -  AVERAGE($F$264,$F$265,$F$266) ) / ($F$271 -  AVERAGE($F$264,$F$265,$F$266) ) * 100</f>
        <v>100</v>
      </c>
      <c r="H271" s="43">
        <v>0</v>
      </c>
      <c r="I271" s="46">
        <f>LN($G$271)</f>
        <v>4.6051701859880918</v>
      </c>
      <c r="J271" s="45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>
        <f>IF(ISTEXT($I$271),"",5)</f>
        <v>5</v>
      </c>
      <c r="V271" s="43">
        <f t="shared" si="27"/>
        <v>0</v>
      </c>
      <c r="W271" s="43">
        <f t="shared" si="28"/>
        <v>4.6051701859880918</v>
      </c>
      <c r="X271" s="43"/>
      <c r="Y271" s="43"/>
      <c r="Z271" s="32" t="s">
        <v>61</v>
      </c>
      <c r="AA271" s="41">
        <f>IF(AA268&gt;0,"",IFERROR(LN(2) /ABS(AA268),0))</f>
        <v>107.73363099341267</v>
      </c>
      <c r="AB271" s="9"/>
      <c r="AC271" s="9"/>
    </row>
    <row r="272" spans="1:30" s="1" customFormat="1" ht="18.75" x14ac:dyDescent="0.35">
      <c r="A272" s="42" t="s">
        <v>624</v>
      </c>
      <c r="B272" s="42" t="s">
        <v>81</v>
      </c>
      <c r="C272" s="42" t="s">
        <v>22</v>
      </c>
      <c r="D272" s="42">
        <v>259141.71900000001</v>
      </c>
      <c r="E272" s="42">
        <v>28832.476999999999</v>
      </c>
      <c r="F272" s="42">
        <v>8.9878409999999995</v>
      </c>
      <c r="G272" s="42">
        <f>($F$272 -  AVERAGE($F$264,$F$265,$F$266) ) / ($F$272 -  AVERAGE($F$264,$F$265,$F$266) ) * 100</f>
        <v>100</v>
      </c>
      <c r="H272" s="42">
        <v>0</v>
      </c>
      <c r="I272" s="47">
        <f>LN($G$272)</f>
        <v>4.6051701859880918</v>
      </c>
      <c r="J272" s="44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>
        <f>IF(ISTEXT($I$272),"",6)</f>
        <v>6</v>
      </c>
      <c r="V272" s="42">
        <f t="shared" si="27"/>
        <v>0</v>
      </c>
      <c r="W272" s="42">
        <f t="shared" si="28"/>
        <v>4.6051701859880918</v>
      </c>
      <c r="X272" s="42"/>
      <c r="Y272" s="42"/>
      <c r="Z272" s="32" t="s">
        <v>62</v>
      </c>
      <c r="AA272" s="35">
        <f>IF(AA268&gt;0,0,IFERROR(ABS(AA268 * 1000 / 0.5),0))</f>
        <v>12.867795769407001</v>
      </c>
      <c r="AB272" s="9"/>
      <c r="AC272" s="9"/>
    </row>
    <row r="273" spans="1:30" s="1" customFormat="1" ht="15.75" thickBot="1" x14ac:dyDescent="0.3">
      <c r="A273" s="43"/>
      <c r="B273" s="43"/>
      <c r="C273" s="43"/>
      <c r="D273" s="43"/>
      <c r="E273" s="43"/>
      <c r="F273" s="43"/>
      <c r="G273" s="43"/>
      <c r="H273" s="43"/>
      <c r="I273" s="46"/>
      <c r="J273" s="45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36" t="s">
        <v>46</v>
      </c>
      <c r="AA273" s="37" t="s">
        <v>63</v>
      </c>
      <c r="AB273" s="9"/>
      <c r="AC273" s="9"/>
    </row>
    <row r="274" spans="1:30" s="1" customFormat="1" x14ac:dyDescent="0.25">
      <c r="A274" s="42"/>
      <c r="B274" s="42"/>
      <c r="C274" s="42"/>
      <c r="D274" s="42"/>
      <c r="E274" s="42"/>
      <c r="F274" s="42"/>
      <c r="G274" s="42"/>
      <c r="H274" s="42"/>
      <c r="I274" s="47"/>
      <c r="J274" s="44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9"/>
      <c r="AA274" s="9"/>
      <c r="AB274" s="9"/>
      <c r="AC274" s="9"/>
    </row>
    <row r="275" spans="1:30" s="1" customFormat="1" x14ac:dyDescent="0.25">
      <c r="A275" s="43"/>
      <c r="B275" s="43"/>
      <c r="C275" s="43"/>
      <c r="D275" s="43"/>
      <c r="E275" s="43"/>
      <c r="F275" s="43"/>
      <c r="G275" s="43"/>
      <c r="H275" s="43"/>
      <c r="I275" s="46"/>
      <c r="J275" s="45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9"/>
      <c r="AA275" s="9"/>
      <c r="AB275" s="9"/>
      <c r="AC275" s="9"/>
    </row>
    <row r="276" spans="1:30" s="1" customFormat="1" x14ac:dyDescent="0.25">
      <c r="A276" s="42"/>
      <c r="B276" s="42"/>
      <c r="C276" s="42"/>
      <c r="D276" s="42"/>
      <c r="E276" s="42"/>
      <c r="F276" s="42"/>
      <c r="G276" s="42"/>
      <c r="H276" s="42"/>
      <c r="I276" s="47"/>
      <c r="J276" s="44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9"/>
      <c r="AA276" s="9"/>
      <c r="AB276" s="9"/>
      <c r="AC276" s="9"/>
    </row>
    <row r="277" spans="1:30" s="1" customFormat="1" x14ac:dyDescent="0.25">
      <c r="A277" s="43"/>
      <c r="B277" s="43"/>
      <c r="C277" s="43"/>
      <c r="D277" s="43"/>
      <c r="E277" s="43"/>
      <c r="F277" s="43"/>
      <c r="G277" s="43"/>
      <c r="H277" s="43"/>
      <c r="I277" s="46"/>
      <c r="J277" s="45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9"/>
      <c r="AA277" s="9"/>
      <c r="AB277" s="9"/>
      <c r="AC277" s="9"/>
    </row>
    <row r="278" spans="1:30" s="1" customFormat="1" x14ac:dyDescent="0.25">
      <c r="A278" s="42"/>
      <c r="B278" s="42"/>
      <c r="C278" s="42"/>
      <c r="D278" s="42"/>
      <c r="E278" s="42"/>
      <c r="F278" s="42"/>
      <c r="G278" s="42"/>
      <c r="H278" s="42"/>
      <c r="I278" s="47"/>
      <c r="J278" s="44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9"/>
      <c r="AA278" s="9"/>
      <c r="AB278" s="9"/>
      <c r="AC278" s="9"/>
    </row>
    <row r="279" spans="1:30" s="1" customFormat="1" x14ac:dyDescent="0.25">
      <c r="A279" s="43"/>
      <c r="B279" s="43"/>
      <c r="C279" s="43"/>
      <c r="D279" s="43"/>
      <c r="E279" s="43"/>
      <c r="F279" s="43"/>
      <c r="G279" s="43"/>
      <c r="H279" s="43"/>
      <c r="I279" s="46"/>
      <c r="J279" s="45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9"/>
      <c r="AA279" s="9"/>
      <c r="AB279" s="9"/>
      <c r="AC279" s="9"/>
    </row>
    <row r="280" spans="1:30" s="1" customFormat="1" x14ac:dyDescent="0.25">
      <c r="A280" s="42"/>
      <c r="B280" s="42"/>
      <c r="C280" s="42"/>
      <c r="D280" s="42"/>
      <c r="E280" s="42"/>
      <c r="F280" s="42"/>
      <c r="G280" s="42"/>
      <c r="H280" s="42"/>
      <c r="I280" s="47"/>
      <c r="J280" s="44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9"/>
      <c r="AA280" s="9"/>
      <c r="AB280" s="9"/>
      <c r="AC280" s="9"/>
    </row>
    <row r="281" spans="1:30" s="1" customFormat="1" x14ac:dyDescent="0.25">
      <c r="A281" s="43"/>
      <c r="B281" s="43"/>
      <c r="C281" s="43"/>
      <c r="D281" s="43"/>
      <c r="E281" s="43"/>
      <c r="F281" s="43"/>
      <c r="G281" s="43"/>
      <c r="H281" s="43"/>
      <c r="I281" s="46"/>
      <c r="J281" s="45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9"/>
      <c r="AA281" s="9"/>
      <c r="AB281" s="9"/>
      <c r="AC281" s="9"/>
    </row>
    <row r="282" spans="1:30" s="1" customFormat="1" x14ac:dyDescent="0.25">
      <c r="A282" s="42"/>
      <c r="B282" s="42"/>
      <c r="C282" s="42"/>
      <c r="D282" s="42"/>
      <c r="E282" s="42"/>
      <c r="F282" s="42"/>
      <c r="G282" s="42"/>
      <c r="H282" s="42"/>
      <c r="I282" s="47"/>
      <c r="J282" s="44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9"/>
      <c r="AA282" s="9"/>
      <c r="AB282" s="9"/>
      <c r="AC282" s="9"/>
    </row>
    <row r="283" spans="1:30" s="1" customFormat="1" ht="15.75" thickBot="1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5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9"/>
      <c r="AA283" s="9"/>
      <c r="AB283" s="9"/>
      <c r="AC283" s="9"/>
    </row>
    <row r="284" spans="1:30" s="1" customFormat="1" ht="16.5" thickTop="1" thickBot="1" x14ac:dyDescent="0.3">
      <c r="A284" s="42" t="s">
        <v>6</v>
      </c>
      <c r="B284" s="42" t="s">
        <v>23</v>
      </c>
      <c r="C284" s="42" t="s">
        <v>24</v>
      </c>
      <c r="D284" s="42"/>
      <c r="E284" s="42">
        <v>53817.542999999998</v>
      </c>
      <c r="F284" s="42">
        <v>0</v>
      </c>
      <c r="G284" s="42"/>
      <c r="H284" s="42"/>
      <c r="I284" s="42"/>
      <c r="J284" s="44"/>
      <c r="K284" s="42"/>
      <c r="L284" s="42"/>
      <c r="M284" s="42"/>
      <c r="N284" s="42"/>
      <c r="O284" s="42"/>
      <c r="P284" s="42"/>
      <c r="Q284" s="42"/>
      <c r="R284" s="42" t="s">
        <v>641</v>
      </c>
      <c r="S284" s="42"/>
      <c r="T284" s="42">
        <v>16</v>
      </c>
      <c r="U284" s="42"/>
      <c r="V284" s="42"/>
      <c r="W284" s="42"/>
      <c r="X284" s="42"/>
      <c r="Y284" s="42"/>
      <c r="Z284" s="10" t="s">
        <v>52</v>
      </c>
      <c r="AA284" s="10" t="s">
        <v>54</v>
      </c>
      <c r="AB284" s="10" t="s">
        <v>55</v>
      </c>
      <c r="AC284" s="10" t="s">
        <v>56</v>
      </c>
      <c r="AD284" s="10" t="s">
        <v>57</v>
      </c>
    </row>
    <row r="285" spans="1:30" s="1" customFormat="1" ht="15.75" thickTop="1" x14ac:dyDescent="0.25">
      <c r="A285" s="43" t="s">
        <v>8</v>
      </c>
      <c r="B285" s="43" t="s">
        <v>23</v>
      </c>
      <c r="C285" s="43" t="s">
        <v>24</v>
      </c>
      <c r="D285" s="43">
        <v>0.39600000000000002</v>
      </c>
      <c r="E285" s="43">
        <v>52947.175999999999</v>
      </c>
      <c r="F285" s="43">
        <v>6.9999999999999999E-6</v>
      </c>
      <c r="G285" s="43"/>
      <c r="H285" s="43"/>
      <c r="I285" s="43"/>
      <c r="J285" s="45"/>
      <c r="K285" s="43"/>
      <c r="L285" s="43"/>
      <c r="M285" s="43"/>
      <c r="N285" s="43"/>
      <c r="O285" s="43"/>
      <c r="P285" s="43"/>
      <c r="Q285" s="43"/>
      <c r="R285" s="43" t="s">
        <v>52</v>
      </c>
      <c r="S285" s="43"/>
      <c r="T285" s="43">
        <v>305</v>
      </c>
      <c r="U285" s="43"/>
      <c r="V285" s="43"/>
      <c r="W285" s="43"/>
      <c r="X285" s="43"/>
      <c r="Y285" s="43"/>
      <c r="Z285" s="11">
        <f>$H$287</f>
        <v>120</v>
      </c>
      <c r="AA285" s="12">
        <f>IF(ISTEXT($I$287),TEXT($G$287/100,"0.00%"),$G$287 / 100)</f>
        <v>0.702600507396686</v>
      </c>
      <c r="AB285" s="12">
        <f>IF(ISTEXT($I$288),TEXT($G$288/100,"0.00%"),$G$288 / 100)</f>
        <v>0.46848383151163586</v>
      </c>
      <c r="AC285" s="12">
        <f>IF(ISTEXT($I$289),TEXT($G$289/100,"0.00%"),$G$289 / 100)</f>
        <v>0.96989758136763948</v>
      </c>
      <c r="AD285" s="12">
        <f>IFERROR(AVERAGE($AA$285:$AC$285),"")</f>
        <v>0.71366064009198704</v>
      </c>
    </row>
    <row r="286" spans="1:30" s="1" customFormat="1" ht="15.75" thickBot="1" x14ac:dyDescent="0.3">
      <c r="A286" s="42" t="s">
        <v>9</v>
      </c>
      <c r="B286" s="42" t="s">
        <v>23</v>
      </c>
      <c r="C286" s="42" t="s">
        <v>24</v>
      </c>
      <c r="D286" s="42"/>
      <c r="E286" s="42">
        <v>55355.074000000001</v>
      </c>
      <c r="F286" s="42">
        <v>0</v>
      </c>
      <c r="G286" s="42"/>
      <c r="H286" s="42"/>
      <c r="I286" s="42"/>
      <c r="J286" s="44"/>
      <c r="K286" s="42"/>
      <c r="L286" s="42"/>
      <c r="M286" s="42"/>
      <c r="N286" s="42"/>
      <c r="O286" s="42"/>
      <c r="P286" s="42"/>
      <c r="Q286" s="42"/>
      <c r="R286" s="42" t="s">
        <v>53</v>
      </c>
      <c r="S286" s="42"/>
      <c r="T286" s="42">
        <v>310</v>
      </c>
      <c r="U286" s="42"/>
      <c r="V286" s="42"/>
      <c r="W286" s="42"/>
      <c r="X286" s="42"/>
      <c r="Y286" s="42"/>
      <c r="Z286" s="13">
        <f>$H$290</f>
        <v>0</v>
      </c>
      <c r="AA286" s="14">
        <f>IF(ISTEXT($I$290),TEXT($G$290/100,"0.00%"),$G$290 / 100)</f>
        <v>1</v>
      </c>
      <c r="AB286" s="14">
        <f>IF(ISTEXT($I$291),TEXT($G$291/100,"0.00%"),$G$291 / 100)</f>
        <v>1</v>
      </c>
      <c r="AC286" s="14">
        <f>IF(ISTEXT($I$292),TEXT($G$292/100,"0.00%"),$G$292 / 100)</f>
        <v>1</v>
      </c>
      <c r="AD286" s="14">
        <f>IFERROR(AVERAGE($AA$286:$AC$286),"")</f>
        <v>1</v>
      </c>
    </row>
    <row r="287" spans="1:30" s="1" customFormat="1" ht="16.5" thickTop="1" thickBot="1" x14ac:dyDescent="0.3">
      <c r="A287" s="43" t="s">
        <v>103</v>
      </c>
      <c r="B287" s="43" t="s">
        <v>23</v>
      </c>
      <c r="C287" s="43" t="s">
        <v>24</v>
      </c>
      <c r="D287" s="43">
        <v>176463.984</v>
      </c>
      <c r="E287" s="43">
        <v>29952.256000000001</v>
      </c>
      <c r="F287" s="43">
        <v>5.8915090000000001</v>
      </c>
      <c r="G287" s="43">
        <f>($F$287 -  AVERAGE($F$284,$F$285,$F$286) ) / ($F$290 -  AVERAGE($F$284,$F$285,$F$286) ) * 100</f>
        <v>70.2600507396686</v>
      </c>
      <c r="H287" s="43">
        <v>120</v>
      </c>
      <c r="I287" s="46">
        <f>LN($G$287)</f>
        <v>4.252203369007483</v>
      </c>
      <c r="J287" s="45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>
        <f>IF(ISTEXT($I$287),"",1)</f>
        <v>1</v>
      </c>
      <c r="V287" s="43">
        <f t="shared" ref="V287:V292" si="29">IFERROR(INDEX($H$287:$H$292,SMALL($U$287:$U$292,ROW(W1)),1),"")</f>
        <v>120</v>
      </c>
      <c r="W287" s="43">
        <f t="shared" ref="W287:W292" si="30">IFERROR(INDEX($I$287:$I$292,SMALL($U$287:$U$292,ROW(I1)),1),"")</f>
        <v>4.252203369007483</v>
      </c>
      <c r="X287" s="43"/>
      <c r="Y287" s="43"/>
      <c r="Z287" s="9"/>
      <c r="AA287" s="9"/>
      <c r="AB287" s="9"/>
      <c r="AC287" s="9"/>
    </row>
    <row r="288" spans="1:30" s="1" customFormat="1" x14ac:dyDescent="0.25">
      <c r="A288" s="42" t="s">
        <v>104</v>
      </c>
      <c r="B288" s="42" t="s">
        <v>23</v>
      </c>
      <c r="C288" s="42" t="s">
        <v>24</v>
      </c>
      <c r="D288" s="42">
        <v>130629.69500000001</v>
      </c>
      <c r="E288" s="42">
        <v>26985.671999999999</v>
      </c>
      <c r="F288" s="42">
        <v>4.840706</v>
      </c>
      <c r="G288" s="42">
        <f>($F$288 -  AVERAGE($F$284,$F$285,$F$286) ) / ($F$291 -  AVERAGE($F$284,$F$285,$F$286) ) * 100</f>
        <v>46.848383151163588</v>
      </c>
      <c r="H288" s="42">
        <v>120</v>
      </c>
      <c r="I288" s="47">
        <f>LN($G$288)</f>
        <v>3.8469164969077667</v>
      </c>
      <c r="J288" s="44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>
        <f>IF(ISTEXT($I$288),"",2)</f>
        <v>2</v>
      </c>
      <c r="V288" s="42">
        <f t="shared" si="29"/>
        <v>120</v>
      </c>
      <c r="W288" s="42">
        <f t="shared" si="30"/>
        <v>3.8469164969077667</v>
      </c>
      <c r="X288" s="42"/>
      <c r="Y288" s="42"/>
      <c r="Z288" s="30" t="s">
        <v>58</v>
      </c>
      <c r="AA288" s="31">
        <f>IFERROR(SLOPE($W$287:$W$292,$V$287:$V$292),"")</f>
        <v>-3.1716258481644111E-3</v>
      </c>
      <c r="AB288" s="9"/>
      <c r="AC288" s="9"/>
    </row>
    <row r="289" spans="1:29" s="1" customFormat="1" x14ac:dyDescent="0.25">
      <c r="A289" s="43" t="s">
        <v>105</v>
      </c>
      <c r="B289" s="43" t="s">
        <v>23</v>
      </c>
      <c r="C289" s="43" t="s">
        <v>24</v>
      </c>
      <c r="D289" s="43">
        <v>207679.25</v>
      </c>
      <c r="E289" s="43">
        <v>28926.17</v>
      </c>
      <c r="F289" s="43">
        <v>7.1796319999999998</v>
      </c>
      <c r="G289" s="43">
        <f>($F$289 -  AVERAGE($F$284,$F$285,$F$286) ) / ($F$292 -  AVERAGE($F$284,$F$285,$F$286) ) * 100</f>
        <v>96.989758136763953</v>
      </c>
      <c r="H289" s="43">
        <v>120</v>
      </c>
      <c r="I289" s="46">
        <f>LN($G$289)</f>
        <v>4.5746053867098375</v>
      </c>
      <c r="J289" s="45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>
        <f>IF(ISTEXT($I$289),"",3)</f>
        <v>3</v>
      </c>
      <c r="V289" s="43">
        <f t="shared" si="29"/>
        <v>120</v>
      </c>
      <c r="W289" s="43">
        <f t="shared" si="30"/>
        <v>4.5746053867098375</v>
      </c>
      <c r="X289" s="43"/>
      <c r="Y289" s="43"/>
      <c r="Z289" s="32" t="s">
        <v>59</v>
      </c>
      <c r="AA289" s="33">
        <f>IFERROR(INTERCEPT($W$287:$W$292,$V$287:$V$292),"")</f>
        <v>4.6051701859880918</v>
      </c>
      <c r="AB289" s="9"/>
      <c r="AC289" s="9"/>
    </row>
    <row r="290" spans="1:29" s="1" customFormat="1" ht="17.25" x14ac:dyDescent="0.25">
      <c r="A290" s="42" t="s">
        <v>106</v>
      </c>
      <c r="B290" s="42" t="s">
        <v>23</v>
      </c>
      <c r="C290" s="42" t="s">
        <v>24</v>
      </c>
      <c r="D290" s="42">
        <v>235945.391</v>
      </c>
      <c r="E290" s="42">
        <v>28138.013999999999</v>
      </c>
      <c r="F290" s="42">
        <v>8.3852890000000002</v>
      </c>
      <c r="G290" s="42">
        <f>($F$290 -  AVERAGE($F$284,$F$285,$F$286) ) / ($F$290 -  AVERAGE($F$284,$F$285,$F$286) ) * 100</f>
        <v>100</v>
      </c>
      <c r="H290" s="42">
        <v>0</v>
      </c>
      <c r="I290" s="47">
        <f>LN($G$290)</f>
        <v>4.6051701859880918</v>
      </c>
      <c r="J290" s="44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>
        <f>IF(ISTEXT($I$290),"",4)</f>
        <v>4</v>
      </c>
      <c r="V290" s="42">
        <f t="shared" si="29"/>
        <v>0</v>
      </c>
      <c r="W290" s="42">
        <f t="shared" si="30"/>
        <v>4.6051701859880918</v>
      </c>
      <c r="X290" s="42"/>
      <c r="Y290" s="42"/>
      <c r="Z290" s="32" t="s">
        <v>60</v>
      </c>
      <c r="AA290" s="34">
        <f>IFERROR(CORREL($W$287:$W$292,$V$287:$V$292)^2,"")</f>
        <v>0.4496764757408041</v>
      </c>
      <c r="AB290" s="9"/>
      <c r="AC290" s="9"/>
    </row>
    <row r="291" spans="1:29" s="1" customFormat="1" ht="18" x14ac:dyDescent="0.35">
      <c r="A291" s="43" t="s">
        <v>107</v>
      </c>
      <c r="B291" s="43" t="s">
        <v>23</v>
      </c>
      <c r="C291" s="43" t="s">
        <v>24</v>
      </c>
      <c r="D291" s="43">
        <v>292289.84399999998</v>
      </c>
      <c r="E291" s="43">
        <v>28287.838</v>
      </c>
      <c r="F291" s="43">
        <v>10.332704</v>
      </c>
      <c r="G291" s="43">
        <f>($F$291 -  AVERAGE($F$284,$F$285,$F$286) ) / ($F$291 -  AVERAGE($F$284,$F$285,$F$286) ) * 100</f>
        <v>100</v>
      </c>
      <c r="H291" s="43">
        <v>0</v>
      </c>
      <c r="I291" s="46">
        <f>LN($G$291)</f>
        <v>4.6051701859880918</v>
      </c>
      <c r="J291" s="45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>
        <f>IF(ISTEXT($I$291),"",5)</f>
        <v>5</v>
      </c>
      <c r="V291" s="43">
        <f t="shared" si="29"/>
        <v>0</v>
      </c>
      <c r="W291" s="43">
        <f t="shared" si="30"/>
        <v>4.6051701859880918</v>
      </c>
      <c r="X291" s="43"/>
      <c r="Y291" s="43"/>
      <c r="Z291" s="32" t="s">
        <v>61</v>
      </c>
      <c r="AA291" s="41">
        <f>IF(AA288&gt;0,"",IFERROR(LN(2) /ABS(AA288),0))</f>
        <v>218.54632726023044</v>
      </c>
      <c r="AB291" s="9"/>
      <c r="AC291" s="9"/>
    </row>
    <row r="292" spans="1:29" s="1" customFormat="1" ht="18.75" x14ac:dyDescent="0.35">
      <c r="A292" s="42" t="s">
        <v>108</v>
      </c>
      <c r="B292" s="42" t="s">
        <v>23</v>
      </c>
      <c r="C292" s="42" t="s">
        <v>24</v>
      </c>
      <c r="D292" s="42">
        <v>190381.93799999999</v>
      </c>
      <c r="E292" s="42">
        <v>25718.724999999999</v>
      </c>
      <c r="F292" s="42">
        <v>7.4024640000000002</v>
      </c>
      <c r="G292" s="42">
        <f>($F$292 -  AVERAGE($F$284,$F$285,$F$286) ) / ($F$292 -  AVERAGE($F$284,$F$285,$F$286) ) * 100</f>
        <v>100</v>
      </c>
      <c r="H292" s="42">
        <v>0</v>
      </c>
      <c r="I292" s="47">
        <f>LN($G$292)</f>
        <v>4.6051701859880918</v>
      </c>
      <c r="J292" s="44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>
        <f>IF(ISTEXT($I$292),"",6)</f>
        <v>6</v>
      </c>
      <c r="V292" s="42">
        <f t="shared" si="29"/>
        <v>0</v>
      </c>
      <c r="W292" s="42">
        <f t="shared" si="30"/>
        <v>4.6051701859880918</v>
      </c>
      <c r="X292" s="42"/>
      <c r="Y292" s="42"/>
      <c r="Z292" s="32" t="s">
        <v>62</v>
      </c>
      <c r="AA292" s="33">
        <f>IF(AA288&gt;0,0,IFERROR(ABS(AA288 * 1000 / 0.5),0))</f>
        <v>6.3432516963288226</v>
      </c>
      <c r="AB292" s="9"/>
      <c r="AC292" s="9"/>
    </row>
    <row r="293" spans="1:29" s="1" customFormat="1" ht="15.75" thickBot="1" x14ac:dyDescent="0.3">
      <c r="A293" s="43"/>
      <c r="B293" s="43"/>
      <c r="C293" s="43"/>
      <c r="D293" s="43"/>
      <c r="E293" s="43"/>
      <c r="F293" s="43"/>
      <c r="G293" s="43"/>
      <c r="H293" s="43"/>
      <c r="I293" s="46"/>
      <c r="J293" s="45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36" t="s">
        <v>46</v>
      </c>
      <c r="AA293" s="37" t="s">
        <v>41</v>
      </c>
      <c r="AB293" s="9"/>
      <c r="AC293" s="9"/>
    </row>
    <row r="294" spans="1:29" s="1" customFormat="1" x14ac:dyDescent="0.25">
      <c r="A294" s="2"/>
      <c r="B294" s="2"/>
      <c r="C294" s="2"/>
      <c r="D294" s="2"/>
      <c r="E294" s="2"/>
      <c r="F294" s="2"/>
      <c r="I294" s="6"/>
      <c r="J294" s="9"/>
      <c r="Z294" s="9"/>
      <c r="AA294" s="9"/>
      <c r="AB294" s="9"/>
      <c r="AC294" s="9"/>
    </row>
    <row r="295" spans="1:29" s="1" customFormat="1" x14ac:dyDescent="0.25">
      <c r="A295" s="2"/>
      <c r="B295" s="2"/>
      <c r="C295" s="2"/>
      <c r="D295" s="2"/>
      <c r="E295" s="2"/>
      <c r="F295" s="2"/>
      <c r="I295" s="6"/>
      <c r="J295" s="9"/>
      <c r="Z295" s="9"/>
      <c r="AA295" s="9"/>
      <c r="AB295" s="9"/>
      <c r="AC295" s="9"/>
    </row>
    <row r="296" spans="1:29" s="1" customFormat="1" x14ac:dyDescent="0.25">
      <c r="A296" s="2"/>
      <c r="B296" s="2"/>
      <c r="C296" s="2"/>
      <c r="D296" s="2"/>
      <c r="E296" s="2"/>
      <c r="F296" s="2"/>
      <c r="I296" s="6"/>
      <c r="J296" s="9"/>
      <c r="Z296" s="9"/>
      <c r="AA296" s="9"/>
      <c r="AB296" s="9"/>
      <c r="AC296" s="9"/>
    </row>
    <row r="297" spans="1:29" s="1" customFormat="1" x14ac:dyDescent="0.25">
      <c r="A297" s="2"/>
      <c r="B297" s="2"/>
      <c r="C297" s="2"/>
      <c r="D297" s="2"/>
      <c r="E297" s="2"/>
      <c r="F297" s="2"/>
      <c r="I297" s="6"/>
      <c r="J297" s="9"/>
      <c r="Z297" s="9"/>
      <c r="AA297" s="9"/>
      <c r="AB297" s="9"/>
      <c r="AC297" s="9"/>
    </row>
    <row r="298" spans="1:29" s="1" customFormat="1" x14ac:dyDescent="0.25">
      <c r="A298" s="2"/>
      <c r="B298" s="2"/>
      <c r="C298" s="2"/>
      <c r="D298" s="2"/>
      <c r="E298" s="2"/>
      <c r="F298" s="2"/>
      <c r="I298" s="6"/>
      <c r="J298" s="9"/>
      <c r="Z298" s="9"/>
      <c r="AA298" s="9"/>
      <c r="AB298" s="9"/>
      <c r="AC298" s="9"/>
    </row>
    <row r="299" spans="1:29" s="1" customFormat="1" x14ac:dyDescent="0.25">
      <c r="A299" s="2"/>
      <c r="B299" s="2"/>
      <c r="C299" s="2"/>
      <c r="D299" s="2"/>
      <c r="E299" s="2"/>
      <c r="F299" s="2"/>
      <c r="I299" s="6"/>
      <c r="J299" s="9"/>
      <c r="Z299" s="9"/>
      <c r="AA299" s="9"/>
      <c r="AB299" s="9"/>
      <c r="AC299" s="9"/>
    </row>
    <row r="300" spans="1:29" s="1" customFormat="1" x14ac:dyDescent="0.25">
      <c r="A300" s="2"/>
      <c r="B300" s="2"/>
      <c r="C300" s="2"/>
      <c r="D300" s="2"/>
      <c r="E300" s="2"/>
      <c r="F300" s="2"/>
      <c r="I300" s="6"/>
      <c r="J300" s="9"/>
      <c r="Z300" s="9"/>
      <c r="AA300" s="9"/>
      <c r="AB300" s="9"/>
      <c r="AC300" s="9"/>
    </row>
    <row r="301" spans="1:29" s="1" customFormat="1" x14ac:dyDescent="0.25">
      <c r="A301" s="2"/>
      <c r="B301" s="2"/>
      <c r="C301" s="2"/>
      <c r="D301" s="2"/>
      <c r="E301" s="2"/>
      <c r="F301" s="2"/>
      <c r="I301" s="6"/>
      <c r="J301" s="9"/>
      <c r="Z301" s="9"/>
      <c r="AA301" s="9"/>
      <c r="AB301" s="9"/>
      <c r="AC301" s="9"/>
    </row>
    <row r="302" spans="1:29" s="1" customFormat="1" x14ac:dyDescent="0.25">
      <c r="A302" s="2"/>
      <c r="B302" s="2"/>
      <c r="C302" s="2"/>
      <c r="D302" s="2"/>
      <c r="E302" s="2"/>
      <c r="F302" s="2"/>
      <c r="I302" s="6"/>
      <c r="J302" s="9"/>
      <c r="Z302" s="9"/>
      <c r="AA302" s="9"/>
      <c r="AB302" s="9"/>
      <c r="AC302" s="9"/>
    </row>
    <row r="303" spans="1:29" s="1" customFormat="1" x14ac:dyDescent="0.25">
      <c r="J303" s="9"/>
      <c r="Z303" s="9"/>
      <c r="AA303" s="9"/>
      <c r="AB303" s="9"/>
      <c r="AC303" s="9"/>
    </row>
  </sheetData>
  <conditionalFormatting sqref="I5">
    <cfRule type="expression" dxfId="210" priority="224">
      <formula>ISTEXT($I$5)</formula>
    </cfRule>
  </conditionalFormatting>
  <conditionalFormatting sqref="I6">
    <cfRule type="expression" dxfId="209" priority="223">
      <formula>ISTEXT($I$6)</formula>
    </cfRule>
  </conditionalFormatting>
  <conditionalFormatting sqref="I7">
    <cfRule type="expression" dxfId="208" priority="222">
      <formula>ISTEXT($I$7)</formula>
    </cfRule>
  </conditionalFormatting>
  <conditionalFormatting sqref="I8">
    <cfRule type="expression" dxfId="207" priority="221">
      <formula>ISTEXT($I$8)</formula>
    </cfRule>
  </conditionalFormatting>
  <conditionalFormatting sqref="I9">
    <cfRule type="expression" dxfId="206" priority="220">
      <formula>ISTEXT($I$9)</formula>
    </cfRule>
  </conditionalFormatting>
  <conditionalFormatting sqref="I10:I20">
    <cfRule type="expression" dxfId="205" priority="219">
      <formula>ISTEXT($I$10)</formula>
    </cfRule>
  </conditionalFormatting>
  <conditionalFormatting sqref="I25">
    <cfRule type="expression" dxfId="204" priority="218">
      <formula>ISTEXT($I$25)</formula>
    </cfRule>
  </conditionalFormatting>
  <conditionalFormatting sqref="I26">
    <cfRule type="expression" dxfId="203" priority="217">
      <formula>ISTEXT($I$26)</formula>
    </cfRule>
  </conditionalFormatting>
  <conditionalFormatting sqref="I27">
    <cfRule type="expression" dxfId="202" priority="216">
      <formula>ISTEXT($I$27)</formula>
    </cfRule>
  </conditionalFormatting>
  <conditionalFormatting sqref="I28">
    <cfRule type="expression" dxfId="201" priority="215">
      <formula>ISTEXT($I$28)</formula>
    </cfRule>
  </conditionalFormatting>
  <conditionalFormatting sqref="I29">
    <cfRule type="expression" dxfId="200" priority="214">
      <formula>ISTEXT($I$29)</formula>
    </cfRule>
  </conditionalFormatting>
  <conditionalFormatting sqref="I30:I40">
    <cfRule type="expression" dxfId="199" priority="213">
      <formula>ISTEXT($I$30)</formula>
    </cfRule>
  </conditionalFormatting>
  <conditionalFormatting sqref="I45">
    <cfRule type="expression" dxfId="198" priority="212">
      <formula>ISTEXT($I$45)</formula>
    </cfRule>
  </conditionalFormatting>
  <conditionalFormatting sqref="I46">
    <cfRule type="expression" dxfId="197" priority="211">
      <formula>ISTEXT($I$46)</formula>
    </cfRule>
  </conditionalFormatting>
  <conditionalFormatting sqref="I47">
    <cfRule type="expression" dxfId="196" priority="210">
      <formula>ISTEXT($I$47)</formula>
    </cfRule>
  </conditionalFormatting>
  <conditionalFormatting sqref="I48">
    <cfRule type="expression" dxfId="195" priority="209">
      <formula>ISTEXT($I$48)</formula>
    </cfRule>
  </conditionalFormatting>
  <conditionalFormatting sqref="I49">
    <cfRule type="expression" dxfId="194" priority="208">
      <formula>ISTEXT($I$49)</formula>
    </cfRule>
  </conditionalFormatting>
  <conditionalFormatting sqref="I50:I60">
    <cfRule type="expression" dxfId="193" priority="207">
      <formula>ISTEXT($I$50)</formula>
    </cfRule>
  </conditionalFormatting>
  <conditionalFormatting sqref="I67">
    <cfRule type="expression" dxfId="192" priority="200">
      <formula>ISTEXT($I$67)</formula>
    </cfRule>
  </conditionalFormatting>
  <conditionalFormatting sqref="I68">
    <cfRule type="expression" dxfId="191" priority="199">
      <formula>ISTEXT($I$68)</formula>
    </cfRule>
  </conditionalFormatting>
  <conditionalFormatting sqref="I69">
    <cfRule type="expression" dxfId="190" priority="198">
      <formula>ISTEXT($I$69)</formula>
    </cfRule>
  </conditionalFormatting>
  <conditionalFormatting sqref="I70">
    <cfRule type="expression" dxfId="189" priority="197">
      <formula>ISTEXT($I$70)</formula>
    </cfRule>
  </conditionalFormatting>
  <conditionalFormatting sqref="I71">
    <cfRule type="expression" dxfId="188" priority="196">
      <formula>ISTEXT($I$71)</formula>
    </cfRule>
  </conditionalFormatting>
  <conditionalFormatting sqref="I72:I82">
    <cfRule type="expression" dxfId="187" priority="195">
      <formula>ISTEXT($I$72)</formula>
    </cfRule>
  </conditionalFormatting>
  <conditionalFormatting sqref="I87">
    <cfRule type="expression" dxfId="186" priority="194">
      <formula>ISTEXT($I$87)</formula>
    </cfRule>
  </conditionalFormatting>
  <conditionalFormatting sqref="I88">
    <cfRule type="expression" dxfId="185" priority="193">
      <formula>ISTEXT($I$88)</formula>
    </cfRule>
  </conditionalFormatting>
  <conditionalFormatting sqref="I89">
    <cfRule type="expression" dxfId="184" priority="192">
      <formula>ISTEXT($I$89)</formula>
    </cfRule>
  </conditionalFormatting>
  <conditionalFormatting sqref="I90">
    <cfRule type="expression" dxfId="183" priority="191">
      <formula>ISTEXT($I$90)</formula>
    </cfRule>
  </conditionalFormatting>
  <conditionalFormatting sqref="I91">
    <cfRule type="expression" dxfId="182" priority="190">
      <formula>ISTEXT($I$91)</formula>
    </cfRule>
  </conditionalFormatting>
  <conditionalFormatting sqref="I92:I102">
    <cfRule type="expression" dxfId="181" priority="189">
      <formula>ISTEXT($I$92)</formula>
    </cfRule>
  </conditionalFormatting>
  <conditionalFormatting sqref="I107">
    <cfRule type="expression" dxfId="180" priority="188">
      <formula>ISTEXT($I$107)</formula>
    </cfRule>
  </conditionalFormatting>
  <conditionalFormatting sqref="I108">
    <cfRule type="expression" dxfId="179" priority="187">
      <formula>ISTEXT($I$108)</formula>
    </cfRule>
  </conditionalFormatting>
  <conditionalFormatting sqref="I109">
    <cfRule type="expression" dxfId="178" priority="186">
      <formula>ISTEXT($I$109)</formula>
    </cfRule>
  </conditionalFormatting>
  <conditionalFormatting sqref="I110">
    <cfRule type="expression" dxfId="177" priority="185">
      <formula>ISTEXT($I$110)</formula>
    </cfRule>
  </conditionalFormatting>
  <conditionalFormatting sqref="I111">
    <cfRule type="expression" dxfId="176" priority="184">
      <formula>ISTEXT($I$111)</formula>
    </cfRule>
  </conditionalFormatting>
  <conditionalFormatting sqref="I112:I122">
    <cfRule type="expression" dxfId="175" priority="183">
      <formula>ISTEXT($I$112)</formula>
    </cfRule>
  </conditionalFormatting>
  <conditionalFormatting sqref="I127">
    <cfRule type="expression" dxfId="174" priority="182">
      <formula>ISTEXT($I$127)</formula>
    </cfRule>
  </conditionalFormatting>
  <conditionalFormatting sqref="I128">
    <cfRule type="expression" dxfId="173" priority="181">
      <formula>ISTEXT($I$128)</formula>
    </cfRule>
  </conditionalFormatting>
  <conditionalFormatting sqref="I129">
    <cfRule type="expression" dxfId="172" priority="180">
      <formula>ISTEXT($I$129)</formula>
    </cfRule>
  </conditionalFormatting>
  <conditionalFormatting sqref="I130">
    <cfRule type="expression" dxfId="171" priority="179">
      <formula>ISTEXT($I$130)</formula>
    </cfRule>
  </conditionalFormatting>
  <conditionalFormatting sqref="I131">
    <cfRule type="expression" dxfId="170" priority="178">
      <formula>ISTEXT($I$131)</formula>
    </cfRule>
  </conditionalFormatting>
  <conditionalFormatting sqref="I132:I142">
    <cfRule type="expression" dxfId="169" priority="177">
      <formula>ISTEXT($I$132)</formula>
    </cfRule>
  </conditionalFormatting>
  <conditionalFormatting sqref="I147">
    <cfRule type="expression" dxfId="168" priority="176">
      <formula>ISTEXT($I$147)</formula>
    </cfRule>
  </conditionalFormatting>
  <conditionalFormatting sqref="I148">
    <cfRule type="expression" dxfId="167" priority="175">
      <formula>ISTEXT($I$148)</formula>
    </cfRule>
  </conditionalFormatting>
  <conditionalFormatting sqref="I149">
    <cfRule type="expression" dxfId="166" priority="174">
      <formula>ISTEXT($I$149)</formula>
    </cfRule>
  </conditionalFormatting>
  <conditionalFormatting sqref="I150">
    <cfRule type="expression" dxfId="165" priority="173">
      <formula>ISTEXT($I$150)</formula>
    </cfRule>
  </conditionalFormatting>
  <conditionalFormatting sqref="I151">
    <cfRule type="expression" dxfId="164" priority="172">
      <formula>ISTEXT($I$151)</formula>
    </cfRule>
  </conditionalFormatting>
  <conditionalFormatting sqref="I152:I162">
    <cfRule type="expression" dxfId="163" priority="171">
      <formula>ISTEXT($I$152)</formula>
    </cfRule>
  </conditionalFormatting>
  <conditionalFormatting sqref="I167">
    <cfRule type="expression" dxfId="162" priority="170">
      <formula>ISTEXT($I$167)</formula>
    </cfRule>
  </conditionalFormatting>
  <conditionalFormatting sqref="I168">
    <cfRule type="expression" dxfId="161" priority="169">
      <formula>ISTEXT($I$168)</formula>
    </cfRule>
  </conditionalFormatting>
  <conditionalFormatting sqref="I169">
    <cfRule type="expression" dxfId="160" priority="168">
      <formula>ISTEXT($I$169)</formula>
    </cfRule>
  </conditionalFormatting>
  <conditionalFormatting sqref="I170">
    <cfRule type="expression" dxfId="159" priority="167">
      <formula>ISTEXT($I$170)</formula>
    </cfRule>
  </conditionalFormatting>
  <conditionalFormatting sqref="I171">
    <cfRule type="expression" dxfId="158" priority="166">
      <formula>ISTEXT($I$171)</formula>
    </cfRule>
  </conditionalFormatting>
  <conditionalFormatting sqref="I172:I182">
    <cfRule type="expression" dxfId="157" priority="165">
      <formula>ISTEXT($I$172)</formula>
    </cfRule>
  </conditionalFormatting>
  <conditionalFormatting sqref="I187">
    <cfRule type="expression" dxfId="156" priority="164">
      <formula>ISTEXT($I$187)</formula>
    </cfRule>
  </conditionalFormatting>
  <conditionalFormatting sqref="I188">
    <cfRule type="expression" dxfId="155" priority="163">
      <formula>ISTEXT($I$188)</formula>
    </cfRule>
  </conditionalFormatting>
  <conditionalFormatting sqref="I189">
    <cfRule type="expression" dxfId="154" priority="162">
      <formula>ISTEXT($I$189)</formula>
    </cfRule>
  </conditionalFormatting>
  <conditionalFormatting sqref="I190">
    <cfRule type="expression" dxfId="153" priority="161">
      <formula>ISTEXT($I$190)</formula>
    </cfRule>
  </conditionalFormatting>
  <conditionalFormatting sqref="I191">
    <cfRule type="expression" dxfId="152" priority="160">
      <formula>ISTEXT($I$191)</formula>
    </cfRule>
  </conditionalFormatting>
  <conditionalFormatting sqref="I192:I202">
    <cfRule type="expression" dxfId="151" priority="159">
      <formula>ISTEXT($I$192)</formula>
    </cfRule>
  </conditionalFormatting>
  <conditionalFormatting sqref="I207">
    <cfRule type="expression" dxfId="150" priority="158">
      <formula>ISTEXT($I$207)</formula>
    </cfRule>
  </conditionalFormatting>
  <conditionalFormatting sqref="I208">
    <cfRule type="expression" dxfId="149" priority="157">
      <formula>ISTEXT($I$208)</formula>
    </cfRule>
  </conditionalFormatting>
  <conditionalFormatting sqref="I209">
    <cfRule type="expression" dxfId="148" priority="156">
      <formula>ISTEXT($I$209)</formula>
    </cfRule>
  </conditionalFormatting>
  <conditionalFormatting sqref="I210">
    <cfRule type="expression" dxfId="147" priority="155">
      <formula>ISTEXT($I$210)</formula>
    </cfRule>
  </conditionalFormatting>
  <conditionalFormatting sqref="I211">
    <cfRule type="expression" dxfId="146" priority="154">
      <formula>ISTEXT($I$211)</formula>
    </cfRule>
  </conditionalFormatting>
  <conditionalFormatting sqref="I212:I222">
    <cfRule type="expression" dxfId="145" priority="153">
      <formula>ISTEXT($I$212)</formula>
    </cfRule>
  </conditionalFormatting>
  <conditionalFormatting sqref="I227">
    <cfRule type="expression" dxfId="144" priority="152">
      <formula>ISTEXT($I$227)</formula>
    </cfRule>
  </conditionalFormatting>
  <conditionalFormatting sqref="I228">
    <cfRule type="expression" dxfId="143" priority="151">
      <formula>ISTEXT($I$228)</formula>
    </cfRule>
  </conditionalFormatting>
  <conditionalFormatting sqref="I229">
    <cfRule type="expression" dxfId="142" priority="150">
      <formula>ISTEXT($I$229)</formula>
    </cfRule>
  </conditionalFormatting>
  <conditionalFormatting sqref="I230">
    <cfRule type="expression" dxfId="141" priority="149">
      <formula>ISTEXT($I$230)</formula>
    </cfRule>
  </conditionalFormatting>
  <conditionalFormatting sqref="I231">
    <cfRule type="expression" dxfId="140" priority="148">
      <formula>ISTEXT($I$231)</formula>
    </cfRule>
  </conditionalFormatting>
  <conditionalFormatting sqref="I232:I242">
    <cfRule type="expression" dxfId="139" priority="147">
      <formula>ISTEXT($I$232)</formula>
    </cfRule>
  </conditionalFormatting>
  <conditionalFormatting sqref="I247">
    <cfRule type="expression" dxfId="138" priority="146">
      <formula>ISTEXT($I$247)</formula>
    </cfRule>
  </conditionalFormatting>
  <conditionalFormatting sqref="I248">
    <cfRule type="expression" dxfId="137" priority="145">
      <formula>ISTEXT($I$248)</formula>
    </cfRule>
  </conditionalFormatting>
  <conditionalFormatting sqref="I249">
    <cfRule type="expression" dxfId="136" priority="144">
      <formula>ISTEXT($I$249)</formula>
    </cfRule>
  </conditionalFormatting>
  <conditionalFormatting sqref="I250">
    <cfRule type="expression" dxfId="135" priority="143">
      <formula>ISTEXT($I$250)</formula>
    </cfRule>
  </conditionalFormatting>
  <conditionalFormatting sqref="I251">
    <cfRule type="expression" dxfId="134" priority="142">
      <formula>ISTEXT($I$251)</formula>
    </cfRule>
  </conditionalFormatting>
  <conditionalFormatting sqref="I252:I262">
    <cfRule type="expression" dxfId="133" priority="141">
      <formula>ISTEXT($I$252)</formula>
    </cfRule>
  </conditionalFormatting>
  <conditionalFormatting sqref="I267">
    <cfRule type="expression" dxfId="132" priority="140">
      <formula>ISTEXT($I$267)</formula>
    </cfRule>
  </conditionalFormatting>
  <conditionalFormatting sqref="I268">
    <cfRule type="expression" dxfId="131" priority="139">
      <formula>ISTEXT($I$268)</formula>
    </cfRule>
  </conditionalFormatting>
  <conditionalFormatting sqref="I269">
    <cfRule type="expression" dxfId="130" priority="138">
      <formula>ISTEXT($I$269)</formula>
    </cfRule>
  </conditionalFormatting>
  <conditionalFormatting sqref="I270">
    <cfRule type="expression" dxfId="129" priority="137">
      <formula>ISTEXT($I$270)</formula>
    </cfRule>
  </conditionalFormatting>
  <conditionalFormatting sqref="I271">
    <cfRule type="expression" dxfId="128" priority="136">
      <formula>ISTEXT($I$271)</formula>
    </cfRule>
  </conditionalFormatting>
  <conditionalFormatting sqref="I272:I282">
    <cfRule type="expression" dxfId="127" priority="135">
      <formula>ISTEXT($I$272)</formula>
    </cfRule>
  </conditionalFormatting>
  <conditionalFormatting sqref="I287">
    <cfRule type="expression" dxfId="126" priority="134">
      <formula>ISTEXT($I$287)</formula>
    </cfRule>
  </conditionalFormatting>
  <conditionalFormatting sqref="I288">
    <cfRule type="expression" dxfId="125" priority="133">
      <formula>ISTEXT($I$288)</formula>
    </cfRule>
  </conditionalFormatting>
  <conditionalFormatting sqref="I289">
    <cfRule type="expression" dxfId="124" priority="132">
      <formula>ISTEXT($I$289)</formula>
    </cfRule>
  </conditionalFormatting>
  <conditionalFormatting sqref="I290">
    <cfRule type="expression" dxfId="123" priority="131">
      <formula>ISTEXT($I$290)</formula>
    </cfRule>
  </conditionalFormatting>
  <conditionalFormatting sqref="I291">
    <cfRule type="expression" dxfId="122" priority="130">
      <formula>ISTEXT($I$291)</formula>
    </cfRule>
  </conditionalFormatting>
  <conditionalFormatting sqref="I292:I302">
    <cfRule type="expression" dxfId="121" priority="129">
      <formula>ISTEXT($I$292)</formula>
    </cfRule>
  </conditionalFormatting>
  <conditionalFormatting sqref="AA3">
    <cfRule type="expression" dxfId="120" priority="128">
      <formula>ISTEXT($AA$3)</formula>
    </cfRule>
  </conditionalFormatting>
  <conditionalFormatting sqref="AB3">
    <cfRule type="expression" dxfId="119" priority="127">
      <formula>ISTEXT($AB$3)</formula>
    </cfRule>
  </conditionalFormatting>
  <conditionalFormatting sqref="AC3">
    <cfRule type="expression" dxfId="118" priority="126">
      <formula>ISTEXT($AC$3)</formula>
    </cfRule>
  </conditionalFormatting>
  <conditionalFormatting sqref="AD3">
    <cfRule type="expression" dxfId="117" priority="125">
      <formula>ISTEXT($AD$3)</formula>
    </cfRule>
  </conditionalFormatting>
  <conditionalFormatting sqref="AA4">
    <cfRule type="expression" dxfId="116" priority="124">
      <formula>ISTEXT($AA$4)</formula>
    </cfRule>
  </conditionalFormatting>
  <conditionalFormatting sqref="AB4">
    <cfRule type="expression" dxfId="115" priority="123">
      <formula>ISTEXT($AB$4)</formula>
    </cfRule>
  </conditionalFormatting>
  <conditionalFormatting sqref="AC4">
    <cfRule type="expression" dxfId="114" priority="122">
      <formula>ISTEXT($AC$4)</formula>
    </cfRule>
  </conditionalFormatting>
  <conditionalFormatting sqref="AD4">
    <cfRule type="expression" dxfId="113" priority="121">
      <formula>ISTEXT($AD$4)</formula>
    </cfRule>
  </conditionalFormatting>
  <conditionalFormatting sqref="AA23">
    <cfRule type="expression" dxfId="112" priority="120">
      <formula>ISTEXT($AA$23)</formula>
    </cfRule>
  </conditionalFormatting>
  <conditionalFormatting sqref="AB23">
    <cfRule type="expression" dxfId="111" priority="119">
      <formula>ISTEXT($AB$23)</formula>
    </cfRule>
  </conditionalFormatting>
  <conditionalFormatting sqref="AC23">
    <cfRule type="expression" dxfId="110" priority="118">
      <formula>ISTEXT($AC$23)</formula>
    </cfRule>
  </conditionalFormatting>
  <conditionalFormatting sqref="AD23">
    <cfRule type="expression" dxfId="109" priority="117">
      <formula>ISTEXT($AD$23)</formula>
    </cfRule>
  </conditionalFormatting>
  <conditionalFormatting sqref="AA24">
    <cfRule type="expression" dxfId="108" priority="116">
      <formula>ISTEXT($AA$24)</formula>
    </cfRule>
  </conditionalFormatting>
  <conditionalFormatting sqref="AB24">
    <cfRule type="expression" dxfId="107" priority="115">
      <formula>ISTEXT($AB$24)</formula>
    </cfRule>
  </conditionalFormatting>
  <conditionalFormatting sqref="AC24">
    <cfRule type="expression" dxfId="106" priority="114">
      <formula>ISTEXT($AC$24)</formula>
    </cfRule>
  </conditionalFormatting>
  <conditionalFormatting sqref="AD24">
    <cfRule type="expression" dxfId="105" priority="113">
      <formula>ISTEXT($AD$24)</formula>
    </cfRule>
  </conditionalFormatting>
  <conditionalFormatting sqref="AA43">
    <cfRule type="expression" dxfId="104" priority="112">
      <formula>ISTEXT($AA$43)</formula>
    </cfRule>
  </conditionalFormatting>
  <conditionalFormatting sqref="AB43">
    <cfRule type="expression" dxfId="103" priority="111">
      <formula>ISTEXT($AB$43)</formula>
    </cfRule>
  </conditionalFormatting>
  <conditionalFormatting sqref="AC43">
    <cfRule type="expression" dxfId="102" priority="110">
      <formula>ISTEXT($AC$43)</formula>
    </cfRule>
  </conditionalFormatting>
  <conditionalFormatting sqref="AD43">
    <cfRule type="expression" dxfId="101" priority="109">
      <formula>ISTEXT($AD$43)</formula>
    </cfRule>
  </conditionalFormatting>
  <conditionalFormatting sqref="AA44">
    <cfRule type="expression" dxfId="100" priority="108">
      <formula>ISTEXT($AA$44)</formula>
    </cfRule>
  </conditionalFormatting>
  <conditionalFormatting sqref="AB44">
    <cfRule type="expression" dxfId="99" priority="107">
      <formula>ISTEXT($AB$44)</formula>
    </cfRule>
  </conditionalFormatting>
  <conditionalFormatting sqref="AC44">
    <cfRule type="expression" dxfId="98" priority="106">
      <formula>ISTEXT($AC$44)</formula>
    </cfRule>
  </conditionalFormatting>
  <conditionalFormatting sqref="AD44">
    <cfRule type="expression" dxfId="97" priority="105">
      <formula>ISTEXT($AD$44)</formula>
    </cfRule>
  </conditionalFormatting>
  <conditionalFormatting sqref="AA65">
    <cfRule type="expression" dxfId="96" priority="96">
      <formula>ISTEXT($AA$65)</formula>
    </cfRule>
  </conditionalFormatting>
  <conditionalFormatting sqref="AB65">
    <cfRule type="expression" dxfId="95" priority="95">
      <formula>ISTEXT($AB$65)</formula>
    </cfRule>
  </conditionalFormatting>
  <conditionalFormatting sqref="AC65">
    <cfRule type="expression" dxfId="94" priority="94">
      <formula>ISTEXT($AC$65)</formula>
    </cfRule>
  </conditionalFormatting>
  <conditionalFormatting sqref="AD65">
    <cfRule type="expression" dxfId="93" priority="93">
      <formula>ISTEXT($AD$65)</formula>
    </cfRule>
  </conditionalFormatting>
  <conditionalFormatting sqref="AA66">
    <cfRule type="expression" dxfId="92" priority="92">
      <formula>ISTEXT($AA$66)</formula>
    </cfRule>
  </conditionalFormatting>
  <conditionalFormatting sqref="AB66">
    <cfRule type="expression" dxfId="91" priority="91">
      <formula>ISTEXT($AB$66)</formula>
    </cfRule>
  </conditionalFormatting>
  <conditionalFormatting sqref="AC66">
    <cfRule type="expression" dxfId="90" priority="90">
      <formula>ISTEXT($AC$66)</formula>
    </cfRule>
  </conditionalFormatting>
  <conditionalFormatting sqref="AD66">
    <cfRule type="expression" dxfId="89" priority="89">
      <formula>ISTEXT($AD$66)</formula>
    </cfRule>
  </conditionalFormatting>
  <conditionalFormatting sqref="AA85">
    <cfRule type="expression" dxfId="88" priority="88">
      <formula>ISTEXT($AA$85)</formula>
    </cfRule>
  </conditionalFormatting>
  <conditionalFormatting sqref="AB85">
    <cfRule type="expression" dxfId="87" priority="87">
      <formula>ISTEXT($AB$85)</formula>
    </cfRule>
  </conditionalFormatting>
  <conditionalFormatting sqref="AC85">
    <cfRule type="expression" dxfId="86" priority="86">
      <formula>ISTEXT($AC$85)</formula>
    </cfRule>
  </conditionalFormatting>
  <conditionalFormatting sqref="AD85">
    <cfRule type="expression" dxfId="85" priority="85">
      <formula>ISTEXT($AD$85)</formula>
    </cfRule>
  </conditionalFormatting>
  <conditionalFormatting sqref="AA86">
    <cfRule type="expression" dxfId="84" priority="84">
      <formula>ISTEXT($AA$86)</formula>
    </cfRule>
  </conditionalFormatting>
  <conditionalFormatting sqref="AB86">
    <cfRule type="expression" dxfId="83" priority="83">
      <formula>ISTEXT($AB$86)</formula>
    </cfRule>
  </conditionalFormatting>
  <conditionalFormatting sqref="AC86">
    <cfRule type="expression" dxfId="82" priority="82">
      <formula>ISTEXT($AC$86)</formula>
    </cfRule>
  </conditionalFormatting>
  <conditionalFormatting sqref="AD86">
    <cfRule type="expression" dxfId="81" priority="81">
      <formula>ISTEXT($AD$86)</formula>
    </cfRule>
  </conditionalFormatting>
  <conditionalFormatting sqref="AA105">
    <cfRule type="expression" dxfId="80" priority="80">
      <formula>ISTEXT($AA$105)</formula>
    </cfRule>
  </conditionalFormatting>
  <conditionalFormatting sqref="AB105">
    <cfRule type="expression" dxfId="79" priority="79">
      <formula>ISTEXT($AB$105)</formula>
    </cfRule>
  </conditionalFormatting>
  <conditionalFormatting sqref="AC105">
    <cfRule type="expression" dxfId="78" priority="78">
      <formula>ISTEXT($AC$105)</formula>
    </cfRule>
  </conditionalFormatting>
  <conditionalFormatting sqref="AD105">
    <cfRule type="expression" dxfId="77" priority="77">
      <formula>ISTEXT($AD$105)</formula>
    </cfRule>
  </conditionalFormatting>
  <conditionalFormatting sqref="AA106">
    <cfRule type="expression" dxfId="76" priority="76">
      <formula>ISTEXT($AA$106)</formula>
    </cfRule>
  </conditionalFormatting>
  <conditionalFormatting sqref="AB106">
    <cfRule type="expression" dxfId="75" priority="75">
      <formula>ISTEXT($AB$106)</formula>
    </cfRule>
  </conditionalFormatting>
  <conditionalFormatting sqref="AC106">
    <cfRule type="expression" dxfId="74" priority="74">
      <formula>ISTEXT($AC$106)</formula>
    </cfRule>
  </conditionalFormatting>
  <conditionalFormatting sqref="AD106">
    <cfRule type="expression" dxfId="73" priority="73">
      <formula>ISTEXT($AD$106)</formula>
    </cfRule>
  </conditionalFormatting>
  <conditionalFormatting sqref="AA125">
    <cfRule type="expression" dxfId="72" priority="72">
      <formula>ISTEXT($AA$125)</formula>
    </cfRule>
  </conditionalFormatting>
  <conditionalFormatting sqref="AB125">
    <cfRule type="expression" dxfId="71" priority="71">
      <formula>ISTEXT($AB$125)</formula>
    </cfRule>
  </conditionalFormatting>
  <conditionalFormatting sqref="AC125">
    <cfRule type="expression" dxfId="70" priority="70">
      <formula>ISTEXT($AC$125)</formula>
    </cfRule>
  </conditionalFormatting>
  <conditionalFormatting sqref="AD125">
    <cfRule type="expression" dxfId="69" priority="69">
      <formula>ISTEXT($AD$125)</formula>
    </cfRule>
  </conditionalFormatting>
  <conditionalFormatting sqref="AA126">
    <cfRule type="expression" dxfId="68" priority="68">
      <formula>ISTEXT($AA$126)</formula>
    </cfRule>
  </conditionalFormatting>
  <conditionalFormatting sqref="AB126">
    <cfRule type="expression" dxfId="67" priority="67">
      <formula>ISTEXT($AB$126)</formula>
    </cfRule>
  </conditionalFormatting>
  <conditionalFormatting sqref="AC126">
    <cfRule type="expression" dxfId="66" priority="66">
      <formula>ISTEXT($AC$126)</formula>
    </cfRule>
  </conditionalFormatting>
  <conditionalFormatting sqref="AD126">
    <cfRule type="expression" dxfId="65" priority="65">
      <formula>ISTEXT($AD$126)</formula>
    </cfRule>
  </conditionalFormatting>
  <conditionalFormatting sqref="AA145">
    <cfRule type="expression" dxfId="64" priority="64">
      <formula>ISTEXT($AA$145)</formula>
    </cfRule>
  </conditionalFormatting>
  <conditionalFormatting sqref="AB145">
    <cfRule type="expression" dxfId="63" priority="63">
      <formula>ISTEXT($AB$145)</formula>
    </cfRule>
  </conditionalFormatting>
  <conditionalFormatting sqref="AC145">
    <cfRule type="expression" dxfId="62" priority="62">
      <formula>ISTEXT($AC$145)</formula>
    </cfRule>
  </conditionalFormatting>
  <conditionalFormatting sqref="AD145">
    <cfRule type="expression" dxfId="61" priority="61">
      <formula>ISTEXT($AD$145)</formula>
    </cfRule>
  </conditionalFormatting>
  <conditionalFormatting sqref="AA146">
    <cfRule type="expression" dxfId="60" priority="60">
      <formula>ISTEXT($AA$146)</formula>
    </cfRule>
  </conditionalFormatting>
  <conditionalFormatting sqref="AB146">
    <cfRule type="expression" dxfId="59" priority="59">
      <formula>ISTEXT($AB$146)</formula>
    </cfRule>
  </conditionalFormatting>
  <conditionalFormatting sqref="AC146">
    <cfRule type="expression" dxfId="58" priority="58">
      <formula>ISTEXT($AC$146)</formula>
    </cfRule>
  </conditionalFormatting>
  <conditionalFormatting sqref="AD146">
    <cfRule type="expression" dxfId="57" priority="57">
      <formula>ISTEXT($AD$146)</formula>
    </cfRule>
  </conditionalFormatting>
  <conditionalFormatting sqref="AA165">
    <cfRule type="expression" dxfId="56" priority="56">
      <formula>ISTEXT($AA$165)</formula>
    </cfRule>
  </conditionalFormatting>
  <conditionalFormatting sqref="AB165">
    <cfRule type="expression" dxfId="55" priority="55">
      <formula>ISTEXT($AB$165)</formula>
    </cfRule>
  </conditionalFormatting>
  <conditionalFormatting sqref="AC165">
    <cfRule type="expression" dxfId="54" priority="54">
      <formula>ISTEXT($AC$165)</formula>
    </cfRule>
  </conditionalFormatting>
  <conditionalFormatting sqref="AD165">
    <cfRule type="expression" dxfId="53" priority="53">
      <formula>ISTEXT($AD$165)</formula>
    </cfRule>
  </conditionalFormatting>
  <conditionalFormatting sqref="AA166">
    <cfRule type="expression" dxfId="52" priority="52">
      <formula>ISTEXT($AA$166)</formula>
    </cfRule>
  </conditionalFormatting>
  <conditionalFormatting sqref="AB166">
    <cfRule type="expression" dxfId="51" priority="51">
      <formula>ISTEXT($AB$166)</formula>
    </cfRule>
  </conditionalFormatting>
  <conditionalFormatting sqref="AC166">
    <cfRule type="expression" dxfId="50" priority="50">
      <formula>ISTEXT($AC$166)</formula>
    </cfRule>
  </conditionalFormatting>
  <conditionalFormatting sqref="AD166">
    <cfRule type="expression" dxfId="49" priority="49">
      <formula>ISTEXT($AD$166)</formula>
    </cfRule>
  </conditionalFormatting>
  <conditionalFormatting sqref="AA185">
    <cfRule type="expression" dxfId="48" priority="48">
      <formula>ISTEXT($AA$185)</formula>
    </cfRule>
  </conditionalFormatting>
  <conditionalFormatting sqref="AB185">
    <cfRule type="expression" dxfId="47" priority="47">
      <formula>ISTEXT($AB$185)</formula>
    </cfRule>
  </conditionalFormatting>
  <conditionalFormatting sqref="AC185">
    <cfRule type="expression" dxfId="46" priority="46">
      <formula>ISTEXT($AC$185)</formula>
    </cfRule>
  </conditionalFormatting>
  <conditionalFormatting sqref="AD185">
    <cfRule type="expression" dxfId="45" priority="45">
      <formula>ISTEXT($AD$185)</formula>
    </cfRule>
  </conditionalFormatting>
  <conditionalFormatting sqref="AA186">
    <cfRule type="expression" dxfId="44" priority="44">
      <formula>ISTEXT($AA$186)</formula>
    </cfRule>
  </conditionalFormatting>
  <conditionalFormatting sqref="AB186">
    <cfRule type="expression" dxfId="43" priority="43">
      <formula>ISTEXT($AB$186)</formula>
    </cfRule>
  </conditionalFormatting>
  <conditionalFormatting sqref="AC186">
    <cfRule type="expression" dxfId="42" priority="42">
      <formula>ISTEXT($AC$186)</formula>
    </cfRule>
  </conditionalFormatting>
  <conditionalFormatting sqref="AD186">
    <cfRule type="expression" dxfId="41" priority="41">
      <formula>ISTEXT($AD$186)</formula>
    </cfRule>
  </conditionalFormatting>
  <conditionalFormatting sqref="AA205">
    <cfRule type="expression" dxfId="40" priority="40">
      <formula>ISTEXT($AA$205)</formula>
    </cfRule>
  </conditionalFormatting>
  <conditionalFormatting sqref="AB205">
    <cfRule type="expression" dxfId="39" priority="39">
      <formula>ISTEXT($AB$205)</formula>
    </cfRule>
  </conditionalFormatting>
  <conditionalFormatting sqref="AC205">
    <cfRule type="expression" dxfId="38" priority="38">
      <formula>ISTEXT($AC$205)</formula>
    </cfRule>
  </conditionalFormatting>
  <conditionalFormatting sqref="AD205">
    <cfRule type="expression" dxfId="37" priority="37">
      <formula>ISTEXT($AD$205)</formula>
    </cfRule>
  </conditionalFormatting>
  <conditionalFormatting sqref="AA206">
    <cfRule type="expression" dxfId="36" priority="36">
      <formula>ISTEXT($AA$206)</formula>
    </cfRule>
  </conditionalFormatting>
  <conditionalFormatting sqref="AB206">
    <cfRule type="expression" dxfId="35" priority="35">
      <formula>ISTEXT($AB$206)</formula>
    </cfRule>
  </conditionalFormatting>
  <conditionalFormatting sqref="AC206">
    <cfRule type="expression" dxfId="34" priority="34">
      <formula>ISTEXT($AC$206)</formula>
    </cfRule>
  </conditionalFormatting>
  <conditionalFormatting sqref="AD206">
    <cfRule type="expression" dxfId="33" priority="33">
      <formula>ISTEXT($AD$206)</formula>
    </cfRule>
  </conditionalFormatting>
  <conditionalFormatting sqref="AA225">
    <cfRule type="expression" dxfId="32" priority="32">
      <formula>ISTEXT($AA$225)</formula>
    </cfRule>
  </conditionalFormatting>
  <conditionalFormatting sqref="AB225">
    <cfRule type="expression" dxfId="31" priority="31">
      <formula>ISTEXT($AB$225)</formula>
    </cfRule>
  </conditionalFormatting>
  <conditionalFormatting sqref="AC225">
    <cfRule type="expression" dxfId="30" priority="30">
      <formula>ISTEXT($AC$225)</formula>
    </cfRule>
  </conditionalFormatting>
  <conditionalFormatting sqref="AD225">
    <cfRule type="expression" dxfId="29" priority="29">
      <formula>ISTEXT($AD$225)</formula>
    </cfRule>
  </conditionalFormatting>
  <conditionalFormatting sqref="AA226">
    <cfRule type="expression" dxfId="28" priority="28">
      <formula>ISTEXT($AA$226)</formula>
    </cfRule>
  </conditionalFormatting>
  <conditionalFormatting sqref="AB226">
    <cfRule type="expression" dxfId="27" priority="27">
      <formula>ISTEXT($AB$226)</formula>
    </cfRule>
  </conditionalFormatting>
  <conditionalFormatting sqref="AC226">
    <cfRule type="expression" dxfId="26" priority="26">
      <formula>ISTEXT($AC$226)</formula>
    </cfRule>
  </conditionalFormatting>
  <conditionalFormatting sqref="AD226">
    <cfRule type="expression" dxfId="25" priority="25">
      <formula>ISTEXT($AD$226)</formula>
    </cfRule>
  </conditionalFormatting>
  <conditionalFormatting sqref="AA245">
    <cfRule type="expression" dxfId="24" priority="24">
      <formula>ISTEXT($AA$245)</formula>
    </cfRule>
  </conditionalFormatting>
  <conditionalFormatting sqref="AB245">
    <cfRule type="expression" dxfId="23" priority="23">
      <formula>ISTEXT($AB$245)</formula>
    </cfRule>
  </conditionalFormatting>
  <conditionalFormatting sqref="AC245">
    <cfRule type="expression" dxfId="22" priority="22">
      <formula>ISTEXT($AC$245)</formula>
    </cfRule>
  </conditionalFormatting>
  <conditionalFormatting sqref="AD245">
    <cfRule type="expression" dxfId="21" priority="21">
      <formula>ISTEXT($AD$245)</formula>
    </cfRule>
  </conditionalFormatting>
  <conditionalFormatting sqref="AA246">
    <cfRule type="expression" dxfId="20" priority="20">
      <formula>ISTEXT($AA$246)</formula>
    </cfRule>
  </conditionalFormatting>
  <conditionalFormatting sqref="AB246">
    <cfRule type="expression" dxfId="19" priority="19">
      <formula>ISTEXT($AB$246)</formula>
    </cfRule>
  </conditionalFormatting>
  <conditionalFormatting sqref="AC246">
    <cfRule type="expression" dxfId="18" priority="18">
      <formula>ISTEXT($AC$246)</formula>
    </cfRule>
  </conditionalFormatting>
  <conditionalFormatting sqref="AD246">
    <cfRule type="expression" dxfId="17" priority="17">
      <formula>ISTEXT($AD$246)</formula>
    </cfRule>
  </conditionalFormatting>
  <conditionalFormatting sqref="AA265">
    <cfRule type="expression" dxfId="16" priority="16">
      <formula>ISTEXT($AA$265)</formula>
    </cfRule>
  </conditionalFormatting>
  <conditionalFormatting sqref="AB265">
    <cfRule type="expression" dxfId="15" priority="15">
      <formula>ISTEXT($AB$265)</formula>
    </cfRule>
  </conditionalFormatting>
  <conditionalFormatting sqref="AC265">
    <cfRule type="expression" dxfId="14" priority="14">
      <formula>ISTEXT($AC$265)</formula>
    </cfRule>
  </conditionalFormatting>
  <conditionalFormatting sqref="AD265">
    <cfRule type="expression" dxfId="13" priority="13">
      <formula>ISTEXT($AD$265)</formula>
    </cfRule>
  </conditionalFormatting>
  <conditionalFormatting sqref="AA266">
    <cfRule type="expression" dxfId="12" priority="12">
      <formula>ISTEXT($AA$266)</formula>
    </cfRule>
  </conditionalFormatting>
  <conditionalFormatting sqref="AB266">
    <cfRule type="expression" dxfId="11" priority="11">
      <formula>ISTEXT($AB$266)</formula>
    </cfRule>
  </conditionalFormatting>
  <conditionalFormatting sqref="AC266">
    <cfRule type="expression" dxfId="10" priority="10">
      <formula>ISTEXT($AC$266)</formula>
    </cfRule>
  </conditionalFormatting>
  <conditionalFormatting sqref="AD266">
    <cfRule type="expression" dxfId="9" priority="9">
      <formula>ISTEXT($AD$266)</formula>
    </cfRule>
  </conditionalFormatting>
  <conditionalFormatting sqref="AA285">
    <cfRule type="expression" dxfId="8" priority="8">
      <formula>ISTEXT($AA$285)</formula>
    </cfRule>
  </conditionalFormatting>
  <conditionalFormatting sqref="AB285">
    <cfRule type="expression" dxfId="7" priority="7">
      <formula>ISTEXT($AB$285)</formula>
    </cfRule>
  </conditionalFormatting>
  <conditionalFormatting sqref="AC285">
    <cfRule type="expression" dxfId="6" priority="6">
      <formula>ISTEXT($AC$285)</formula>
    </cfRule>
  </conditionalFormatting>
  <conditionalFormatting sqref="AD285">
    <cfRule type="expression" dxfId="5" priority="5">
      <formula>ISTEXT($AD$285)</formula>
    </cfRule>
  </conditionalFormatting>
  <conditionalFormatting sqref="AA286">
    <cfRule type="expression" dxfId="4" priority="4">
      <formula>ISTEXT($AA$286)</formula>
    </cfRule>
  </conditionalFormatting>
  <conditionalFormatting sqref="AB286">
    <cfRule type="expression" dxfId="3" priority="3">
      <formula>ISTEXT($AB$286)</formula>
    </cfRule>
  </conditionalFormatting>
  <conditionalFormatting sqref="AC286">
    <cfRule type="expression" dxfId="2" priority="2">
      <formula>ISTEXT($AC$286)</formula>
    </cfRule>
  </conditionalFormatting>
  <conditionalFormatting sqref="AD286">
    <cfRule type="expression" dxfId="1" priority="1">
      <formula>ISTEXT($AD$286)</formula>
    </cfRule>
  </conditionalFormatting>
  <conditionalFormatting sqref="I62">
    <cfRule type="expression" dxfId="0" priority="772">
      <formula>ISTEXT(#REF!)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Summary</vt:lpstr>
      <vt:lpstr>Data - 1uM</vt:lpstr>
      <vt:lpstr>Data - 1uM controls</vt:lpstr>
      <vt:lpstr>Data - 10uM</vt:lpstr>
      <vt:lpstr>Data - 10uM controls</vt:lpstr>
      <vt:lpstr>Summary1</vt:lpstr>
      <vt:lpstr>Table1</vt:lpstr>
      <vt:lpstr>Table10</vt:lpstr>
      <vt:lpstr>Table11</vt:lpstr>
      <vt:lpstr>Table12</vt:lpstr>
      <vt:lpstr>Table13</vt:lpstr>
      <vt:lpstr>Table14</vt:lpstr>
      <vt:lpstr>Table15</vt:lpstr>
      <vt:lpstr>Table16</vt:lpstr>
      <vt:lpstr>Table2</vt:lpstr>
      <vt:lpstr>Table3</vt:lpstr>
      <vt:lpstr>Table5</vt:lpstr>
      <vt:lpstr>Table6</vt:lpstr>
      <vt:lpstr>Table7</vt:lpstr>
      <vt:lpstr>Table8</vt:lpstr>
      <vt:lpstr>Table9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David Ayres</cp:lastModifiedBy>
  <dcterms:created xsi:type="dcterms:W3CDTF">2020-06-22T15:06:22Z</dcterms:created>
  <dcterms:modified xsi:type="dcterms:W3CDTF">2020-07-01T00:53:49Z</dcterms:modified>
</cp:coreProperties>
</file>