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wambaug\git\invitrotkstats\working\KreutzPFAS\"/>
    </mc:Choice>
  </mc:AlternateContent>
  <xr:revisionPtr revIDLastSave="0" documentId="13_ncr:1_{D27A86B4-A737-41CB-8B8F-A252862C7117}" xr6:coauthVersionLast="47" xr6:coauthVersionMax="47" xr10:uidLastSave="{00000000-0000-0000-0000-000000000000}"/>
  <bookViews>
    <workbookView xWindow="28680" yWindow="-120" windowWidth="29040" windowHeight="16440" tabRatio="823" activeTab="3" xr2:uid="{00000000-000D-0000-FFFF-FFFF00000000}"/>
  </bookViews>
  <sheets>
    <sheet name="Cover Sheet (2)" sheetId="4" r:id="rId1"/>
    <sheet name="Hep Clearance Calcs (2)" sheetId="5" r:id="rId2"/>
    <sheet name="Hep Data for Prism" sheetId="8" r:id="rId3"/>
    <sheet name="All Hep04 data" sheetId="1" r:id="rId4"/>
    <sheet name="MDL Calculations" sheetId="9" r:id="rId5"/>
    <sheet name="WMH deletes for figs" sheetId="3" r:id="rId6"/>
    <sheet name="ValueList_Helper" sheetId="2" state="hidden" r:id="rId7"/>
  </sheets>
  <externalReferences>
    <externalReference r:id="rId8"/>
  </externalReferences>
  <definedNames>
    <definedName name="_xlnm.Print_Area" localSheetId="1">'Hep Clearance Calcs (2)'!$D$1:$H$23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7" i="9" l="1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Z14" i="9"/>
  <c r="AA14" i="9" s="1"/>
  <c r="Y14" i="9"/>
  <c r="X14" i="9"/>
  <c r="V14" i="9"/>
  <c r="W14" i="9" s="1"/>
  <c r="T14" i="9"/>
  <c r="U14" i="9" s="1"/>
  <c r="R14" i="9"/>
  <c r="S14" i="9" s="1"/>
  <c r="Q14" i="9"/>
  <c r="P14" i="9"/>
  <c r="N14" i="9"/>
  <c r="O14" i="9" s="1"/>
  <c r="Z13" i="9"/>
  <c r="AA13" i="9" s="1"/>
  <c r="X13" i="9"/>
  <c r="Y13" i="9" s="1"/>
  <c r="W13" i="9"/>
  <c r="V13" i="9"/>
  <c r="T13" i="9"/>
  <c r="U13" i="9" s="1"/>
  <c r="R13" i="9"/>
  <c r="S13" i="9" s="1"/>
  <c r="P13" i="9"/>
  <c r="Q13" i="9" s="1"/>
  <c r="O13" i="9"/>
  <c r="N13" i="9"/>
  <c r="Z12" i="9"/>
  <c r="AA12" i="9" s="1"/>
  <c r="X12" i="9"/>
  <c r="Y12" i="9" s="1"/>
  <c r="V12" i="9"/>
  <c r="W12" i="9" s="1"/>
  <c r="U12" i="9"/>
  <c r="T12" i="9"/>
  <c r="R12" i="9"/>
  <c r="S12" i="9" s="1"/>
  <c r="P12" i="9"/>
  <c r="Q12" i="9" s="1"/>
  <c r="N12" i="9"/>
  <c r="O12" i="9" s="1"/>
  <c r="AA11" i="9"/>
  <c r="Z11" i="9"/>
  <c r="X11" i="9"/>
  <c r="Y11" i="9" s="1"/>
  <c r="V11" i="9"/>
  <c r="W11" i="9" s="1"/>
  <c r="T11" i="9"/>
  <c r="U11" i="9" s="1"/>
  <c r="S11" i="9"/>
  <c r="R11" i="9"/>
  <c r="P11" i="9"/>
  <c r="Q11" i="9" s="1"/>
  <c r="N11" i="9"/>
  <c r="O11" i="9" s="1"/>
  <c r="Z10" i="9"/>
  <c r="AA10" i="9" s="1"/>
  <c r="Y10" i="9"/>
  <c r="X10" i="9"/>
  <c r="V10" i="9"/>
  <c r="W10" i="9" s="1"/>
  <c r="T10" i="9"/>
  <c r="U10" i="9" s="1"/>
  <c r="R10" i="9"/>
  <c r="S10" i="9" s="1"/>
  <c r="Q10" i="9"/>
  <c r="P10" i="9"/>
  <c r="N10" i="9"/>
  <c r="O10" i="9" s="1"/>
  <c r="Z9" i="9"/>
  <c r="AA9" i="9" s="1"/>
  <c r="X9" i="9"/>
  <c r="Y9" i="9" s="1"/>
  <c r="W9" i="9"/>
  <c r="V9" i="9"/>
  <c r="T9" i="9"/>
  <c r="U9" i="9" s="1"/>
  <c r="R9" i="9"/>
  <c r="S9" i="9" s="1"/>
  <c r="P9" i="9"/>
  <c r="Q9" i="9" s="1"/>
  <c r="O9" i="9"/>
  <c r="N9" i="9"/>
  <c r="Z8" i="9"/>
  <c r="AA8" i="9" s="1"/>
  <c r="X8" i="9"/>
  <c r="Y8" i="9" s="1"/>
  <c r="V8" i="9"/>
  <c r="W8" i="9" s="1"/>
  <c r="W15" i="9" s="1"/>
  <c r="W16" i="9" s="1"/>
  <c r="U8" i="9"/>
  <c r="U15" i="9" s="1"/>
  <c r="U16" i="9" s="1"/>
  <c r="T8" i="9"/>
  <c r="R8" i="9"/>
  <c r="S8" i="9" s="1"/>
  <c r="P8" i="9"/>
  <c r="Q8" i="9" s="1"/>
  <c r="N8" i="9"/>
  <c r="O8" i="9" s="1"/>
  <c r="O15" i="9" l="1"/>
  <c r="O16" i="9" s="1"/>
  <c r="Q15" i="9"/>
  <c r="Q16" i="9" s="1"/>
  <c r="S15" i="9"/>
  <c r="S16" i="9" s="1"/>
  <c r="Y15" i="9"/>
  <c r="Y16" i="9" s="1"/>
  <c r="AA15" i="9"/>
  <c r="AA16" i="9" s="1"/>
  <c r="T7" i="5" l="1"/>
  <c r="U7" i="5" s="1"/>
  <c r="X7" i="5"/>
  <c r="Y7" i="5" s="1"/>
  <c r="F37" i="8"/>
  <c r="F36" i="8"/>
  <c r="F35" i="8"/>
  <c r="P85" i="8" l="1"/>
  <c r="O85" i="8"/>
  <c r="N85" i="8"/>
  <c r="P122" i="8"/>
  <c r="O122" i="8"/>
  <c r="N122" i="8"/>
  <c r="P159" i="8"/>
  <c r="O159" i="8"/>
  <c r="N159" i="8"/>
  <c r="P196" i="8"/>
  <c r="O196" i="8"/>
  <c r="N196" i="8"/>
  <c r="P233" i="8"/>
  <c r="O233" i="8"/>
  <c r="N233" i="8"/>
  <c r="G5" i="8"/>
  <c r="I5" i="8"/>
  <c r="J5" i="8"/>
  <c r="G6" i="8"/>
  <c r="N6" i="8"/>
  <c r="O6" i="8"/>
  <c r="P6" i="8"/>
  <c r="G7" i="8"/>
  <c r="N7" i="8"/>
  <c r="O7" i="8"/>
  <c r="P7" i="8"/>
  <c r="G8" i="8"/>
  <c r="I8" i="8"/>
  <c r="J8" i="8"/>
  <c r="N8" i="8"/>
  <c r="O8" i="8"/>
  <c r="P8" i="8"/>
  <c r="G9" i="8"/>
  <c r="N9" i="8"/>
  <c r="O9" i="8"/>
  <c r="P9" i="8"/>
  <c r="G10" i="8"/>
  <c r="N10" i="8"/>
  <c r="O10" i="8"/>
  <c r="P10" i="8"/>
  <c r="G11" i="8"/>
  <c r="I11" i="8"/>
  <c r="J11" i="8"/>
  <c r="N11" i="8"/>
  <c r="O11" i="8"/>
  <c r="P11" i="8"/>
  <c r="G12" i="8"/>
  <c r="G13" i="8"/>
  <c r="G14" i="8"/>
  <c r="I14" i="8"/>
  <c r="J14" i="8"/>
  <c r="G15" i="8"/>
  <c r="G16" i="8"/>
  <c r="G17" i="8"/>
  <c r="I17" i="8"/>
  <c r="J17" i="8" s="1"/>
  <c r="G18" i="8"/>
  <c r="G19" i="8"/>
  <c r="G20" i="8"/>
  <c r="I20" i="8"/>
  <c r="J20" i="8"/>
  <c r="G21" i="8"/>
  <c r="G22" i="8"/>
  <c r="G26" i="8"/>
  <c r="I26" i="8"/>
  <c r="J26" i="8"/>
  <c r="G27" i="8"/>
  <c r="G28" i="8"/>
  <c r="N28" i="8"/>
  <c r="O28" i="8"/>
  <c r="P28" i="8"/>
  <c r="G29" i="8"/>
  <c r="I29" i="8"/>
  <c r="J29" i="8" s="1"/>
  <c r="N29" i="8"/>
  <c r="O29" i="8"/>
  <c r="P29" i="8"/>
  <c r="G30" i="8"/>
  <c r="G31" i="8"/>
  <c r="G32" i="8"/>
  <c r="I32" i="8"/>
  <c r="J32" i="8"/>
  <c r="G33" i="8"/>
  <c r="N33" i="8"/>
  <c r="O33" i="8"/>
  <c r="P33" i="8"/>
  <c r="G34" i="8"/>
  <c r="N34" i="8"/>
  <c r="O34" i="8"/>
  <c r="P34" i="8"/>
  <c r="G35" i="8"/>
  <c r="H35" i="8"/>
  <c r="I35" i="8"/>
  <c r="G36" i="8"/>
  <c r="H36" i="8"/>
  <c r="G37" i="8"/>
  <c r="H37" i="8"/>
  <c r="G42" i="8"/>
  <c r="I42" i="8"/>
  <c r="J42" i="8"/>
  <c r="G43" i="8"/>
  <c r="N43" i="8"/>
  <c r="O43" i="8"/>
  <c r="P43" i="8"/>
  <c r="G44" i="8"/>
  <c r="N44" i="8"/>
  <c r="O44" i="8"/>
  <c r="P44" i="8"/>
  <c r="G45" i="8"/>
  <c r="I45" i="8"/>
  <c r="J45" i="8"/>
  <c r="N45" i="8"/>
  <c r="O45" i="8"/>
  <c r="P45" i="8"/>
  <c r="G46" i="8"/>
  <c r="N46" i="8"/>
  <c r="O46" i="8"/>
  <c r="P46" i="8"/>
  <c r="G47" i="8"/>
  <c r="N47" i="8"/>
  <c r="O47" i="8"/>
  <c r="P47" i="8"/>
  <c r="G48" i="8"/>
  <c r="I48" i="8"/>
  <c r="J48" i="8" s="1"/>
  <c r="N48" i="8"/>
  <c r="O48" i="8"/>
  <c r="P48" i="8"/>
  <c r="G49" i="8"/>
  <c r="G50" i="8"/>
  <c r="G51" i="8"/>
  <c r="I51" i="8"/>
  <c r="J51" i="8" s="1"/>
  <c r="G52" i="8"/>
  <c r="G53" i="8"/>
  <c r="G54" i="8"/>
  <c r="I54" i="8"/>
  <c r="J54" i="8"/>
  <c r="G55" i="8"/>
  <c r="G56" i="8"/>
  <c r="G57" i="8"/>
  <c r="I57" i="8"/>
  <c r="J57" i="8"/>
  <c r="G58" i="8"/>
  <c r="G59" i="8"/>
  <c r="G63" i="8"/>
  <c r="I63" i="8"/>
  <c r="J63" i="8"/>
  <c r="G64" i="8"/>
  <c r="G65" i="8"/>
  <c r="N65" i="8"/>
  <c r="O65" i="8"/>
  <c r="P65" i="8"/>
  <c r="G66" i="8"/>
  <c r="I66" i="8"/>
  <c r="J66" i="8"/>
  <c r="N66" i="8"/>
  <c r="O66" i="8"/>
  <c r="P66" i="8"/>
  <c r="G67" i="8"/>
  <c r="G68" i="8"/>
  <c r="G69" i="8"/>
  <c r="I69" i="8"/>
  <c r="J69" i="8"/>
  <c r="G70" i="8"/>
  <c r="N70" i="8"/>
  <c r="O70" i="8"/>
  <c r="P70" i="8"/>
  <c r="G71" i="8"/>
  <c r="N71" i="8"/>
  <c r="O71" i="8"/>
  <c r="P71" i="8"/>
  <c r="G72" i="8"/>
  <c r="H72" i="8"/>
  <c r="I72" i="8"/>
  <c r="N73" i="8" s="1"/>
  <c r="J72" i="8"/>
  <c r="G73" i="8"/>
  <c r="H73" i="8"/>
  <c r="P73" i="8"/>
  <c r="G74" i="8"/>
  <c r="H74" i="8"/>
  <c r="G79" i="8"/>
  <c r="I79" i="8"/>
  <c r="J79" i="8" s="1"/>
  <c r="G80" i="8"/>
  <c r="N80" i="8"/>
  <c r="O80" i="8"/>
  <c r="P80" i="8"/>
  <c r="G81" i="8"/>
  <c r="N81" i="8"/>
  <c r="O81" i="8"/>
  <c r="P81" i="8"/>
  <c r="G82" i="8"/>
  <c r="I82" i="8"/>
  <c r="J82" i="8"/>
  <c r="N82" i="8"/>
  <c r="O82" i="8"/>
  <c r="P82" i="8"/>
  <c r="G83" i="8"/>
  <c r="N83" i="8"/>
  <c r="O83" i="8"/>
  <c r="P83" i="8"/>
  <c r="G84" i="8"/>
  <c r="N84" i="8"/>
  <c r="O84" i="8"/>
  <c r="P84" i="8"/>
  <c r="G85" i="8"/>
  <c r="I85" i="8"/>
  <c r="J85" i="8" s="1"/>
  <c r="G86" i="8"/>
  <c r="G87" i="8"/>
  <c r="G88" i="8"/>
  <c r="I88" i="8"/>
  <c r="J88" i="8"/>
  <c r="G89" i="8"/>
  <c r="G90" i="8"/>
  <c r="G91" i="8"/>
  <c r="I91" i="8"/>
  <c r="J91" i="8"/>
  <c r="G92" i="8"/>
  <c r="G93" i="8"/>
  <c r="G94" i="8"/>
  <c r="G95" i="8"/>
  <c r="G96" i="8"/>
  <c r="G100" i="8"/>
  <c r="I100" i="8"/>
  <c r="J100" i="8"/>
  <c r="G101" i="8"/>
  <c r="G102" i="8"/>
  <c r="N102" i="8"/>
  <c r="O102" i="8"/>
  <c r="P102" i="8"/>
  <c r="G103" i="8"/>
  <c r="I103" i="8"/>
  <c r="J103" i="8"/>
  <c r="N103" i="8"/>
  <c r="O103" i="8"/>
  <c r="P103" i="8"/>
  <c r="G104" i="8"/>
  <c r="G105" i="8"/>
  <c r="G106" i="8"/>
  <c r="I106" i="8"/>
  <c r="J106" i="8"/>
  <c r="G107" i="8"/>
  <c r="N107" i="8"/>
  <c r="O107" i="8"/>
  <c r="P107" i="8"/>
  <c r="G108" i="8"/>
  <c r="N108" i="8"/>
  <c r="O108" i="8"/>
  <c r="P108" i="8"/>
  <c r="G109" i="8"/>
  <c r="H109" i="8"/>
  <c r="I109" i="8"/>
  <c r="N110" i="8" s="1"/>
  <c r="J109" i="8"/>
  <c r="G110" i="8"/>
  <c r="H110" i="8"/>
  <c r="P110" i="8"/>
  <c r="G111" i="8"/>
  <c r="H111" i="8"/>
  <c r="G116" i="8"/>
  <c r="I116" i="8"/>
  <c r="J116" i="8" s="1"/>
  <c r="G117" i="8"/>
  <c r="N117" i="8"/>
  <c r="O117" i="8"/>
  <c r="P117" i="8"/>
  <c r="G118" i="8"/>
  <c r="N118" i="8"/>
  <c r="O118" i="8"/>
  <c r="P118" i="8"/>
  <c r="G119" i="8"/>
  <c r="I119" i="8"/>
  <c r="J119" i="8"/>
  <c r="N119" i="8"/>
  <c r="O119" i="8"/>
  <c r="P119" i="8"/>
  <c r="G120" i="8"/>
  <c r="N120" i="8"/>
  <c r="O120" i="8"/>
  <c r="P120" i="8"/>
  <c r="G121" i="8"/>
  <c r="N121" i="8"/>
  <c r="O121" i="8"/>
  <c r="P121" i="8"/>
  <c r="G122" i="8"/>
  <c r="I122" i="8"/>
  <c r="J122" i="8" s="1"/>
  <c r="G123" i="8"/>
  <c r="G124" i="8"/>
  <c r="G125" i="8"/>
  <c r="I125" i="8"/>
  <c r="J125" i="8"/>
  <c r="G126" i="8"/>
  <c r="G127" i="8"/>
  <c r="G128" i="8"/>
  <c r="I128" i="8"/>
  <c r="J128" i="8"/>
  <c r="G129" i="8"/>
  <c r="G130" i="8"/>
  <c r="G131" i="8"/>
  <c r="G132" i="8"/>
  <c r="G133" i="8"/>
  <c r="G137" i="8"/>
  <c r="I137" i="8"/>
  <c r="J137" i="8"/>
  <c r="G138" i="8"/>
  <c r="G139" i="8"/>
  <c r="N139" i="8"/>
  <c r="O139" i="8"/>
  <c r="P139" i="8"/>
  <c r="G140" i="8"/>
  <c r="I140" i="8"/>
  <c r="J140" i="8"/>
  <c r="N140" i="8"/>
  <c r="O140" i="8"/>
  <c r="P140" i="8"/>
  <c r="G141" i="8"/>
  <c r="G142" i="8"/>
  <c r="G143" i="8"/>
  <c r="I143" i="8"/>
  <c r="J143" i="8"/>
  <c r="G144" i="8"/>
  <c r="N144" i="8"/>
  <c r="O144" i="8"/>
  <c r="P144" i="8"/>
  <c r="G145" i="8"/>
  <c r="N145" i="8"/>
  <c r="O145" i="8"/>
  <c r="P145" i="8"/>
  <c r="G146" i="8"/>
  <c r="H146" i="8"/>
  <c r="I146" i="8"/>
  <c r="N147" i="8" s="1"/>
  <c r="J146" i="8"/>
  <c r="G147" i="8"/>
  <c r="H147" i="8"/>
  <c r="P147" i="8"/>
  <c r="G148" i="8"/>
  <c r="H148" i="8"/>
  <c r="G153" i="8"/>
  <c r="I153" i="8"/>
  <c r="J153" i="8" s="1"/>
  <c r="G154" i="8"/>
  <c r="N154" i="8"/>
  <c r="O154" i="8"/>
  <c r="P154" i="8"/>
  <c r="G155" i="8"/>
  <c r="N155" i="8"/>
  <c r="O155" i="8"/>
  <c r="P155" i="8"/>
  <c r="G156" i="8"/>
  <c r="I156" i="8"/>
  <c r="J156" i="8"/>
  <c r="N156" i="8"/>
  <c r="O156" i="8"/>
  <c r="P156" i="8"/>
  <c r="G157" i="8"/>
  <c r="N157" i="8"/>
  <c r="O157" i="8"/>
  <c r="P157" i="8"/>
  <c r="G158" i="8"/>
  <c r="N158" i="8"/>
  <c r="O158" i="8"/>
  <c r="P158" i="8"/>
  <c r="G159" i="8"/>
  <c r="I159" i="8"/>
  <c r="J159" i="8" s="1"/>
  <c r="G160" i="8"/>
  <c r="G161" i="8"/>
  <c r="G162" i="8"/>
  <c r="I162" i="8"/>
  <c r="J162" i="8"/>
  <c r="G163" i="8"/>
  <c r="G164" i="8"/>
  <c r="G165" i="8"/>
  <c r="I165" i="8"/>
  <c r="J165" i="8"/>
  <c r="G166" i="8"/>
  <c r="G167" i="8"/>
  <c r="G168" i="8"/>
  <c r="G169" i="8"/>
  <c r="G170" i="8"/>
  <c r="G174" i="8"/>
  <c r="I174" i="8"/>
  <c r="J174" i="8"/>
  <c r="G175" i="8"/>
  <c r="G176" i="8"/>
  <c r="N176" i="8"/>
  <c r="O176" i="8"/>
  <c r="P176" i="8"/>
  <c r="G177" i="8"/>
  <c r="I177" i="8"/>
  <c r="J177" i="8"/>
  <c r="N177" i="8"/>
  <c r="O177" i="8"/>
  <c r="P177" i="8"/>
  <c r="G178" i="8"/>
  <c r="G179" i="8"/>
  <c r="G180" i="8"/>
  <c r="I180" i="8"/>
  <c r="J180" i="8"/>
  <c r="G181" i="8"/>
  <c r="N181" i="8"/>
  <c r="O181" i="8"/>
  <c r="P181" i="8"/>
  <c r="G182" i="8"/>
  <c r="N182" i="8"/>
  <c r="O182" i="8"/>
  <c r="P182" i="8"/>
  <c r="G183" i="8"/>
  <c r="H183" i="8"/>
  <c r="I183" i="8"/>
  <c r="N184" i="8" s="1"/>
  <c r="J183" i="8"/>
  <c r="G184" i="8"/>
  <c r="H184" i="8"/>
  <c r="P184" i="8"/>
  <c r="G185" i="8"/>
  <c r="H185" i="8"/>
  <c r="G190" i="8"/>
  <c r="I190" i="8"/>
  <c r="J190" i="8" s="1"/>
  <c r="G191" i="8"/>
  <c r="N191" i="8"/>
  <c r="O191" i="8"/>
  <c r="P191" i="8"/>
  <c r="G192" i="8"/>
  <c r="N192" i="8"/>
  <c r="O192" i="8"/>
  <c r="P192" i="8"/>
  <c r="G193" i="8"/>
  <c r="I193" i="8"/>
  <c r="J193" i="8"/>
  <c r="N193" i="8"/>
  <c r="O193" i="8"/>
  <c r="P193" i="8"/>
  <c r="G194" i="8"/>
  <c r="N194" i="8"/>
  <c r="O194" i="8"/>
  <c r="P194" i="8"/>
  <c r="G195" i="8"/>
  <c r="N195" i="8"/>
  <c r="O195" i="8"/>
  <c r="P195" i="8"/>
  <c r="G196" i="8"/>
  <c r="I196" i="8"/>
  <c r="J196" i="8" s="1"/>
  <c r="G197" i="8"/>
  <c r="G198" i="8"/>
  <c r="G199" i="8"/>
  <c r="I199" i="8"/>
  <c r="J199" i="8"/>
  <c r="G200" i="8"/>
  <c r="G201" i="8"/>
  <c r="G202" i="8"/>
  <c r="I202" i="8"/>
  <c r="J202" i="8"/>
  <c r="G203" i="8"/>
  <c r="G204" i="8"/>
  <c r="G205" i="8"/>
  <c r="G206" i="8"/>
  <c r="G207" i="8"/>
  <c r="G211" i="8"/>
  <c r="I211" i="8"/>
  <c r="J211" i="8"/>
  <c r="G212" i="8"/>
  <c r="G213" i="8"/>
  <c r="N213" i="8"/>
  <c r="O213" i="8"/>
  <c r="P213" i="8"/>
  <c r="G214" i="8"/>
  <c r="I214" i="8"/>
  <c r="J214" i="8"/>
  <c r="N214" i="8"/>
  <c r="O214" i="8"/>
  <c r="P214" i="8"/>
  <c r="G215" i="8"/>
  <c r="G216" i="8"/>
  <c r="G217" i="8"/>
  <c r="I217" i="8"/>
  <c r="J217" i="8"/>
  <c r="G218" i="8"/>
  <c r="N218" i="8"/>
  <c r="O218" i="8"/>
  <c r="P218" i="8"/>
  <c r="G219" i="8"/>
  <c r="N219" i="8"/>
  <c r="O219" i="8"/>
  <c r="P219" i="8"/>
  <c r="G220" i="8"/>
  <c r="H220" i="8"/>
  <c r="I220" i="8"/>
  <c r="N221" i="8" s="1"/>
  <c r="J220" i="8"/>
  <c r="G221" i="8"/>
  <c r="H221" i="8"/>
  <c r="P221" i="8"/>
  <c r="G222" i="8"/>
  <c r="H222" i="8"/>
  <c r="G227" i="8"/>
  <c r="I227" i="8"/>
  <c r="J227" i="8" s="1"/>
  <c r="G228" i="8"/>
  <c r="N228" i="8"/>
  <c r="O228" i="8"/>
  <c r="P228" i="8"/>
  <c r="G229" i="8"/>
  <c r="N229" i="8"/>
  <c r="O229" i="8"/>
  <c r="P229" i="8"/>
  <c r="G230" i="8"/>
  <c r="I230" i="8"/>
  <c r="J230" i="8"/>
  <c r="N230" i="8"/>
  <c r="O230" i="8"/>
  <c r="P230" i="8"/>
  <c r="G231" i="8"/>
  <c r="N231" i="8"/>
  <c r="O231" i="8"/>
  <c r="P231" i="8"/>
  <c r="G232" i="8"/>
  <c r="N232" i="8"/>
  <c r="O232" i="8"/>
  <c r="P232" i="8"/>
  <c r="G233" i="8"/>
  <c r="I233" i="8"/>
  <c r="J233" i="8" s="1"/>
  <c r="G234" i="8"/>
  <c r="G235" i="8"/>
  <c r="G236" i="8"/>
  <c r="I236" i="8"/>
  <c r="J236" i="8"/>
  <c r="G237" i="8"/>
  <c r="G238" i="8"/>
  <c r="G239" i="8"/>
  <c r="I239" i="8"/>
  <c r="J239" i="8"/>
  <c r="G240" i="8"/>
  <c r="G241" i="8"/>
  <c r="G242" i="8"/>
  <c r="G243" i="8"/>
  <c r="G244" i="8"/>
  <c r="G248" i="8"/>
  <c r="I248" i="8"/>
  <c r="J248" i="8"/>
  <c r="G249" i="8"/>
  <c r="G250" i="8"/>
  <c r="N250" i="8"/>
  <c r="O250" i="8"/>
  <c r="P250" i="8"/>
  <c r="G251" i="8"/>
  <c r="I251" i="8"/>
  <c r="J251" i="8"/>
  <c r="N251" i="8"/>
  <c r="O251" i="8"/>
  <c r="P251" i="8"/>
  <c r="G252" i="8"/>
  <c r="G253" i="8"/>
  <c r="G254" i="8"/>
  <c r="I254" i="8"/>
  <c r="J254" i="8"/>
  <c r="G255" i="8"/>
  <c r="N255" i="8"/>
  <c r="O255" i="8"/>
  <c r="P255" i="8"/>
  <c r="G256" i="8"/>
  <c r="N256" i="8"/>
  <c r="O256" i="8"/>
  <c r="P256" i="8"/>
  <c r="G257" i="8"/>
  <c r="H257" i="8"/>
  <c r="I257" i="8"/>
  <c r="N258" i="8" s="1"/>
  <c r="J257" i="8"/>
  <c r="G258" i="8"/>
  <c r="H258" i="8"/>
  <c r="P258" i="8"/>
  <c r="G259" i="8"/>
  <c r="H259" i="8"/>
  <c r="G264" i="8"/>
  <c r="I264" i="8"/>
  <c r="J264" i="8" s="1"/>
  <c r="G265" i="8"/>
  <c r="N265" i="8"/>
  <c r="O265" i="8"/>
  <c r="P265" i="8"/>
  <c r="G266" i="8"/>
  <c r="N266" i="8"/>
  <c r="O266" i="8"/>
  <c r="P266" i="8"/>
  <c r="G267" i="8"/>
  <c r="I267" i="8"/>
  <c r="J267" i="8"/>
  <c r="N267" i="8"/>
  <c r="O267" i="8"/>
  <c r="P267" i="8"/>
  <c r="G268" i="8"/>
  <c r="N268" i="8"/>
  <c r="O268" i="8"/>
  <c r="P268" i="8"/>
  <c r="G269" i="8"/>
  <c r="N269" i="8"/>
  <c r="O269" i="8"/>
  <c r="P269" i="8"/>
  <c r="G270" i="8"/>
  <c r="I270" i="8"/>
  <c r="J270" i="8" s="1"/>
  <c r="G271" i="8"/>
  <c r="G272" i="8"/>
  <c r="G273" i="8"/>
  <c r="I273" i="8"/>
  <c r="J273" i="8" s="1"/>
  <c r="G274" i="8"/>
  <c r="G275" i="8"/>
  <c r="G276" i="8"/>
  <c r="I276" i="8"/>
  <c r="J276" i="8"/>
  <c r="G277" i="8"/>
  <c r="G278" i="8"/>
  <c r="G279" i="8"/>
  <c r="G280" i="8"/>
  <c r="G281" i="8"/>
  <c r="G285" i="8"/>
  <c r="I285" i="8"/>
  <c r="J285" i="8"/>
  <c r="G286" i="8"/>
  <c r="G287" i="8"/>
  <c r="N287" i="8"/>
  <c r="O287" i="8"/>
  <c r="P287" i="8"/>
  <c r="G288" i="8"/>
  <c r="I288" i="8"/>
  <c r="J288" i="8"/>
  <c r="N288" i="8"/>
  <c r="O288" i="8"/>
  <c r="P288" i="8"/>
  <c r="G289" i="8"/>
  <c r="G290" i="8"/>
  <c r="G291" i="8"/>
  <c r="I291" i="8"/>
  <c r="J291" i="8"/>
  <c r="G292" i="8"/>
  <c r="N292" i="8"/>
  <c r="O292" i="8"/>
  <c r="P292" i="8"/>
  <c r="G293" i="8"/>
  <c r="N293" i="8"/>
  <c r="O293" i="8"/>
  <c r="P293" i="8"/>
  <c r="G294" i="8"/>
  <c r="H294" i="8"/>
  <c r="I294" i="8"/>
  <c r="N295" i="8" s="1"/>
  <c r="J294" i="8"/>
  <c r="G295" i="8"/>
  <c r="H295" i="8"/>
  <c r="P295" i="8"/>
  <c r="G296" i="8"/>
  <c r="H296" i="8"/>
  <c r="P36" i="8" l="1"/>
  <c r="G7" i="5" s="1"/>
  <c r="N36" i="8"/>
  <c r="F7" i="5" s="1"/>
  <c r="J35" i="8"/>
  <c r="G9" i="5"/>
  <c r="P7" i="5"/>
  <c r="Q7" i="5" s="1"/>
  <c r="F9" i="5"/>
  <c r="P9" i="5"/>
  <c r="Q9" i="5" s="1"/>
  <c r="Z9" i="5" s="1"/>
  <c r="F67" i="4" s="1"/>
  <c r="H63" i="5"/>
  <c r="D71" i="4"/>
  <c r="E71" i="4"/>
  <c r="Z7" i="5" l="1"/>
  <c r="F66" i="4" s="1"/>
  <c r="P14" i="1"/>
  <c r="P4" i="1"/>
  <c r="P5" i="1"/>
  <c r="P6" i="1"/>
  <c r="P7" i="1"/>
  <c r="P8" i="1"/>
  <c r="P9" i="1"/>
  <c r="P10" i="1"/>
  <c r="P11" i="1"/>
  <c r="P13" i="1"/>
  <c r="P15" i="1"/>
  <c r="P16" i="1"/>
  <c r="P17" i="1"/>
  <c r="P18" i="1"/>
  <c r="P19" i="1"/>
  <c r="P20" i="1"/>
  <c r="P21" i="1"/>
  <c r="P22" i="1"/>
  <c r="P23" i="1"/>
  <c r="P24" i="1"/>
  <c r="P25" i="1"/>
  <c r="P26" i="1"/>
  <c r="P3" i="1"/>
  <c r="P174" i="1"/>
  <c r="P173" i="1"/>
  <c r="P172" i="1"/>
  <c r="P171" i="1"/>
  <c r="P170" i="1"/>
  <c r="P169" i="1"/>
</calcChain>
</file>

<file path=xl/sharedStrings.xml><?xml version="1.0" encoding="utf-8"?>
<sst xmlns="http://schemas.openxmlformats.org/spreadsheetml/2006/main" count="3096" uniqueCount="471">
  <si>
    <t>Accuracy</t>
  </si>
  <si>
    <t>DoubleBlank</t>
  </si>
  <si>
    <t>m4:2 FTOH (ISTD) Results</t>
  </si>
  <si>
    <t>21101916.D</t>
  </si>
  <si>
    <t>21102019.D</t>
  </si>
  <si>
    <t>cc4</t>
  </si>
  <si>
    <t>21102571.D</t>
  </si>
  <si>
    <t>21102538.D</t>
  </si>
  <si>
    <t>21101906.D</t>
  </si>
  <si>
    <t>RT</t>
  </si>
  <si>
    <t>21102526.D</t>
  </si>
  <si>
    <t>21101935.D</t>
  </si>
  <si>
    <t>21102572.D</t>
  </si>
  <si>
    <t>21102588.D</t>
  </si>
  <si>
    <t>21102505.D</t>
  </si>
  <si>
    <t>21102221.D</t>
  </si>
  <si>
    <t>21102512.D</t>
  </si>
  <si>
    <t>21102544.D</t>
  </si>
  <si>
    <t>21101923.D</t>
  </si>
  <si>
    <t>cc10</t>
  </si>
  <si>
    <t>21102218.D</t>
  </si>
  <si>
    <t>21101901.D</t>
  </si>
  <si>
    <t>21102519.D</t>
  </si>
  <si>
    <t>21101912.D</t>
  </si>
  <si>
    <t>Blank</t>
  </si>
  <si>
    <t>21102579.D</t>
  </si>
  <si>
    <t>21102574.D</t>
  </si>
  <si>
    <t>21101929.D</t>
  </si>
  <si>
    <t>21101937.D</t>
  </si>
  <si>
    <t>21102518.D</t>
  </si>
  <si>
    <t>21101911.D</t>
  </si>
  <si>
    <t>21102584.D</t>
  </si>
  <si>
    <t>21101933.D</t>
  </si>
  <si>
    <t>21101934.D</t>
  </si>
  <si>
    <t>21102543.D</t>
  </si>
  <si>
    <t>21102211.D</t>
  </si>
  <si>
    <t>21102016.D</t>
  </si>
  <si>
    <t>Final Conc.</t>
  </si>
  <si>
    <t>21102017.D</t>
  </si>
  <si>
    <t>21101918.D</t>
  </si>
  <si>
    <t>21102586.D</t>
  </si>
  <si>
    <t>21102009.D</t>
  </si>
  <si>
    <t>21101932.D</t>
  </si>
  <si>
    <t>21102003.D</t>
  </si>
  <si>
    <t>21102565.D</t>
  </si>
  <si>
    <t>21102542.D</t>
  </si>
  <si>
    <t>21102523.D</t>
  </si>
  <si>
    <t>21102558.D</t>
  </si>
  <si>
    <t>21102005.D</t>
  </si>
  <si>
    <t>Sample</t>
  </si>
  <si>
    <t>Level</t>
  </si>
  <si>
    <t>cc2</t>
  </si>
  <si>
    <t>QC</t>
  </si>
  <si>
    <t>21102560.D</t>
  </si>
  <si>
    <t>21101915.D</t>
  </si>
  <si>
    <t>21102592.D</t>
  </si>
  <si>
    <t>21102580.D</t>
  </si>
  <si>
    <t>MatrixSpikeDup</t>
  </si>
  <si>
    <t>21102556.D</t>
  </si>
  <si>
    <t>21102212.D</t>
  </si>
  <si>
    <t>21102534.D</t>
  </si>
  <si>
    <t>21102576.D</t>
  </si>
  <si>
    <t>21102577.D</t>
  </si>
  <si>
    <t>21102507.D</t>
  </si>
  <si>
    <t>21101930.D</t>
  </si>
  <si>
    <t>21102578.D</t>
  </si>
  <si>
    <t>21102527.D</t>
  </si>
  <si>
    <t>21102547.D</t>
  </si>
  <si>
    <t>21102205.D</t>
  </si>
  <si>
    <t>21101904.D</t>
  </si>
  <si>
    <t>21102555.D</t>
  </si>
  <si>
    <t>21101905.D</t>
  </si>
  <si>
    <t>21102589.D</t>
  </si>
  <si>
    <t>21101941.D</t>
  </si>
  <si>
    <t>21102012.D</t>
  </si>
  <si>
    <t>21102014.D</t>
  </si>
  <si>
    <t>Vial</t>
  </si>
  <si>
    <t>21102569.D</t>
  </si>
  <si>
    <t>Cal</t>
  </si>
  <si>
    <t>21102537.D</t>
  </si>
  <si>
    <t>21102562.D</t>
  </si>
  <si>
    <t>21102533.D</t>
  </si>
  <si>
    <t>21102501.D</t>
  </si>
  <si>
    <t>21102219.D</t>
  </si>
  <si>
    <t>969 Results</t>
  </si>
  <si>
    <t>cc9</t>
  </si>
  <si>
    <t>21102011.D</t>
  </si>
  <si>
    <t>21101922.D</t>
  </si>
  <si>
    <t>MatrixSpike</t>
  </si>
  <si>
    <t>Data File</t>
  </si>
  <si>
    <t>21102590.D</t>
  </si>
  <si>
    <t>21102546.D</t>
  </si>
  <si>
    <t>cc6</t>
  </si>
  <si>
    <t>m6:2 FTOH (ISTD) Results</t>
  </si>
  <si>
    <t>21102204.D</t>
  </si>
  <si>
    <t>971 Results</t>
  </si>
  <si>
    <t>21101925.D</t>
  </si>
  <si>
    <t>21102520.D</t>
  </si>
  <si>
    <t>21102020.D</t>
  </si>
  <si>
    <t>21102551.D</t>
  </si>
  <si>
    <t>21102215.D</t>
  </si>
  <si>
    <t>21102587.D</t>
  </si>
  <si>
    <t>21102208.D</t>
  </si>
  <si>
    <t>21102508.D</t>
  </si>
  <si>
    <t>21102522.D</t>
  </si>
  <si>
    <t>Name</t>
  </si>
  <si>
    <t>21101913.D</t>
  </si>
  <si>
    <t>21102532.D</t>
  </si>
  <si>
    <t>Type</t>
  </si>
  <si>
    <t>21102210.D</t>
  </si>
  <si>
    <t>21101939.D</t>
  </si>
  <si>
    <t>21102010.D</t>
  </si>
  <si>
    <t>21101936.D</t>
  </si>
  <si>
    <t>Acq. Date-Time</t>
  </si>
  <si>
    <t>21102504.D</t>
  </si>
  <si>
    <t>21102531.D</t>
  </si>
  <si>
    <t>21102582.D</t>
  </si>
  <si>
    <t>21101914.D</t>
  </si>
  <si>
    <t>cc5</t>
  </si>
  <si>
    <t>21102552.D</t>
  </si>
  <si>
    <t>Area</t>
  </si>
  <si>
    <t>21102001.D</t>
  </si>
  <si>
    <t>acn</t>
  </si>
  <si>
    <t>21102214.D</t>
  </si>
  <si>
    <t>956 Results</t>
  </si>
  <si>
    <t>qc8</t>
  </si>
  <si>
    <t>21101938.D</t>
  </si>
  <si>
    <t>21102018.D</t>
  </si>
  <si>
    <t>21101909.D</t>
  </si>
  <si>
    <t>21102510.D</t>
  </si>
  <si>
    <t>mb</t>
  </si>
  <si>
    <t>21102002.D</t>
  </si>
  <si>
    <t>21102528.D</t>
  </si>
  <si>
    <t>21102549.D</t>
  </si>
  <si>
    <t>21102516.D</t>
  </si>
  <si>
    <t>21102570.D</t>
  </si>
  <si>
    <t>21102535.D</t>
  </si>
  <si>
    <t>21102515.D</t>
  </si>
  <si>
    <t>21101919.D</t>
  </si>
  <si>
    <t>21101926.D</t>
  </si>
  <si>
    <t>cc11</t>
  </si>
  <si>
    <t>21102006.D</t>
  </si>
  <si>
    <t>21102216.D</t>
  </si>
  <si>
    <t>m8:2 FTOH (ISTD) Results</t>
  </si>
  <si>
    <t>cc12</t>
  </si>
  <si>
    <t>21102557.D</t>
  </si>
  <si>
    <t>cc8</t>
  </si>
  <si>
    <t>21102541.D</t>
  </si>
  <si>
    <t>21102007.D</t>
  </si>
  <si>
    <t>21102564.D</t>
  </si>
  <si>
    <t>ResponseCheck</t>
  </si>
  <si>
    <t>21102567.D</t>
  </si>
  <si>
    <t>21102013.D</t>
  </si>
  <si>
    <t>21102581.D</t>
  </si>
  <si>
    <t>21102217.D</t>
  </si>
  <si>
    <t>21102015.D</t>
  </si>
  <si>
    <t>21102594.D</t>
  </si>
  <si>
    <t>21101908.D</t>
  </si>
  <si>
    <t>MTBE BLANK</t>
  </si>
  <si>
    <t>21102566.D</t>
  </si>
  <si>
    <t>cc14</t>
  </si>
  <si>
    <t>21102513.D</t>
  </si>
  <si>
    <t>21102509.D</t>
  </si>
  <si>
    <t>21102573.D</t>
  </si>
  <si>
    <t>3135 Results</t>
  </si>
  <si>
    <t>21102514.D</t>
  </si>
  <si>
    <t>21102591.D</t>
  </si>
  <si>
    <t>qc11</t>
  </si>
  <si>
    <t>21101931.D</t>
  </si>
  <si>
    <t>21102559.D</t>
  </si>
  <si>
    <t>cc1</t>
  </si>
  <si>
    <t>21102583.D</t>
  </si>
  <si>
    <t>21101907.D</t>
  </si>
  <si>
    <t>21102548.D</t>
  </si>
  <si>
    <t>21101920.D</t>
  </si>
  <si>
    <t>TuneCheck</t>
  </si>
  <si>
    <t>21102506.D</t>
  </si>
  <si>
    <t>21102511.D</t>
  </si>
  <si>
    <t>cc15</t>
  </si>
  <si>
    <t>21102503.D</t>
  </si>
  <si>
    <t>21102575.D</t>
  </si>
  <si>
    <t>21102201.D</t>
  </si>
  <si>
    <t>21102525.D</t>
  </si>
  <si>
    <t>21102540.D</t>
  </si>
  <si>
    <t>21102008.D</t>
  </si>
  <si>
    <t>21102550.D</t>
  </si>
  <si>
    <t>21102593.D</t>
  </si>
  <si>
    <t>CC</t>
  </si>
  <si>
    <t>21102021.D</t>
  </si>
  <si>
    <t>21102530.D</t>
  </si>
  <si>
    <t/>
  </si>
  <si>
    <t>21102220.D</t>
  </si>
  <si>
    <t>21102545.D</t>
  </si>
  <si>
    <t>21102539.D</t>
  </si>
  <si>
    <t>3145 Results</t>
  </si>
  <si>
    <t>qc3</t>
  </si>
  <si>
    <t>21102561.D</t>
  </si>
  <si>
    <t>21101940.D</t>
  </si>
  <si>
    <t>21102517.D</t>
  </si>
  <si>
    <t>21101924.D</t>
  </si>
  <si>
    <t>21101921.D</t>
  </si>
  <si>
    <t>21102502.D</t>
  </si>
  <si>
    <t>cc7</t>
  </si>
  <si>
    <t>21101927.D</t>
  </si>
  <si>
    <t>21101942.D</t>
  </si>
  <si>
    <t>21101910.D</t>
  </si>
  <si>
    <t>21102536.D</t>
  </si>
  <si>
    <t>21102554.D</t>
  </si>
  <si>
    <t>MatrixBlank</t>
  </si>
  <si>
    <t>21102004.D</t>
  </si>
  <si>
    <t>21102585.D</t>
  </si>
  <si>
    <t>21102563.D</t>
  </si>
  <si>
    <t>21102521.D</t>
  </si>
  <si>
    <t>21102568.D</t>
  </si>
  <si>
    <t>21102206.D</t>
  </si>
  <si>
    <t>21101903.D</t>
  </si>
  <si>
    <t>21102553.D</t>
  </si>
  <si>
    <t>941 Results</t>
  </si>
  <si>
    <t>21101928.D</t>
  </si>
  <si>
    <t>21102524.D</t>
  </si>
  <si>
    <t>902 Results</t>
  </si>
  <si>
    <t>21102529.D</t>
  </si>
  <si>
    <t>21102203.D</t>
  </si>
  <si>
    <t>cc13</t>
  </si>
  <si>
    <t>cc3</t>
  </si>
  <si>
    <t>Compound</t>
  </si>
  <si>
    <t>Time Point</t>
  </si>
  <si>
    <t>cc</t>
  </si>
  <si>
    <t>CC Concentration (nM)</t>
  </si>
  <si>
    <t>"Epmotion failed to deliver analyte to row 3 of T30 and T60"</t>
  </si>
  <si>
    <t>902_0</t>
  </si>
  <si>
    <t>902_15</t>
  </si>
  <si>
    <t>902_30</t>
  </si>
  <si>
    <t>902_60</t>
  </si>
  <si>
    <t>902_120</t>
  </si>
  <si>
    <t>902_240</t>
  </si>
  <si>
    <t>941_0</t>
  </si>
  <si>
    <t>941_15</t>
  </si>
  <si>
    <t>941_30</t>
  </si>
  <si>
    <t>941_60</t>
  </si>
  <si>
    <t>941_120</t>
  </si>
  <si>
    <t>941_240</t>
  </si>
  <si>
    <t>956_0</t>
  </si>
  <si>
    <t>956_15</t>
  </si>
  <si>
    <t>956_30</t>
  </si>
  <si>
    <t>956_60</t>
  </si>
  <si>
    <t>956_120</t>
  </si>
  <si>
    <t>956_240</t>
  </si>
  <si>
    <t>969_0</t>
  </si>
  <si>
    <t>969_15</t>
  </si>
  <si>
    <t>969_30</t>
  </si>
  <si>
    <t>969_60</t>
  </si>
  <si>
    <t>969_120</t>
  </si>
  <si>
    <t>969_240</t>
  </si>
  <si>
    <t>971_0</t>
  </si>
  <si>
    <t>971_15</t>
  </si>
  <si>
    <t>971_30</t>
  </si>
  <si>
    <t>971_60</t>
  </si>
  <si>
    <t>971_120</t>
  </si>
  <si>
    <t>971_240</t>
  </si>
  <si>
    <t>3135_0</t>
  </si>
  <si>
    <t>3135_15</t>
  </si>
  <si>
    <t>3135_30</t>
  </si>
  <si>
    <t>3135_60</t>
  </si>
  <si>
    <t>3135_120</t>
  </si>
  <si>
    <t>3135_240</t>
  </si>
  <si>
    <t>3145_0</t>
  </si>
  <si>
    <t>3145_15</t>
  </si>
  <si>
    <t>3145_30</t>
  </si>
  <si>
    <t>3145_60</t>
  </si>
  <si>
    <t>3145_120</t>
  </si>
  <si>
    <t>3145_240</t>
  </si>
  <si>
    <t>???</t>
  </si>
  <si>
    <t>Ametryn</t>
  </si>
  <si>
    <t>DTXSID1023869</t>
  </si>
  <si>
    <t>eLOQ (nM)</t>
  </si>
  <si>
    <t>MDL (nM)</t>
  </si>
  <si>
    <t>Sample ID</t>
  </si>
  <si>
    <t>DTXSID</t>
  </si>
  <si>
    <t>Quantitative Limits</t>
  </si>
  <si>
    <t>-</t>
  </si>
  <si>
    <t>Flags</t>
  </si>
  <si>
    <t>% of Time 0 at 120 min SD</t>
  </si>
  <si>
    <t>% of Time 0 at 240 min Avg</t>
  </si>
  <si>
    <t>MS Date</t>
  </si>
  <si>
    <t>Assay Date</t>
  </si>
  <si>
    <t>Stability in Williams' Media</t>
  </si>
  <si>
    <t>Human</t>
  </si>
  <si>
    <t>Conc. (nM)</t>
  </si>
  <si>
    <t>Species</t>
  </si>
  <si>
    <t xml:space="preserve">Bkgd-Sub Clearance (µL/min/106 hepatocytes) </t>
  </si>
  <si>
    <t>Hepatic Clearance</t>
  </si>
  <si>
    <t xml:space="preserve">Subtraction of background, abiotic clearance was performed using the “No cell” negative controls. Heat inactivated hepatocytes were included in the assay but the resulting data indicates that, despite only 1% viability, metabolism was still occurring. </t>
  </si>
  <si>
    <t>Concentrations listed are pre-crash concentrations in the assay</t>
  </si>
  <si>
    <t>Notes</t>
  </si>
  <si>
    <t>ALK</t>
  </si>
  <si>
    <t>MSC</t>
  </si>
  <si>
    <t>LDA</t>
  </si>
  <si>
    <t>Action</t>
  </si>
  <si>
    <t>Person</t>
  </si>
  <si>
    <t>Review of Data Timeline</t>
  </si>
  <si>
    <t>Heat-treated Inactivated</t>
  </si>
  <si>
    <t>HITC</t>
  </si>
  <si>
    <t>Quality Check</t>
  </si>
  <si>
    <t>Calibration Curve</t>
  </si>
  <si>
    <t>Sample ID Key</t>
  </si>
  <si>
    <t>11:1 FTOH aka 969</t>
  </si>
  <si>
    <t>11:1 Fluorotelomer alcohol</t>
  </si>
  <si>
    <t>DTXSID80375107</t>
  </si>
  <si>
    <t>428.141 </t>
  </si>
  <si>
    <t>7:3 FTOH aka 3145</t>
  </si>
  <si>
    <t>Methyl perfluoro(3-(1-ethenyloxypropan-2-yloxy)propanoate)</t>
  </si>
  <si>
    <t>DTXSID50382621</t>
  </si>
  <si>
    <t>464.122 </t>
  </si>
  <si>
    <t>8:2 FTOH aka 956</t>
  </si>
  <si>
    <t>8:2 Fluorotelomer alcohol</t>
  </si>
  <si>
    <t>DTXSID7029904</t>
  </si>
  <si>
    <t>4:4 FTOH aka 902</t>
  </si>
  <si>
    <t>4:4 Fluorotelomer alcohol</t>
  </si>
  <si>
    <t>DTXSID60377821</t>
  </si>
  <si>
    <t>6:2 FTOH aka 941</t>
  </si>
  <si>
    <t>6:2 Fluorotelomer alcohol</t>
  </si>
  <si>
    <t>DTXSID5044572</t>
  </si>
  <si>
    <t>6:1 FTOH aka 3135</t>
  </si>
  <si>
    <t>6:1 Fluorotelomer alcohol</t>
  </si>
  <si>
    <t>DTXSID00190950</t>
  </si>
  <si>
    <t>4:2 FTOH aka 971</t>
  </si>
  <si>
    <t>4:2 Fluorotelomer alcohol</t>
  </si>
  <si>
    <t>DTXSID1062122</t>
  </si>
  <si>
    <t>Avg. MW</t>
  </si>
  <si>
    <t>Reference Compound</t>
  </si>
  <si>
    <t>IS</t>
  </si>
  <si>
    <t>Analyte</t>
  </si>
  <si>
    <t>Analyte-IS Matching</t>
  </si>
  <si>
    <t>Flag in comments</t>
  </si>
  <si>
    <t>Reproducibility</t>
  </si>
  <si>
    <t>RSD = ±20% of historical or published values</t>
  </si>
  <si>
    <t>1 per assay batch</t>
  </si>
  <si>
    <t>Reference Chemical(s) (Assay)</t>
  </si>
  <si>
    <t>Precision</t>
  </si>
  <si>
    <t>75-125%</t>
  </si>
  <si>
    <t>Every assay sample</t>
  </si>
  <si>
    <t xml:space="preserve">Technical Replicate assessment </t>
  </si>
  <si>
    <t>Flag in comments, assess and resolve</t>
  </si>
  <si>
    <t>Specificity</t>
  </si>
  <si>
    <t>&lt;½ LOD of instrument method</t>
  </si>
  <si>
    <t>1 every 6-10 injections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</si>
  <si>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</si>
  <si>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75-125 %</t>
  </si>
  <si>
    <t>2-3 samples per run</t>
  </si>
  <si>
    <t>Curve Precision Check (Analytical)</t>
  </si>
  <si>
    <t>7-pt curve min.</t>
  </si>
  <si>
    <t>Rerun samples and curve</t>
  </si>
  <si>
    <t>Linearity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</si>
  <si>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</si>
  <si>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1 each run</t>
  </si>
  <si>
    <t>Calibration Curve Linearity (Analytical)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</si>
  <si>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</si>
  <si>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</si>
  <si>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</si>
  <si>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</si>
  <si>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</si>
  <si>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</si>
  <si>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</si>
  <si>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</si>
  <si>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</si>
  <si>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</si>
  <si>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</si>
  <si>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</si>
  <si>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</si>
  <si>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</si>
  <si>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</si>
  <si>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40 CFR Part 136</t>
  </si>
  <si>
    <t xml:space="preserve">References: </t>
  </si>
  <si>
    <t>MDL Calculation</t>
  </si>
  <si>
    <t>Alcohols</t>
  </si>
  <si>
    <t>2-Perfluorooctyl-[1,1-2H2]-[1,2-13C2]-ethanol (8:2) [lot ] (25 pg/uL)</t>
  </si>
  <si>
    <t>Internal Standard (conc)</t>
  </si>
  <si>
    <t>CC1-CC15</t>
  </si>
  <si>
    <t>Standards,  QCs, Unknown Analyte Samples</t>
  </si>
  <si>
    <t>Sample Type:</t>
  </si>
  <si>
    <t>Report Preparer:</t>
  </si>
  <si>
    <t>TTW &amp; WMH</t>
  </si>
  <si>
    <t>Assay Preparer:</t>
  </si>
  <si>
    <t>Dates of MS Run:</t>
  </si>
  <si>
    <t>HepCl_CC</t>
  </si>
  <si>
    <t>Dates Prepared:</t>
  </si>
  <si>
    <t>MJP, LDA</t>
  </si>
  <si>
    <t>HepCl</t>
  </si>
  <si>
    <t>PFAS</t>
  </si>
  <si>
    <t>DTXSID1062122, DTXSID00190950, DTXSID5044572, DTXSID60377821, DTXSID7029904, DTXSID50382621, DTXSID80375107</t>
  </si>
  <si>
    <t>Analytes:</t>
  </si>
  <si>
    <t>*Hepatic clearance assay of PFAS acids</t>
  </si>
  <si>
    <t>2022_PFAS_HepCl_Telomers_ALK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</si>
  <si>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</si>
  <si>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</si>
  <si>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</si>
  <si>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</si>
  <si>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k</t>
  </si>
  <si>
    <t>Clint calcs:</t>
  </si>
  <si>
    <t>HITC used for background subtraction as chemical seems to show nonspecific binding &amp; be bound up in cells</t>
  </si>
  <si>
    <t>NA-pos slope</t>
  </si>
  <si>
    <t>NA</t>
  </si>
  <si>
    <t>4NT13C6</t>
  </si>
  <si>
    <t>&lt;0.0001</t>
  </si>
  <si>
    <t>Clearance</t>
  </si>
  <si>
    <t>Half Life</t>
  </si>
  <si>
    <t>Slope</t>
  </si>
  <si>
    <t>T-test pvalue</t>
  </si>
  <si>
    <t>P value</t>
  </si>
  <si>
    <t>DFd</t>
  </si>
  <si>
    <t>DFn</t>
  </si>
  <si>
    <t>F</t>
  </si>
  <si>
    <t>Sy.x</t>
  </si>
  <si>
    <t>r2</t>
  </si>
  <si>
    <t>(Mean +/- SD)</t>
  </si>
  <si>
    <t>HT BkgdCl</t>
  </si>
  <si>
    <t>No Cells BkgdCl</t>
  </si>
  <si>
    <t>Best-Fit Values</t>
  </si>
  <si>
    <t>Concentration (nM)</t>
  </si>
  <si>
    <t>% Abiotic Loss StDev</t>
  </si>
  <si>
    <t>% Abiotic Loss</t>
  </si>
  <si>
    <t>Linear Regression Results</t>
  </si>
  <si>
    <t>Hepatocyte metabolic stabilty assay - Time course data and Clint calculations from Prism</t>
  </si>
  <si>
    <t>*eLOQ/sqrt(2) used for T120 points since &lt;eLOQ</t>
  </si>
  <si>
    <t>T=240 Media</t>
  </si>
  <si>
    <t>T=240 Inac</t>
  </si>
  <si>
    <t>Y3</t>
  </si>
  <si>
    <t>Y2</t>
  </si>
  <si>
    <t>Y1</t>
  </si>
  <si>
    <t>1 uM</t>
  </si>
  <si>
    <t>Media</t>
  </si>
  <si>
    <t>T=0 Media</t>
  </si>
  <si>
    <t>T=0 Inac</t>
  </si>
  <si>
    <t>Heat Inac</t>
  </si>
  <si>
    <t>RSD</t>
  </si>
  <si>
    <t>Avg Conc. (nM)</t>
  </si>
  <si>
    <t>T=240 act</t>
  </si>
  <si>
    <t>T=120 act</t>
  </si>
  <si>
    <t>T=60 act</t>
  </si>
  <si>
    <t>T=30 act</t>
  </si>
  <si>
    <t>T=15 act</t>
  </si>
  <si>
    <t>T=0 act</t>
  </si>
  <si>
    <t xml:space="preserve"> </t>
  </si>
  <si>
    <t>ln Transformed for Prism Entry- Clint Calcs on Hep Clear Data Tab</t>
  </si>
  <si>
    <t>%Abiotic Loss</t>
  </si>
  <si>
    <t>1uM</t>
  </si>
  <si>
    <t>Calcs</t>
  </si>
  <si>
    <t>m8:2 FTOH</t>
  </si>
  <si>
    <t>m4:2 FTOH</t>
  </si>
  <si>
    <t>m6:2 FTOH</t>
  </si>
  <si>
    <t xml:space="preserve">No HepCl data reported for 745. it has failed successful evaluatioon due to significant instabiity observed during the hepatocyte assay run (45% remaining at T60). </t>
  </si>
  <si>
    <t>CC prepped 5/19/21</t>
  </si>
  <si>
    <t>Assay conducted 5/19/21</t>
  </si>
  <si>
    <t>QC Report completed 4/8/22</t>
  </si>
  <si>
    <t>Propranolol</t>
  </si>
  <si>
    <t>CC7 for 971</t>
  </si>
  <si>
    <t>CC2 941</t>
  </si>
  <si>
    <t>mz</t>
  </si>
  <si>
    <t>Sample Name</t>
  </si>
  <si>
    <t>11:1 FTOH</t>
  </si>
  <si>
    <t>7:3 FTOH</t>
  </si>
  <si>
    <t>8:2 FTOH</t>
  </si>
  <si>
    <t>4:4 FTOH</t>
  </si>
  <si>
    <t>6:2 FTOH</t>
  </si>
  <si>
    <t>6:1 FTOH</t>
  </si>
  <si>
    <t>4:2 FTOH</t>
  </si>
  <si>
    <t>Samples prepped &amp; run 10/19/21</t>
  </si>
  <si>
    <t>Analytical data generated 3/2/22 &amp; 4/8/22</t>
  </si>
  <si>
    <t>nM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</si>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</sst>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Microsoft Sans 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8"/>
      <name val="Microsoft Sans Serif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E1E3E5"/>
      </left>
      <right style="thin">
        <color rgb="FFE1E3E5"/>
      </right>
      <top style="thin">
        <color rgb="FFE1E3E5"/>
      </top>
      <bottom style="thin">
        <color rgb="FFE1E3E5"/>
      </bottom>
      <diagonal/>
    </border>
    <border>
      <left style="thin">
        <color rgb="FFE1E3E5"/>
      </left>
      <right style="thin">
        <color rgb="FFE1E3E5"/>
      </right>
      <top/>
      <bottom style="thin">
        <color rgb="FFE1E3E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/>
      <top/>
      <bottom style="thin">
        <color theme="2" tint="-0.499984740745262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3" fillId="0" borderId="0"/>
  </cellStyleXfs>
  <cellXfs count="16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1" xfId="0" applyFont="1" applyFill="1" applyBorder="1" applyAlignment="1">
      <alignment horizontal="center" vertical="center"/>
    </xf>
    <xf numFmtId="0" fontId="0" fillId="0" borderId="0" xfId="0" applyFont="1" applyFill="1"/>
    <xf numFmtId="0" fontId="2" fillId="0" borderId="2" xfId="0" applyFont="1" applyFill="1" applyBorder="1" applyAlignment="1">
      <alignment horizontal="left" vertical="top"/>
    </xf>
    <xf numFmtId="22" fontId="2" fillId="0" borderId="2" xfId="0" applyNumberFormat="1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right" vertical="top"/>
    </xf>
    <xf numFmtId="2" fontId="2" fillId="0" borderId="2" xfId="0" applyNumberFormat="1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22" fontId="2" fillId="0" borderId="3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2" fontId="0" fillId="0" borderId="4" xfId="0" applyNumberFormat="1" applyBorder="1"/>
    <xf numFmtId="9" fontId="0" fillId="0" borderId="4" xfId="1" applyFont="1" applyBorder="1"/>
    <xf numFmtId="0" fontId="0" fillId="0" borderId="4" xfId="0" applyBorder="1"/>
    <xf numFmtId="14" fontId="0" fillId="0" borderId="4" xfId="0" applyNumberFormat="1" applyBorder="1"/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0" fontId="6" fillId="0" borderId="11" xfId="0" applyFon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/>
    <xf numFmtId="0" fontId="6" fillId="0" borderId="1" xfId="0" applyFont="1" applyBorder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4" fillId="0" borderId="1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5" fillId="0" borderId="0" xfId="0" applyFont="1"/>
    <xf numFmtId="0" fontId="0" fillId="0" borderId="0" xfId="0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vertical="center" wrapText="1"/>
    </xf>
    <xf numFmtId="0" fontId="17" fillId="0" borderId="0" xfId="2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18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21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5" fontId="22" fillId="0" borderId="0" xfId="0" applyNumberFormat="1" applyFont="1" applyAlignment="1">
      <alignment horizontal="center"/>
    </xf>
    <xf numFmtId="166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7" fontId="0" fillId="0" borderId="0" xfId="0" applyNumberFormat="1"/>
    <xf numFmtId="0" fontId="24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3" applyAlignment="1">
      <alignment horizontal="center"/>
    </xf>
    <xf numFmtId="166" fontId="18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18" fillId="0" borderId="0" xfId="0" applyFont="1"/>
    <xf numFmtId="167" fontId="0" fillId="0" borderId="0" xfId="0" applyNumberFormat="1" applyAlignment="1">
      <alignment horizontal="center"/>
    </xf>
    <xf numFmtId="167" fontId="19" fillId="0" borderId="0" xfId="0" applyNumberFormat="1" applyFont="1" applyAlignment="1">
      <alignment horizontal="center" vertical="center"/>
    </xf>
    <xf numFmtId="167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5" fillId="0" borderId="0" xfId="0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2" fontId="0" fillId="0" borderId="12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23" fillId="0" borderId="17" xfId="0" applyFont="1" applyBorder="1"/>
    <xf numFmtId="0" fontId="23" fillId="0" borderId="17" xfId="0" applyFont="1" applyBorder="1" applyAlignment="1">
      <alignment horizontal="center"/>
    </xf>
    <xf numFmtId="0" fontId="26" fillId="0" borderId="17" xfId="0" applyFont="1" applyBorder="1" applyAlignment="1">
      <alignment horizontal="center" vertical="center"/>
    </xf>
    <xf numFmtId="9" fontId="0" fillId="0" borderId="17" xfId="0" applyNumberFormat="1" applyBorder="1" applyAlignment="1">
      <alignment horizontal="center"/>
    </xf>
    <xf numFmtId="0" fontId="0" fillId="0" borderId="17" xfId="0" applyBorder="1"/>
    <xf numFmtId="2" fontId="0" fillId="0" borderId="15" xfId="0" applyNumberFormat="1" applyBorder="1" applyAlignment="1">
      <alignment horizontal="center"/>
    </xf>
    <xf numFmtId="0" fontId="26" fillId="0" borderId="0" xfId="0" applyFont="1" applyAlignment="1">
      <alignment horizontal="center" vertical="center"/>
    </xf>
    <xf numFmtId="9" fontId="0" fillId="0" borderId="0" xfId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18" xfId="0" applyBorder="1" applyAlignment="1">
      <alignment horizontal="center"/>
    </xf>
    <xf numFmtId="0" fontId="4" fillId="0" borderId="0" xfId="0" applyFont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9" fontId="0" fillId="0" borderId="6" xfId="1" applyFont="1" applyBorder="1" applyAlignment="1">
      <alignment vertical="center"/>
    </xf>
    <xf numFmtId="9" fontId="0" fillId="0" borderId="4" xfId="1" applyFont="1" applyBorder="1" applyAlignment="1">
      <alignment vertical="center" wrapText="1"/>
    </xf>
    <xf numFmtId="9" fontId="27" fillId="0" borderId="1" xfId="1" applyFont="1" applyBorder="1" applyAlignment="1">
      <alignment horizontal="right" vertical="top"/>
    </xf>
    <xf numFmtId="0" fontId="27" fillId="0" borderId="1" xfId="0" applyFont="1" applyBorder="1" applyAlignment="1">
      <alignment horizontal="right" vertical="top"/>
    </xf>
    <xf numFmtId="2" fontId="0" fillId="3" borderId="21" xfId="0" applyNumberFormat="1" applyFill="1" applyBorder="1"/>
    <xf numFmtId="0" fontId="0" fillId="0" borderId="5" xfId="0" applyBorder="1"/>
    <xf numFmtId="9" fontId="0" fillId="0" borderId="7" xfId="1" applyFont="1" applyBorder="1" applyAlignment="1">
      <alignment vertical="center"/>
    </xf>
    <xf numFmtId="9" fontId="0" fillId="0" borderId="0" xfId="1" applyFont="1" applyAlignment="1">
      <alignment vertical="center" wrapText="1"/>
    </xf>
    <xf numFmtId="2" fontId="0" fillId="3" borderId="22" xfId="0" applyNumberFormat="1" applyFill="1" applyBorder="1"/>
    <xf numFmtId="0" fontId="0" fillId="0" borderId="8" xfId="0" applyBorder="1"/>
    <xf numFmtId="0" fontId="0" fillId="0" borderId="7" xfId="0" applyBorder="1"/>
    <xf numFmtId="2" fontId="0" fillId="4" borderId="22" xfId="0" applyNumberFormat="1" applyFill="1" applyBorder="1"/>
    <xf numFmtId="2" fontId="24" fillId="0" borderId="7" xfId="0" applyNumberFormat="1" applyFont="1" applyBorder="1"/>
    <xf numFmtId="2" fontId="24" fillId="0" borderId="0" xfId="0" applyNumberFormat="1" applyFont="1"/>
    <xf numFmtId="2" fontId="0" fillId="3" borderId="23" xfId="0" applyNumberFormat="1" applyFill="1" applyBorder="1"/>
    <xf numFmtId="2" fontId="0" fillId="3" borderId="24" xfId="0" applyNumberFormat="1" applyFill="1" applyBorder="1"/>
    <xf numFmtId="2" fontId="0" fillId="4" borderId="23" xfId="0" applyNumberFormat="1" applyFill="1" applyBorder="1"/>
    <xf numFmtId="2" fontId="0" fillId="4" borderId="24" xfId="0" applyNumberFormat="1" applyFill="1" applyBorder="1"/>
    <xf numFmtId="2" fontId="24" fillId="0" borderId="5" xfId="0" applyNumberFormat="1" applyFont="1" applyBorder="1"/>
    <xf numFmtId="2" fontId="0" fillId="0" borderId="0" xfId="0" applyNumberFormat="1"/>
    <xf numFmtId="2" fontId="0" fillId="0" borderId="8" xfId="0" applyNumberFormat="1" applyBorder="1"/>
    <xf numFmtId="2" fontId="0" fillId="5" borderId="25" xfId="0" applyNumberFormat="1" applyFill="1" applyBorder="1"/>
    <xf numFmtId="2" fontId="0" fillId="5" borderId="0" xfId="0" applyNumberFormat="1" applyFill="1"/>
    <xf numFmtId="2" fontId="0" fillId="5" borderId="23" xfId="0" applyNumberFormat="1" applyFill="1" applyBorder="1"/>
    <xf numFmtId="2" fontId="0" fillId="5" borderId="24" xfId="0" applyNumberFormat="1" applyFill="1" applyBorder="1"/>
    <xf numFmtId="2" fontId="0" fillId="5" borderId="22" xfId="0" applyNumberFormat="1" applyFill="1" applyBorder="1"/>
    <xf numFmtId="2" fontId="0" fillId="6" borderId="23" xfId="0" applyNumberFormat="1" applyFill="1" applyBorder="1"/>
    <xf numFmtId="2" fontId="0" fillId="6" borderId="24" xfId="0" applyNumberFormat="1" applyFill="1" applyBorder="1"/>
    <xf numFmtId="2" fontId="0" fillId="6" borderId="22" xfId="0" applyNumberFormat="1" applyFill="1" applyBorder="1"/>
    <xf numFmtId="2" fontId="28" fillId="0" borderId="0" xfId="0" applyNumberFormat="1" applyFont="1"/>
    <xf numFmtId="2" fontId="29" fillId="0" borderId="10" xfId="0" applyNumberFormat="1" applyFont="1" applyBorder="1"/>
    <xf numFmtId="2" fontId="0" fillId="0" borderId="10" xfId="0" applyNumberFormat="1" applyBorder="1"/>
    <xf numFmtId="0" fontId="29" fillId="0" borderId="11" xfId="0" applyFont="1" applyBorder="1"/>
    <xf numFmtId="14" fontId="4" fillId="0" borderId="0" xfId="0" applyNumberFormat="1" applyFont="1"/>
    <xf numFmtId="0" fontId="9" fillId="0" borderId="0" xfId="0" applyFont="1"/>
    <xf numFmtId="0" fontId="2" fillId="0" borderId="2" xfId="0" applyFont="1" applyBorder="1" applyAlignment="1">
      <alignment horizontal="right" vertical="top"/>
    </xf>
    <xf numFmtId="2" fontId="2" fillId="0" borderId="2" xfId="0" applyNumberFormat="1" applyFont="1" applyBorder="1" applyAlignment="1">
      <alignment horizontal="right" vertical="top"/>
    </xf>
    <xf numFmtId="0" fontId="0" fillId="0" borderId="0" xfId="0" applyAlignment="1">
      <alignment horizontal="center" vertical="center"/>
    </xf>
    <xf numFmtId="0" fontId="30" fillId="0" borderId="0" xfId="0" applyFont="1"/>
    <xf numFmtId="0" fontId="0" fillId="0" borderId="0" xfId="0" applyBorder="1" applyAlignment="1">
      <alignment horizontal="center"/>
    </xf>
    <xf numFmtId="0" fontId="0" fillId="2" borderId="0" xfId="0" applyFill="1"/>
    <xf numFmtId="0" fontId="4" fillId="2" borderId="0" xfId="0" applyFont="1" applyFill="1"/>
    <xf numFmtId="0" fontId="4" fillId="7" borderId="0" xfId="0" applyFont="1" applyFill="1"/>
    <xf numFmtId="0" fontId="0" fillId="0" borderId="0" xfId="0" applyAlignment="1">
      <alignment horizontal="center"/>
    </xf>
    <xf numFmtId="2" fontId="4" fillId="0" borderId="0" xfId="0" applyNumberFormat="1" applyFont="1"/>
    <xf numFmtId="1" fontId="4" fillId="0" borderId="0" xfId="0" applyNumberFormat="1" applyFont="1"/>
    <xf numFmtId="2" fontId="4" fillId="2" borderId="0" xfId="0" applyNumberFormat="1" applyFont="1" applyFill="1"/>
    <xf numFmtId="0" fontId="11" fillId="0" borderId="1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Hyperlink 2" xfId="2" xr:uid="{E766DAAB-F507-4EEC-BA7B-292324BB4965}"/>
    <cellStyle name="Normal" xfId="0" builtinId="0"/>
    <cellStyle name="Normal 3" xfId="3" xr:uid="{44E8BA76-E30B-4F10-97FC-1E3CB366CDC5}"/>
    <cellStyle name="Percent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'WMH deletes for figs'!$C$4</c:f>
              <c:strCache>
                <c:ptCount val="1"/>
                <c:pt idx="0">
                  <c:v>971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'WMH deletes for figs'!$B$5:$B$22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</c:numCache>
            </c:numRef>
          </c:xVal>
          <c:yVal>
            <c:numRef>
              <c:f>'WMH deletes for figs'!$C$5:$C$22</c:f>
              <c:numCache>
                <c:formatCode>General</c:formatCode>
                <c:ptCount val="18"/>
                <c:pt idx="0">
                  <c:v>9548.2895554266561</c:v>
                </c:pt>
                <c:pt idx="1">
                  <c:v>12113.698911712543</c:v>
                </c:pt>
                <c:pt idx="2">
                  <c:v>7313.1418503350487</c:v>
                </c:pt>
                <c:pt idx="3">
                  <c:v>1692.8640424810019</c:v>
                </c:pt>
                <c:pt idx="4">
                  <c:v>1166.5278523863406</c:v>
                </c:pt>
                <c:pt idx="5">
                  <c:v>1804.7431485874886</c:v>
                </c:pt>
                <c:pt idx="6">
                  <c:v>339.85626223547155</c:v>
                </c:pt>
                <c:pt idx="7">
                  <c:v>404.50804955073204</c:v>
                </c:pt>
                <c:pt idx="8">
                  <c:v>458.80263796440499</c:v>
                </c:pt>
                <c:pt idx="9">
                  <c:v>47.990255388760922</c:v>
                </c:pt>
                <c:pt idx="10">
                  <c:v>38.93169773646882</c:v>
                </c:pt>
                <c:pt idx="11">
                  <c:v>58.774878864326233</c:v>
                </c:pt>
                <c:pt idx="12">
                  <c:v>18.028349973476214</c:v>
                </c:pt>
                <c:pt idx="13">
                  <c:v>18.971644215121749</c:v>
                </c:pt>
                <c:pt idx="14">
                  <c:v>31.420302810090334</c:v>
                </c:pt>
                <c:pt idx="15">
                  <c:v>21.521476776699792</c:v>
                </c:pt>
                <c:pt idx="16">
                  <c:v>17.408905060159121</c:v>
                </c:pt>
                <c:pt idx="17">
                  <c:v>13.016612729240872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C-401F-A966-3AF78EC3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44864"/>
        <c:axId val="516943224"/>
      </c:scatterChart>
      <c:valAx>
        <c:axId val="5169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224"/>
        <c:crosses val="autoZero"/>
        <c:crossBetween val="midCat"/>
      </c:valAx>
      <c:valAx>
        <c:axId val="5169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'WMH deletes for figs'!$F$4</c:f>
              <c:strCache>
                <c:ptCount val="1"/>
                <c:pt idx="0">
                  <c:v>3135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'WMH deletes for figs'!$B$5:$B$22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</c:numCache>
            </c:numRef>
          </c:xVal>
          <c:yVal>
            <c:numRef>
              <c:f>'WMH deletes for figs'!$F$5:$F$22</c:f>
              <c:numCache>
                <c:formatCode>General</c:formatCode>
                <c:ptCount val="18"/>
                <c:pt idx="0">
                  <c:v>6111.9396624577203</c:v>
                </c:pt>
                <c:pt idx="1">
                  <c:v>9816.4908762422601</c:v>
                </c:pt>
                <c:pt idx="2">
                  <c:v>11658.7865203212</c:v>
                </c:pt>
                <c:pt idx="3">
                  <c:v>153.04560084767101</c:v>
                </c:pt>
                <c:pt idx="4">
                  <c:v>90.378714333975097</c:v>
                </c:pt>
                <c:pt idx="5">
                  <c:v>103.512055333047</c:v>
                </c:pt>
                <c:pt idx="6">
                  <c:v>13.623961855394599</c:v>
                </c:pt>
                <c:pt idx="7">
                  <c:v>18.8306729547446</c:v>
                </c:pt>
                <c:pt idx="8">
                  <c:v>34.825752728523803</c:v>
                </c:pt>
                <c:pt idx="9">
                  <c:v>3.3142604541121901</c:v>
                </c:pt>
                <c:pt idx="10">
                  <c:v>3.4652392850786198</c:v>
                </c:pt>
                <c:pt idx="11">
                  <c:v>2.4809476640416901</c:v>
                </c:pt>
                <c:pt idx="12">
                  <c:v>1.5139146744066501</c:v>
                </c:pt>
                <c:pt idx="13">
                  <c:v>2.38484744099252</c:v>
                </c:pt>
                <c:pt idx="14">
                  <c:v>0.89546562675365704</c:v>
                </c:pt>
                <c:pt idx="15">
                  <c:v>2.7288466685662098</c:v>
                </c:pt>
                <c:pt idx="16">
                  <c:v>0</c:v>
                </c:pt>
                <c:pt idx="17">
                  <c:v>1.0983681223323201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9-4AB2-A664-A3055094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44864"/>
        <c:axId val="516943224"/>
      </c:scatterChart>
      <c:valAx>
        <c:axId val="5169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224"/>
        <c:crosses val="autoZero"/>
        <c:crossBetween val="midCat"/>
      </c:valAx>
      <c:valAx>
        <c:axId val="5169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'WMH deletes for figs'!$I$4</c:f>
              <c:strCache>
                <c:ptCount val="1"/>
                <c:pt idx="0">
                  <c:v>941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'WMH deletes for figs'!$B$5:$B$22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</c:numCache>
            </c:numRef>
          </c:xVal>
          <c:yVal>
            <c:numRef>
              <c:f>'WMH deletes for figs'!$I$5:$I$22</c:f>
              <c:numCache>
                <c:formatCode>General</c:formatCode>
                <c:ptCount val="18"/>
                <c:pt idx="0">
                  <c:v>11239.745471697899</c:v>
                </c:pt>
                <c:pt idx="1">
                  <c:v>10123.678823059099</c:v>
                </c:pt>
                <c:pt idx="2">
                  <c:v>11183.5017540342</c:v>
                </c:pt>
                <c:pt idx="3">
                  <c:v>128.954945790783</c:v>
                </c:pt>
                <c:pt idx="4">
                  <c:v>67.6805378437614</c:v>
                </c:pt>
                <c:pt idx="5">
                  <c:v>92.210960738275602</c:v>
                </c:pt>
                <c:pt idx="6">
                  <c:v>30.643053547381999</c:v>
                </c:pt>
                <c:pt idx="7">
                  <c:v>50.365448938099398</c:v>
                </c:pt>
                <c:pt idx="8">
                  <c:v>49.997077694696401</c:v>
                </c:pt>
                <c:pt idx="9">
                  <c:v>10.387973798526801</c:v>
                </c:pt>
                <c:pt idx="10">
                  <c:v>4.9052238193009696</c:v>
                </c:pt>
                <c:pt idx="11">
                  <c:v>9.62115101539165</c:v>
                </c:pt>
                <c:pt idx="12">
                  <c:v>12.1031301605463</c:v>
                </c:pt>
                <c:pt idx="13">
                  <c:v>0</c:v>
                </c:pt>
                <c:pt idx="14">
                  <c:v>1.92907685308226</c:v>
                </c:pt>
                <c:pt idx="15">
                  <c:v>0</c:v>
                </c:pt>
                <c:pt idx="16">
                  <c:v>2.0389724283286501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E-49EC-A43E-9BCCEB33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44864"/>
        <c:axId val="516943224"/>
      </c:scatterChart>
      <c:valAx>
        <c:axId val="5169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224"/>
        <c:crosses val="autoZero"/>
        <c:crossBetween val="midCat"/>
      </c:valAx>
      <c:valAx>
        <c:axId val="5169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'WMH deletes for figs'!$L$4</c:f>
              <c:strCache>
                <c:ptCount val="1"/>
                <c:pt idx="0">
                  <c:v>902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'WMH deletes for figs'!$B$5:$B$22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</c:numCache>
            </c:numRef>
          </c:xVal>
          <c:yVal>
            <c:numRef>
              <c:f>'WMH deletes for figs'!$L$5:$L$22</c:f>
              <c:numCache>
                <c:formatCode>General</c:formatCode>
                <c:ptCount val="18"/>
                <c:pt idx="0">
                  <c:v>9307.1146324537895</c:v>
                </c:pt>
                <c:pt idx="1">
                  <c:v>10988.302842769899</c:v>
                </c:pt>
                <c:pt idx="2">
                  <c:v>13744.504968916601</c:v>
                </c:pt>
                <c:pt idx="3">
                  <c:v>4911.4827466159304</c:v>
                </c:pt>
                <c:pt idx="4">
                  <c:v>6976.8089193995602</c:v>
                </c:pt>
                <c:pt idx="5">
                  <c:v>5007.4866130538903</c:v>
                </c:pt>
                <c:pt idx="6">
                  <c:v>1566.64966966414</c:v>
                </c:pt>
                <c:pt idx="7">
                  <c:v>1897.3721617267299</c:v>
                </c:pt>
                <c:pt idx="8">
                  <c:v>1691.8084034625999</c:v>
                </c:pt>
                <c:pt idx="9">
                  <c:v>303.509722001694</c:v>
                </c:pt>
                <c:pt idx="10">
                  <c:v>284.01093453365502</c:v>
                </c:pt>
                <c:pt idx="11">
                  <c:v>181.07641205233</c:v>
                </c:pt>
                <c:pt idx="12">
                  <c:v>43.874168255474999</c:v>
                </c:pt>
                <c:pt idx="13">
                  <c:v>33.131129983844602</c:v>
                </c:pt>
                <c:pt idx="14">
                  <c:v>40.118463261692703</c:v>
                </c:pt>
                <c:pt idx="15">
                  <c:v>46.9516833429496</c:v>
                </c:pt>
                <c:pt idx="16">
                  <c:v>30.1306354172327</c:v>
                </c:pt>
                <c:pt idx="17">
                  <c:v>35.000084334681397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6-4C8E-849F-676E1748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44864"/>
        <c:axId val="516943224"/>
      </c:scatterChart>
      <c:valAx>
        <c:axId val="5169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224"/>
        <c:crosses val="autoZero"/>
        <c:crossBetween val="midCat"/>
      </c:valAx>
      <c:valAx>
        <c:axId val="5169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'WMH deletes for figs'!$O$4</c:f>
              <c:strCache>
                <c:ptCount val="1"/>
                <c:pt idx="0">
                  <c:v>956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'WMH deletes for figs'!$B$5:$B$22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</c:numCache>
            </c:numRef>
          </c:xVal>
          <c:yVal>
            <c:numRef>
              <c:f>'WMH deletes for figs'!$O$5:$O$22</c:f>
              <c:numCache>
                <c:formatCode>General</c:formatCode>
                <c:ptCount val="18"/>
                <c:pt idx="0">
                  <c:v>4039.0780735377498</c:v>
                </c:pt>
                <c:pt idx="1">
                  <c:v>3101.5661640254398</c:v>
                </c:pt>
                <c:pt idx="2">
                  <c:v>3918.81489271697</c:v>
                </c:pt>
                <c:pt idx="3">
                  <c:v>7.4828167302467996</c:v>
                </c:pt>
                <c:pt idx="4">
                  <c:v>19.0157908538078</c:v>
                </c:pt>
                <c:pt idx="5">
                  <c:v>16.579774839454199</c:v>
                </c:pt>
                <c:pt idx="6">
                  <c:v>63.059398747393999</c:v>
                </c:pt>
                <c:pt idx="7">
                  <c:v>30.6579116644442</c:v>
                </c:pt>
                <c:pt idx="9">
                  <c:v>19.7914456186361</c:v>
                </c:pt>
                <c:pt idx="10">
                  <c:v>0.11244180950245999</c:v>
                </c:pt>
                <c:pt idx="11">
                  <c:v>0</c:v>
                </c:pt>
                <c:pt idx="12">
                  <c:v>0</c:v>
                </c:pt>
                <c:pt idx="13">
                  <c:v>9.3044736243963103E-2</c:v>
                </c:pt>
                <c:pt idx="14">
                  <c:v>2.0530861540264</c:v>
                </c:pt>
                <c:pt idx="15">
                  <c:v>0</c:v>
                </c:pt>
                <c:pt idx="16">
                  <c:v>0</c:v>
                </c:pt>
                <c:pt idx="17">
                  <c:v>426.00687157405503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C9-4B31-BEE4-A5AE6F88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44864"/>
        <c:axId val="516943224"/>
      </c:scatterChart>
      <c:valAx>
        <c:axId val="5169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224"/>
        <c:crosses val="autoZero"/>
        <c:crossBetween val="midCat"/>
      </c:valAx>
      <c:valAx>
        <c:axId val="5169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'WMH deletes for figs'!$R$4</c:f>
              <c:strCache>
                <c:ptCount val="1"/>
                <c:pt idx="0">
                  <c:v>3145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'WMH deletes for figs'!$B$5:$B$22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</c:numCache>
            </c:numRef>
          </c:xVal>
          <c:yVal>
            <c:numRef>
              <c:f>'WMH deletes for figs'!$R$5:$R$22</c:f>
              <c:numCache>
                <c:formatCode>General</c:formatCode>
                <c:ptCount val="18"/>
                <c:pt idx="0">
                  <c:v>8534.6414986190593</c:v>
                </c:pt>
                <c:pt idx="1">
                  <c:v>4898.1886968873896</c:v>
                </c:pt>
                <c:pt idx="2">
                  <c:v>9601.9876834742099</c:v>
                </c:pt>
                <c:pt idx="3">
                  <c:v>2589.2868104920799</c:v>
                </c:pt>
                <c:pt idx="4">
                  <c:v>1732.61521356446</c:v>
                </c:pt>
                <c:pt idx="5">
                  <c:v>3159.4022705099001</c:v>
                </c:pt>
                <c:pt idx="6">
                  <c:v>1421.08526119423</c:v>
                </c:pt>
                <c:pt idx="7">
                  <c:v>1478.74760207894</c:v>
                </c:pt>
                <c:pt idx="9">
                  <c:v>733.69640651716497</c:v>
                </c:pt>
                <c:pt idx="10">
                  <c:v>845.88630938033396</c:v>
                </c:pt>
                <c:pt idx="11">
                  <c:v>306.65521226914598</c:v>
                </c:pt>
                <c:pt idx="12">
                  <c:v>153.99526137036301</c:v>
                </c:pt>
                <c:pt idx="13">
                  <c:v>16.025298404673901</c:v>
                </c:pt>
                <c:pt idx="14">
                  <c:v>205.60320065006201</c:v>
                </c:pt>
                <c:pt idx="15">
                  <c:v>19.423727448884598</c:v>
                </c:pt>
                <c:pt idx="16">
                  <c:v>16.0572161314998</c:v>
                </c:pt>
                <c:pt idx="17">
                  <c:v>49.088957460187103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E-4026-8648-C473FDAF7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44864"/>
        <c:axId val="516943224"/>
      </c:scatterChart>
      <c:valAx>
        <c:axId val="5169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224"/>
        <c:crosses val="autoZero"/>
        <c:crossBetween val="midCat"/>
      </c:valAx>
      <c:valAx>
        <c:axId val="5169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'WMH deletes for figs'!$U$4</c:f>
              <c:strCache>
                <c:ptCount val="1"/>
                <c:pt idx="0">
                  <c:v>969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'WMH deletes for figs'!$B$5:$B$22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</c:numCache>
            </c:numRef>
          </c:xVal>
          <c:yVal>
            <c:numRef>
              <c:f>'WMH deletes for figs'!$U$5:$U$22</c:f>
              <c:numCache>
                <c:formatCode>General</c:formatCode>
                <c:ptCount val="18"/>
                <c:pt idx="0">
                  <c:v>709.42354850148899</c:v>
                </c:pt>
                <c:pt idx="1">
                  <c:v>845.29603476712202</c:v>
                </c:pt>
                <c:pt idx="2">
                  <c:v>744.11998477601401</c:v>
                </c:pt>
                <c:pt idx="3">
                  <c:v>338.65852345614701</c:v>
                </c:pt>
                <c:pt idx="4">
                  <c:v>338.944903764218</c:v>
                </c:pt>
                <c:pt idx="5">
                  <c:v>306.58949858514598</c:v>
                </c:pt>
                <c:pt idx="6">
                  <c:v>263.197769472218</c:v>
                </c:pt>
                <c:pt idx="7">
                  <c:v>237.06774528912601</c:v>
                </c:pt>
                <c:pt idx="9">
                  <c:v>396.44914404481898</c:v>
                </c:pt>
                <c:pt idx="10">
                  <c:v>290.25587518945002</c:v>
                </c:pt>
                <c:pt idx="12">
                  <c:v>243.84877648772499</c:v>
                </c:pt>
                <c:pt idx="13">
                  <c:v>111.698437305819</c:v>
                </c:pt>
                <c:pt idx="14">
                  <c:v>71.325751414681605</c:v>
                </c:pt>
                <c:pt idx="15">
                  <c:v>66.664355169591801</c:v>
                </c:pt>
                <c:pt idx="16">
                  <c:v>83.1432364454066</c:v>
                </c:pt>
                <c:pt idx="17">
                  <c:v>47.284137053445598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F-42FE-A1DE-05EA7C19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944864"/>
        <c:axId val="516943224"/>
      </c:scatterChart>
      <c:valAx>
        <c:axId val="5169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3224"/>
        <c:crosses val="autoZero"/>
        <c:crossBetween val="midCat"/>
      </c:valAx>
      <c:valAx>
        <c:axId val="5169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9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205740</xdr:colOff>
      <xdr:row>13</xdr:row>
      <xdr:rowOff>11430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B6585042-2AE0-4F5A-9F95-9AD944CA3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" y="248793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20</xdr:row>
      <xdr:rowOff>12699</xdr:rowOff>
    </xdr:from>
    <xdr:to>
      <xdr:col>5</xdr:col>
      <xdr:colOff>285750</xdr:colOff>
      <xdr:row>31</xdr:row>
      <xdr:rowOff>41274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DE563-A61A-4A6A-A8A7-2044BA49E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425450</xdr:colOff>
      <xdr:row>20</xdr:row>
      <xdr:rowOff>6350</xdr:rowOff>
    </xdr:from>
    <xdr:to>
      <xdr:col>10</xdr:col>
      <xdr:colOff>549275</xdr:colOff>
      <xdr:row>31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C7512-8FDF-4FFA-B89F-1FF17DDEA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32</xdr:row>
      <xdr:rowOff>152400</xdr:rowOff>
    </xdr:from>
    <xdr:to>
      <xdr:col>7</xdr:col>
      <xdr:colOff>123825</xdr:colOff>
      <xdr:row>43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3786E5-9ACC-487D-B13A-2380D4E17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196850</xdr:colOff>
      <xdr:row>32</xdr:row>
      <xdr:rowOff>171450</xdr:rowOff>
    </xdr:from>
    <xdr:to>
      <xdr:col>14</xdr:col>
      <xdr:colOff>320675</xdr:colOff>
      <xdr:row>44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A5A8EC-23FA-4D5A-A305-3BC6DB07B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20</xdr:row>
      <xdr:rowOff>114300</xdr:rowOff>
    </xdr:from>
    <xdr:to>
      <xdr:col>17</xdr:col>
      <xdr:colOff>3175</xdr:colOff>
      <xdr:row>31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E9A380-93D3-411C-AC0C-C3275B23E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23</xdr:col>
      <xdr:colOff>123825</xdr:colOff>
      <xdr:row>34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9A8218-308F-4BF4-A5B9-6633EDC4D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23</xdr:col>
      <xdr:colOff>123825</xdr:colOff>
      <xdr:row>46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F3E810-A1F8-4785-B652-8B946A8C2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IV\CCTE_Wetmore-Lab\Anna\PFAS\PFAS_Data\Hep\G6HC_474_3096_101621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p Data for Prism (2)"/>
      <sheetName val="Raw"/>
      <sheetName val="Ametryn_Raw"/>
      <sheetName val="474_stability"/>
      <sheetName val="474 MDL"/>
      <sheetName val="Ametryn MDL"/>
      <sheetName val="Cover Sheet"/>
      <sheetName val="Hep Clearance Calcs"/>
      <sheetName val="Hep Data for Prism"/>
      <sheetName val="ValueList_Helper"/>
    </sheetNames>
    <sheetDataSet>
      <sheetData sheetId="0"/>
      <sheetData sheetId="1"/>
      <sheetData sheetId="2"/>
      <sheetData sheetId="3">
        <row r="45">
          <cell r="Y45">
            <v>0.35362807778533895</v>
          </cell>
          <cell r="Z45">
            <v>0.14910630784116738</v>
          </cell>
        </row>
      </sheetData>
      <sheetData sheetId="4">
        <row r="15">
          <cell r="I15">
            <v>15.12</v>
          </cell>
        </row>
      </sheetData>
      <sheetData sheetId="5">
        <row r="15">
          <cell r="I15">
            <v>25.74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6AFC-0253-42EE-9135-B02567522AB8}">
  <dimension ref="A1:G79"/>
  <sheetViews>
    <sheetView topLeftCell="A53" workbookViewId="0">
      <selection activeCell="E78" sqref="E78:E79"/>
    </sheetView>
  </sheetViews>
  <sheetFormatPr defaultRowHeight="14.5" x14ac:dyDescent="0.35"/>
  <cols>
    <col min="1" max="1" width="38.81640625" customWidth="1"/>
    <col min="2" max="2" width="60.54296875" customWidth="1"/>
    <col min="3" max="3" width="20.7265625" customWidth="1"/>
    <col min="4" max="5" width="27.453125" customWidth="1"/>
    <col min="6" max="6" width="28.1796875" customWidth="1"/>
  </cols>
  <sheetData>
    <row r="1" spans="1:6" ht="18.5" x14ac:dyDescent="0.45">
      <c r="A1" s="59" t="s">
        <v>397</v>
      </c>
    </row>
    <row r="2" spans="1:6" x14ac:dyDescent="0.35">
      <c r="A2" s="25" t="s">
        <v>396</v>
      </c>
      <c r="B2" t="s">
        <v>395</v>
      </c>
    </row>
    <row r="3" spans="1:6" x14ac:dyDescent="0.35">
      <c r="A3" s="25" t="s">
        <v>394</v>
      </c>
      <c r="B3" s="25" t="s">
        <v>393</v>
      </c>
      <c r="C3" s="50" t="s">
        <v>392</v>
      </c>
    </row>
    <row r="4" spans="1:6" ht="31.5" customHeight="1" x14ac:dyDescent="0.35">
      <c r="A4" s="58" t="s">
        <v>391</v>
      </c>
      <c r="B4" s="55" t="s">
        <v>390</v>
      </c>
      <c r="C4" s="42" t="s">
        <v>389</v>
      </c>
    </row>
    <row r="5" spans="1:6" x14ac:dyDescent="0.35">
      <c r="A5" s="25" t="s">
        <v>386</v>
      </c>
      <c r="B5" s="56">
        <v>44420</v>
      </c>
      <c r="C5" s="39" t="s">
        <v>388</v>
      </c>
    </row>
    <row r="6" spans="1:6" x14ac:dyDescent="0.35">
      <c r="A6" s="25" t="s">
        <v>383</v>
      </c>
      <c r="B6" s="56" t="s">
        <v>387</v>
      </c>
    </row>
    <row r="7" spans="1:6" x14ac:dyDescent="0.35">
      <c r="A7" s="25" t="s">
        <v>386</v>
      </c>
      <c r="B7" s="57">
        <v>44420</v>
      </c>
      <c r="C7" s="39" t="s">
        <v>385</v>
      </c>
    </row>
    <row r="8" spans="1:6" x14ac:dyDescent="0.35">
      <c r="A8" s="25" t="s">
        <v>384</v>
      </c>
      <c r="B8" s="56">
        <v>44446</v>
      </c>
      <c r="C8" s="39"/>
    </row>
    <row r="9" spans="1:6" x14ac:dyDescent="0.35">
      <c r="A9" s="25" t="s">
        <v>383</v>
      </c>
      <c r="B9" s="56" t="s">
        <v>382</v>
      </c>
    </row>
    <row r="10" spans="1:6" x14ac:dyDescent="0.35">
      <c r="A10" s="25" t="s">
        <v>381</v>
      </c>
      <c r="B10" t="s">
        <v>295</v>
      </c>
    </row>
    <row r="11" spans="1:6" x14ac:dyDescent="0.35">
      <c r="A11" s="25" t="s">
        <v>380</v>
      </c>
      <c r="B11" t="s">
        <v>379</v>
      </c>
      <c r="C11" s="39" t="s">
        <v>378</v>
      </c>
    </row>
    <row r="12" spans="1:6" x14ac:dyDescent="0.35">
      <c r="A12" s="25" t="s">
        <v>377</v>
      </c>
      <c r="B12" s="55" t="s">
        <v>376</v>
      </c>
      <c r="C12" s="42" t="s">
        <v>375</v>
      </c>
    </row>
    <row r="13" spans="1:6" x14ac:dyDescent="0.35">
      <c r="A13" s="25"/>
    </row>
    <row r="14" spans="1:6" ht="15" customHeight="1" x14ac:dyDescent="0.35">
      <c r="A14" s="25" t="s">
        <v>374</v>
      </c>
      <c r="B14" s="153"/>
      <c r="C14" s="153"/>
      <c r="D14" s="153"/>
      <c r="E14" t="s">
        <v>373</v>
      </c>
    </row>
    <row r="15" spans="1:6" x14ac:dyDescent="0.35">
      <c r="A15" s="25"/>
      <c r="B15" s="153"/>
      <c r="C15" s="153"/>
      <c r="D15" s="153"/>
      <c r="E15" t="s">
        <v>372</v>
      </c>
      <c r="F15" s="54" t="s">
        <v>371</v>
      </c>
    </row>
    <row r="16" spans="1:6" x14ac:dyDescent="0.35">
      <c r="A16" s="25"/>
      <c r="B16" s="153"/>
      <c r="C16" s="153"/>
      <c r="D16" s="153"/>
      <c r="E16" t="s">
        <v>370</v>
      </c>
    </row>
    <row r="17" spans="1:6" x14ac:dyDescent="0.35">
      <c r="A17" s="25"/>
      <c r="B17" s="153"/>
      <c r="C17" s="153"/>
      <c r="D17" s="153"/>
      <c r="E17" s="53"/>
    </row>
    <row r="18" spans="1:6" x14ac:dyDescent="0.35">
      <c r="A18" s="25"/>
      <c r="B18" s="153"/>
      <c r="C18" s="153"/>
      <c r="D18" s="153"/>
      <c r="E18" s="53"/>
    </row>
    <row r="19" spans="1:6" x14ac:dyDescent="0.35">
      <c r="A19" s="25"/>
      <c r="B19" s="153"/>
      <c r="C19" s="153"/>
      <c r="D19" s="153"/>
      <c r="E19" s="53"/>
    </row>
    <row r="20" spans="1:6" x14ac:dyDescent="0.35">
      <c r="A20" s="25"/>
      <c r="B20" s="153"/>
      <c r="C20" s="153"/>
      <c r="D20" s="153"/>
      <c r="E20" s="53"/>
    </row>
    <row r="21" spans="1:6" x14ac:dyDescent="0.35">
      <c r="A21" s="25"/>
      <c r="B21" s="153"/>
      <c r="C21" s="153"/>
      <c r="D21" s="153"/>
    </row>
    <row r="22" spans="1:6" x14ac:dyDescent="0.35">
      <c r="A22" s="25" t="s">
        <v>369</v>
      </c>
      <c r="B22" s="52" t="s">
        <v>368</v>
      </c>
      <c r="C22" s="39"/>
      <c r="D22" s="39"/>
      <c r="E22" s="39"/>
    </row>
    <row r="23" spans="1:6" x14ac:dyDescent="0.35">
      <c r="A23" s="25"/>
      <c r="B23" s="51"/>
      <c r="C23" s="51"/>
      <c r="D23" s="51"/>
    </row>
    <row r="24" spans="1:6" x14ac:dyDescent="0.35">
      <c r="A24" s="25" t="s">
        <v>367</v>
      </c>
      <c r="B24" s="50"/>
    </row>
    <row r="25" spans="1:6" ht="15" thickBot="1" x14ac:dyDescent="0.4">
      <c r="A25" s="24" t="s">
        <v>366</v>
      </c>
      <c r="B25" s="24" t="s">
        <v>365</v>
      </c>
      <c r="C25" s="24" t="s">
        <v>362</v>
      </c>
      <c r="D25" s="24" t="s">
        <v>108</v>
      </c>
      <c r="E25" s="24"/>
      <c r="F25" s="24"/>
    </row>
    <row r="26" spans="1:6" ht="15" x14ac:dyDescent="0.35">
      <c r="A26" s="49" t="s">
        <v>364</v>
      </c>
      <c r="B26" s="154" t="s">
        <v>363</v>
      </c>
      <c r="C26" s="154" t="s">
        <v>362</v>
      </c>
      <c r="D26" s="48" t="s">
        <v>361</v>
      </c>
      <c r="E26" s="48" t="s">
        <v>360</v>
      </c>
      <c r="F26" s="47"/>
    </row>
    <row r="27" spans="1:6" ht="16" thickBot="1" x14ac:dyDescent="0.4">
      <c r="A27" s="44" t="s">
        <v>359</v>
      </c>
      <c r="B27" s="155"/>
      <c r="C27" s="155"/>
      <c r="D27" s="46" t="s">
        <v>358</v>
      </c>
      <c r="E27" s="46" t="s">
        <v>357</v>
      </c>
    </row>
    <row r="28" spans="1:6" ht="18.5" x14ac:dyDescent="0.35">
      <c r="A28" s="149" t="s">
        <v>356</v>
      </c>
      <c r="B28" s="149" t="s">
        <v>355</v>
      </c>
      <c r="C28" s="45" t="s">
        <v>354</v>
      </c>
      <c r="D28" s="149" t="s">
        <v>353</v>
      </c>
      <c r="E28" s="149" t="s">
        <v>352</v>
      </c>
    </row>
    <row r="29" spans="1:6" ht="16" thickBot="1" x14ac:dyDescent="0.4">
      <c r="A29" s="150"/>
      <c r="B29" s="150"/>
      <c r="C29" s="43" t="s">
        <v>351</v>
      </c>
      <c r="D29" s="150"/>
      <c r="E29" s="150"/>
    </row>
    <row r="30" spans="1:6" ht="16" thickBot="1" x14ac:dyDescent="0.4">
      <c r="A30" s="44" t="s">
        <v>350</v>
      </c>
      <c r="B30" s="43" t="s">
        <v>349</v>
      </c>
      <c r="C30" s="43" t="s">
        <v>348</v>
      </c>
      <c r="D30" s="43" t="s">
        <v>339</v>
      </c>
      <c r="E30" s="43" t="s">
        <v>334</v>
      </c>
    </row>
    <row r="31" spans="1:6" ht="31.5" thickBot="1" x14ac:dyDescent="0.4">
      <c r="A31" s="44" t="s">
        <v>347</v>
      </c>
      <c r="B31" s="43" t="s">
        <v>346</v>
      </c>
      <c r="C31" s="43" t="s">
        <v>345</v>
      </c>
      <c r="D31" s="43" t="s">
        <v>344</v>
      </c>
      <c r="E31" s="43" t="s">
        <v>343</v>
      </c>
    </row>
    <row r="32" spans="1:6" ht="16" thickBot="1" x14ac:dyDescent="0.4">
      <c r="A32" s="44" t="s">
        <v>342</v>
      </c>
      <c r="B32" s="43" t="s">
        <v>341</v>
      </c>
      <c r="C32" s="43" t="s">
        <v>340</v>
      </c>
      <c r="D32" s="43" t="s">
        <v>339</v>
      </c>
      <c r="E32" s="43" t="s">
        <v>334</v>
      </c>
    </row>
    <row r="33" spans="1:6" ht="47" thickBot="1" x14ac:dyDescent="0.4">
      <c r="A33" s="44" t="s">
        <v>338</v>
      </c>
      <c r="B33" s="43" t="s">
        <v>337</v>
      </c>
      <c r="C33" s="43" t="s">
        <v>336</v>
      </c>
      <c r="D33" s="43" t="s">
        <v>335</v>
      </c>
      <c r="E33" s="43" t="s">
        <v>334</v>
      </c>
    </row>
    <row r="35" spans="1:6" x14ac:dyDescent="0.35">
      <c r="A35" s="25" t="s">
        <v>333</v>
      </c>
      <c r="B35" s="39"/>
    </row>
    <row r="36" spans="1:6" x14ac:dyDescent="0.35">
      <c r="A36" s="24" t="s">
        <v>332</v>
      </c>
      <c r="B36" s="24" t="s">
        <v>105</v>
      </c>
      <c r="C36" s="24" t="s">
        <v>277</v>
      </c>
      <c r="D36" s="24" t="s">
        <v>331</v>
      </c>
      <c r="E36" s="24" t="s">
        <v>330</v>
      </c>
      <c r="F36" s="24" t="s">
        <v>329</v>
      </c>
    </row>
    <row r="37" spans="1:6" x14ac:dyDescent="0.35">
      <c r="A37" s="39" t="s">
        <v>328</v>
      </c>
      <c r="B37" s="39" t="s">
        <v>327</v>
      </c>
      <c r="C37" s="39" t="s">
        <v>326</v>
      </c>
      <c r="D37" s="39" t="s">
        <v>449</v>
      </c>
      <c r="E37" s="152" t="s">
        <v>455</v>
      </c>
      <c r="F37" s="39">
        <v>264.09100000000001</v>
      </c>
    </row>
    <row r="38" spans="1:6" x14ac:dyDescent="0.35">
      <c r="A38" s="39" t="s">
        <v>325</v>
      </c>
      <c r="B38" s="39" t="s">
        <v>324</v>
      </c>
      <c r="C38" s="39" t="s">
        <v>323</v>
      </c>
      <c r="D38" s="39" t="s">
        <v>450</v>
      </c>
      <c r="E38" s="152"/>
      <c r="F38" s="39">
        <v>350.07900000000001</v>
      </c>
    </row>
    <row r="39" spans="1:6" x14ac:dyDescent="0.35">
      <c r="A39" s="39" t="s">
        <v>322</v>
      </c>
      <c r="B39" s="39" t="s">
        <v>321</v>
      </c>
      <c r="C39" s="39" t="s">
        <v>320</v>
      </c>
      <c r="D39" s="39" t="s">
        <v>450</v>
      </c>
      <c r="E39" s="152"/>
      <c r="F39" s="39">
        <v>364.10599999999999</v>
      </c>
    </row>
    <row r="40" spans="1:6" x14ac:dyDescent="0.35">
      <c r="A40" s="39" t="s">
        <v>319</v>
      </c>
      <c r="B40" s="39" t="s">
        <v>318</v>
      </c>
      <c r="C40" s="39" t="s">
        <v>317</v>
      </c>
      <c r="D40" s="39" t="s">
        <v>448</v>
      </c>
      <c r="E40" s="152"/>
      <c r="F40" s="39">
        <v>292.14499999999998</v>
      </c>
    </row>
    <row r="41" spans="1:6" x14ac:dyDescent="0.35">
      <c r="A41" s="39" t="s">
        <v>316</v>
      </c>
      <c r="B41" s="39" t="s">
        <v>315</v>
      </c>
      <c r="C41" s="39" t="s">
        <v>314</v>
      </c>
      <c r="D41" s="39" t="s">
        <v>448</v>
      </c>
      <c r="E41" s="152"/>
      <c r="F41" s="39" t="s">
        <v>313</v>
      </c>
    </row>
    <row r="42" spans="1:6" x14ac:dyDescent="0.35">
      <c r="A42" s="39" t="s">
        <v>312</v>
      </c>
      <c r="B42" s="39" t="s">
        <v>311</v>
      </c>
      <c r="C42" s="39" t="s">
        <v>310</v>
      </c>
      <c r="D42" s="39" t="s">
        <v>448</v>
      </c>
      <c r="E42" s="152"/>
      <c r="F42" s="39" t="s">
        <v>309</v>
      </c>
    </row>
    <row r="43" spans="1:6" x14ac:dyDescent="0.35">
      <c r="A43" s="39" t="s">
        <v>308</v>
      </c>
      <c r="B43" s="39" t="s">
        <v>307</v>
      </c>
      <c r="C43" s="39" t="s">
        <v>306</v>
      </c>
      <c r="D43" s="39" t="s">
        <v>448</v>
      </c>
      <c r="E43" s="152"/>
      <c r="F43" s="39">
        <v>600.11800000000005</v>
      </c>
    </row>
    <row r="46" spans="1:6" x14ac:dyDescent="0.35">
      <c r="A46" s="24" t="s">
        <v>305</v>
      </c>
      <c r="D46" s="1"/>
      <c r="E46" s="1"/>
    </row>
    <row r="47" spans="1:6" x14ac:dyDescent="0.35">
      <c r="A47" s="39" t="s">
        <v>187</v>
      </c>
      <c r="B47" s="41" t="s">
        <v>304</v>
      </c>
    </row>
    <row r="48" spans="1:6" x14ac:dyDescent="0.35">
      <c r="A48" s="39" t="s">
        <v>52</v>
      </c>
      <c r="B48" s="41" t="s">
        <v>303</v>
      </c>
    </row>
    <row r="49" spans="1:7" x14ac:dyDescent="0.35">
      <c r="A49" s="39" t="s">
        <v>302</v>
      </c>
      <c r="B49" s="41" t="s">
        <v>301</v>
      </c>
    </row>
    <row r="50" spans="1:7" x14ac:dyDescent="0.35">
      <c r="A50" s="39"/>
    </row>
    <row r="51" spans="1:7" x14ac:dyDescent="0.35">
      <c r="A51" s="151" t="s">
        <v>300</v>
      </c>
      <c r="B51" s="151"/>
    </row>
    <row r="52" spans="1:7" x14ac:dyDescent="0.35">
      <c r="A52" s="40" t="s">
        <v>299</v>
      </c>
      <c r="B52" s="40" t="s">
        <v>298</v>
      </c>
    </row>
    <row r="53" spans="1:7" x14ac:dyDescent="0.35">
      <c r="A53" s="39" t="s">
        <v>297</v>
      </c>
      <c r="B53" s="38" t="s">
        <v>452</v>
      </c>
    </row>
    <row r="54" spans="1:7" x14ac:dyDescent="0.35">
      <c r="A54" s="39" t="s">
        <v>297</v>
      </c>
      <c r="B54" s="38" t="s">
        <v>453</v>
      </c>
    </row>
    <row r="55" spans="1:7" x14ac:dyDescent="0.35">
      <c r="A55" s="39" t="s">
        <v>295</v>
      </c>
      <c r="B55" s="38" t="s">
        <v>467</v>
      </c>
    </row>
    <row r="56" spans="1:7" ht="15" customHeight="1" x14ac:dyDescent="0.35">
      <c r="A56" s="39" t="s">
        <v>296</v>
      </c>
      <c r="B56" s="38" t="s">
        <v>468</v>
      </c>
    </row>
    <row r="57" spans="1:7" ht="15" customHeight="1" x14ac:dyDescent="0.35">
      <c r="A57" s="39" t="s">
        <v>295</v>
      </c>
      <c r="B57" s="38" t="s">
        <v>454</v>
      </c>
    </row>
    <row r="58" spans="1:7" x14ac:dyDescent="0.35">
      <c r="B58" s="37"/>
    </row>
    <row r="59" spans="1:7" x14ac:dyDescent="0.35">
      <c r="A59" s="25" t="s">
        <v>294</v>
      </c>
    </row>
    <row r="60" spans="1:7" x14ac:dyDescent="0.35">
      <c r="A60" s="36" t="s">
        <v>293</v>
      </c>
    </row>
    <row r="61" spans="1:7" x14ac:dyDescent="0.35">
      <c r="A61" t="s">
        <v>292</v>
      </c>
    </row>
    <row r="62" spans="1:7" x14ac:dyDescent="0.35">
      <c r="A62" s="142" t="s">
        <v>451</v>
      </c>
    </row>
    <row r="64" spans="1:7" ht="29" x14ac:dyDescent="0.35">
      <c r="A64" s="35" t="s">
        <v>291</v>
      </c>
      <c r="B64" s="34"/>
      <c r="C64" s="34"/>
      <c r="D64" s="34"/>
      <c r="E64" s="34"/>
      <c r="F64" s="33" t="s">
        <v>290</v>
      </c>
      <c r="G64" s="34"/>
    </row>
    <row r="65" spans="1:7" x14ac:dyDescent="0.35">
      <c r="A65" s="16" t="s">
        <v>285</v>
      </c>
      <c r="B65" s="16" t="s">
        <v>284</v>
      </c>
      <c r="C65" s="16" t="s">
        <v>289</v>
      </c>
      <c r="D65" s="16" t="s">
        <v>225</v>
      </c>
      <c r="E65" s="16" t="s">
        <v>288</v>
      </c>
      <c r="F65" s="33"/>
      <c r="G65" s="16" t="s">
        <v>281</v>
      </c>
    </row>
    <row r="66" spans="1:7" x14ac:dyDescent="0.35">
      <c r="A66" s="32">
        <v>44335</v>
      </c>
      <c r="B66" s="32">
        <v>44492</v>
      </c>
      <c r="C66" s="32" t="s">
        <v>287</v>
      </c>
      <c r="D66" s="21">
        <v>971</v>
      </c>
      <c r="E66" s="31">
        <v>1000</v>
      </c>
      <c r="F66" s="30">
        <f>'Hep Clearance Calcs (2)'!Z7</f>
        <v>37.708000000000006</v>
      </c>
      <c r="G66" s="13" t="s">
        <v>280</v>
      </c>
    </row>
    <row r="67" spans="1:7" x14ac:dyDescent="0.35">
      <c r="A67" s="32"/>
      <c r="B67" s="32"/>
      <c r="C67" s="32" t="s">
        <v>287</v>
      </c>
      <c r="D67" s="21">
        <v>969</v>
      </c>
      <c r="E67" s="31">
        <v>1000</v>
      </c>
      <c r="F67" s="30" t="e">
        <f>'Hep Clearance Calcs (2)'!Z9</f>
        <v>#DIV/0!</v>
      </c>
      <c r="G67" s="13"/>
    </row>
    <row r="69" spans="1:7" x14ac:dyDescent="0.35">
      <c r="A69" s="29" t="s">
        <v>286</v>
      </c>
      <c r="B69" s="28"/>
      <c r="C69" s="28"/>
      <c r="D69" s="28"/>
      <c r="E69" s="28"/>
      <c r="F69" s="27"/>
    </row>
    <row r="70" spans="1:7" x14ac:dyDescent="0.35">
      <c r="A70" s="26" t="s">
        <v>285</v>
      </c>
      <c r="B70" s="25" t="s">
        <v>284</v>
      </c>
      <c r="C70" s="24" t="s">
        <v>225</v>
      </c>
      <c r="D70" s="24" t="s">
        <v>283</v>
      </c>
      <c r="E70" s="24" t="s">
        <v>282</v>
      </c>
      <c r="F70" s="23" t="s">
        <v>281</v>
      </c>
    </row>
    <row r="71" spans="1:7" x14ac:dyDescent="0.35">
      <c r="A71" s="32">
        <v>44337</v>
      </c>
      <c r="B71" s="22"/>
      <c r="C71" s="39" t="s">
        <v>326</v>
      </c>
      <c r="D71" s="20">
        <f>'[1]474_stability'!Y45</f>
        <v>0.35362807778533895</v>
      </c>
      <c r="E71" s="19">
        <f>'[1]474_stability'!Z45</f>
        <v>0.14910630784116738</v>
      </c>
      <c r="F71" s="18" t="s">
        <v>280</v>
      </c>
    </row>
    <row r="72" spans="1:7" x14ac:dyDescent="0.35">
      <c r="A72" s="32"/>
      <c r="B72" s="22"/>
      <c r="C72" s="39" t="s">
        <v>320</v>
      </c>
      <c r="D72" s="20"/>
      <c r="E72" s="19"/>
      <c r="F72" s="18"/>
    </row>
    <row r="76" spans="1:7" ht="18.5" x14ac:dyDescent="0.45">
      <c r="C76" s="17" t="s">
        <v>279</v>
      </c>
    </row>
    <row r="77" spans="1:7" x14ac:dyDescent="0.35">
      <c r="A77" s="16" t="s">
        <v>278</v>
      </c>
      <c r="B77" s="16" t="s">
        <v>105</v>
      </c>
      <c r="C77" s="16" t="s">
        <v>277</v>
      </c>
      <c r="D77" s="16" t="s">
        <v>276</v>
      </c>
      <c r="E77" s="16" t="s">
        <v>275</v>
      </c>
    </row>
    <row r="78" spans="1:7" x14ac:dyDescent="0.35">
      <c r="A78" s="39" t="s">
        <v>328</v>
      </c>
      <c r="B78" s="39" t="s">
        <v>327</v>
      </c>
      <c r="C78" s="39" t="s">
        <v>326</v>
      </c>
      <c r="D78" s="13"/>
      <c r="E78" s="13">
        <v>125</v>
      </c>
      <c r="F78" t="s">
        <v>456</v>
      </c>
    </row>
    <row r="79" spans="1:7" x14ac:dyDescent="0.35">
      <c r="A79" s="39" t="s">
        <v>322</v>
      </c>
      <c r="B79" s="39" t="s">
        <v>321</v>
      </c>
      <c r="C79" s="39" t="s">
        <v>320</v>
      </c>
      <c r="D79" s="13"/>
      <c r="E79" s="13">
        <v>12</v>
      </c>
      <c r="F79" t="s">
        <v>457</v>
      </c>
    </row>
  </sheetData>
  <mergeCells count="9">
    <mergeCell ref="E28:E29"/>
    <mergeCell ref="A51:B51"/>
    <mergeCell ref="E37:E43"/>
    <mergeCell ref="B14:D21"/>
    <mergeCell ref="B26:B27"/>
    <mergeCell ref="C26:C27"/>
    <mergeCell ref="A28:A29"/>
    <mergeCell ref="B28:B29"/>
    <mergeCell ref="D28:D29"/>
  </mergeCells>
  <hyperlinks>
    <hyperlink ref="F15" r:id="rId1" xr:uid="{8E4744E7-41A5-47C1-8EDA-9922CEF28BE3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FD78-3D60-4EF7-BE7F-027EC1D6C7D0}">
  <sheetPr>
    <pageSetUpPr fitToPage="1"/>
  </sheetPr>
  <dimension ref="A1:HV681"/>
  <sheetViews>
    <sheetView zoomScaleNormal="100" workbookViewId="0">
      <selection activeCell="B29" sqref="B29"/>
    </sheetView>
  </sheetViews>
  <sheetFormatPr defaultRowHeight="14.5" x14ac:dyDescent="0.35"/>
  <cols>
    <col min="1" max="1" width="17.7265625" customWidth="1"/>
    <col min="2" max="2" width="35.26953125" bestFit="1" customWidth="1"/>
    <col min="3" max="3" width="13.453125" customWidth="1"/>
    <col min="4" max="4" width="9.26953125" style="39" bestFit="1" customWidth="1"/>
    <col min="5" max="7" width="20.54296875" style="39" customWidth="1"/>
    <col min="8" max="8" width="18.7265625" style="60" bestFit="1" customWidth="1"/>
    <col min="9" max="11" width="9.1796875" style="39"/>
    <col min="12" max="13" width="9.26953125" style="39" bestFit="1" customWidth="1"/>
    <col min="14" max="14" width="9.54296875" style="39" bestFit="1" customWidth="1"/>
    <col min="15" max="16" width="9.1796875" style="39"/>
    <col min="17" max="17" width="12.7265625" style="39" bestFit="1" customWidth="1"/>
    <col min="18" max="18" width="9.54296875" style="39" customWidth="1"/>
    <col min="19" max="19" width="9" style="39" bestFit="1" customWidth="1"/>
    <col min="20" max="20" width="8" style="39" bestFit="1" customWidth="1"/>
    <col min="21" max="21" width="9.54296875" style="39" customWidth="1"/>
    <col min="22" max="22" width="12.1796875" style="39" customWidth="1"/>
    <col min="23" max="24" width="9.54296875" style="39" customWidth="1"/>
    <col min="25" max="25" width="10.54296875" style="39" bestFit="1" customWidth="1"/>
    <col min="26" max="26" width="13.26953125" style="39" customWidth="1"/>
  </cols>
  <sheetData>
    <row r="1" spans="1:26" x14ac:dyDescent="0.35">
      <c r="A1" s="79" t="s">
        <v>423</v>
      </c>
    </row>
    <row r="2" spans="1:26" x14ac:dyDescent="0.35">
      <c r="H2" s="39"/>
    </row>
    <row r="3" spans="1:26" x14ac:dyDescent="0.35">
      <c r="H3"/>
      <c r="I3" s="101" t="s">
        <v>422</v>
      </c>
    </row>
    <row r="4" spans="1:26" ht="15" thickBot="1" x14ac:dyDescent="0.4">
      <c r="S4" s="100"/>
      <c r="T4" s="100"/>
      <c r="U4" s="100"/>
    </row>
    <row r="5" spans="1:26" ht="30" customHeight="1" x14ac:dyDescent="0.35">
      <c r="A5" s="162" t="s">
        <v>332</v>
      </c>
      <c r="B5" s="159" t="s">
        <v>105</v>
      </c>
      <c r="C5" s="159" t="s">
        <v>277</v>
      </c>
      <c r="D5" s="159" t="s">
        <v>331</v>
      </c>
      <c r="E5" s="159" t="s">
        <v>330</v>
      </c>
      <c r="F5" s="159" t="s">
        <v>421</v>
      </c>
      <c r="G5" s="159" t="s">
        <v>420</v>
      </c>
      <c r="H5" s="159" t="s">
        <v>419</v>
      </c>
      <c r="I5" s="161" t="s">
        <v>418</v>
      </c>
      <c r="J5" s="161"/>
      <c r="K5" s="161"/>
      <c r="L5" s="161"/>
      <c r="M5" s="161"/>
      <c r="N5" s="161"/>
      <c r="O5" s="161"/>
      <c r="P5" s="161"/>
      <c r="Q5" s="161"/>
      <c r="R5" s="156" t="s">
        <v>417</v>
      </c>
      <c r="S5" s="156"/>
      <c r="T5" s="156"/>
      <c r="U5" s="156"/>
      <c r="V5" s="156" t="s">
        <v>416</v>
      </c>
      <c r="W5" s="156"/>
      <c r="X5" s="156"/>
      <c r="Y5" s="156"/>
      <c r="Z5" s="157" t="s">
        <v>290</v>
      </c>
    </row>
    <row r="6" spans="1:26" ht="33.75" customHeight="1" x14ac:dyDescent="0.35">
      <c r="A6" s="163"/>
      <c r="B6" s="160"/>
      <c r="C6" s="160"/>
      <c r="D6" s="160"/>
      <c r="E6" s="160"/>
      <c r="F6" s="160" t="s">
        <v>415</v>
      </c>
      <c r="G6" s="160" t="s">
        <v>415</v>
      </c>
      <c r="H6" s="160"/>
      <c r="I6" s="99" t="s">
        <v>407</v>
      </c>
      <c r="J6" s="99" t="s">
        <v>414</v>
      </c>
      <c r="K6" s="99" t="s">
        <v>413</v>
      </c>
      <c r="L6" s="99" t="s">
        <v>412</v>
      </c>
      <c r="M6" s="99" t="s">
        <v>411</v>
      </c>
      <c r="N6" s="24" t="s">
        <v>410</v>
      </c>
      <c r="O6" s="99" t="s">
        <v>409</v>
      </c>
      <c r="P6" s="99" t="s">
        <v>406</v>
      </c>
      <c r="Q6" s="99" t="s">
        <v>405</v>
      </c>
      <c r="R6" s="99" t="s">
        <v>408</v>
      </c>
      <c r="S6" s="99" t="s">
        <v>407</v>
      </c>
      <c r="T6" s="99" t="s">
        <v>406</v>
      </c>
      <c r="U6" s="99" t="s">
        <v>405</v>
      </c>
      <c r="V6" s="99" t="s">
        <v>408</v>
      </c>
      <c r="W6" s="99" t="s">
        <v>407</v>
      </c>
      <c r="X6" s="99" t="s">
        <v>406</v>
      </c>
      <c r="Y6" s="99" t="s">
        <v>405</v>
      </c>
      <c r="Z6" s="158"/>
    </row>
    <row r="7" spans="1:26" x14ac:dyDescent="0.35">
      <c r="A7" s="98"/>
      <c r="B7" s="39"/>
      <c r="C7" s="39">
        <v>971</v>
      </c>
      <c r="D7" s="97"/>
      <c r="E7" s="42" t="s">
        <v>455</v>
      </c>
      <c r="F7" s="96">
        <f>'Hep Data for Prism'!N36</f>
        <v>0.61299999999999999</v>
      </c>
      <c r="G7" s="96">
        <f>'Hep Data for Prism'!P36</f>
        <v>0</v>
      </c>
      <c r="H7" s="95">
        <v>1000</v>
      </c>
      <c r="I7" s="140">
        <v>-2.281E-2</v>
      </c>
      <c r="J7" s="140">
        <v>0.64849999999999997</v>
      </c>
      <c r="K7" s="140">
        <v>1.4670000000000001</v>
      </c>
      <c r="L7" s="39">
        <v>29.51</v>
      </c>
      <c r="M7" s="39">
        <v>1</v>
      </c>
      <c r="N7" s="39">
        <v>16</v>
      </c>
      <c r="O7" s="39" t="s">
        <v>404</v>
      </c>
      <c r="P7" s="39">
        <f>0.693/(-I7)</f>
        <v>30.381411661551947</v>
      </c>
      <c r="Q7" s="39">
        <f>((2000*0.693)/(P7))</f>
        <v>45.620000000000005</v>
      </c>
      <c r="R7" s="39" t="s">
        <v>404</v>
      </c>
      <c r="S7" s="140">
        <v>-3.9560000000000003E-3</v>
      </c>
      <c r="T7" s="39">
        <f>0.693/(-S7)</f>
        <v>175.17694641051565</v>
      </c>
      <c r="U7" s="39">
        <f>((2000*0.693)/(T7))</f>
        <v>7.9120000000000008</v>
      </c>
      <c r="X7" s="39" t="e">
        <f>0.693/(-W7)</f>
        <v>#DIV/0!</v>
      </c>
      <c r="Y7" s="39" t="e">
        <f>((2000*0.693)/(X7))</f>
        <v>#DIV/0!</v>
      </c>
      <c r="Z7" s="94">
        <f>Q7-U7</f>
        <v>37.708000000000006</v>
      </c>
    </row>
    <row r="8" spans="1:26" x14ac:dyDescent="0.35">
      <c r="A8" s="141"/>
      <c r="B8" s="39"/>
      <c r="C8" s="39">
        <v>969</v>
      </c>
      <c r="D8" s="97"/>
      <c r="E8" s="139"/>
      <c r="F8" s="96"/>
      <c r="G8" s="96"/>
      <c r="H8" s="95"/>
      <c r="I8" s="140"/>
      <c r="J8" s="140"/>
      <c r="K8" s="140"/>
      <c r="S8" s="140"/>
      <c r="Z8" s="94"/>
    </row>
    <row r="9" spans="1:26" ht="15" thickBot="1" x14ac:dyDescent="0.4">
      <c r="A9" s="15" t="s">
        <v>274</v>
      </c>
      <c r="B9" s="14" t="s">
        <v>273</v>
      </c>
      <c r="C9" s="14" t="s">
        <v>273</v>
      </c>
      <c r="D9" s="93" t="s">
        <v>403</v>
      </c>
      <c r="E9" s="88" t="s">
        <v>402</v>
      </c>
      <c r="F9" s="92" t="e">
        <f>'Hep Data for Prism'!N110</f>
        <v>#DIV/0!</v>
      </c>
      <c r="G9" s="92" t="e">
        <f>'Hep Data for Prism'!P110</f>
        <v>#DIV/0!</v>
      </c>
      <c r="H9" s="91">
        <v>1000</v>
      </c>
      <c r="I9" s="89"/>
      <c r="J9" s="89"/>
      <c r="K9" s="89"/>
      <c r="L9" s="89"/>
      <c r="M9" s="88"/>
      <c r="N9" s="90"/>
      <c r="O9" s="89"/>
      <c r="P9" s="88" t="e">
        <f>0.693/(-I9)</f>
        <v>#DIV/0!</v>
      </c>
      <c r="Q9" s="88" t="e">
        <f>((2000*0.693)/(P9))</f>
        <v>#DIV/0!</v>
      </c>
      <c r="R9" s="89" t="s">
        <v>401</v>
      </c>
      <c r="S9" s="89">
        <v>1.3359999999999999E-3</v>
      </c>
      <c r="T9" s="88"/>
      <c r="U9" s="88"/>
      <c r="V9" s="89" t="s">
        <v>401</v>
      </c>
      <c r="W9" s="89">
        <v>6.7650000000000002E-4</v>
      </c>
      <c r="X9" s="88"/>
      <c r="Y9" s="88"/>
      <c r="Z9" s="87" t="e">
        <f>Q9-Y9</f>
        <v>#DIV/0!</v>
      </c>
    </row>
    <row r="10" spans="1:26" x14ac:dyDescent="0.35">
      <c r="A10" s="86" t="s">
        <v>400</v>
      </c>
      <c r="C10" s="39"/>
      <c r="D10" s="84"/>
      <c r="I10" s="72"/>
      <c r="J10" s="72"/>
      <c r="K10" s="72"/>
      <c r="L10" s="72"/>
      <c r="N10" s="72"/>
      <c r="O10" s="72"/>
      <c r="P10" s="72"/>
      <c r="Q10" s="72"/>
      <c r="R10" s="83"/>
      <c r="S10" s="83"/>
      <c r="T10" s="83"/>
      <c r="Y10" s="72"/>
    </row>
    <row r="11" spans="1:26" x14ac:dyDescent="0.35">
      <c r="C11" s="39"/>
      <c r="D11" s="84"/>
      <c r="I11" s="72"/>
      <c r="K11" s="72"/>
      <c r="L11" s="72"/>
      <c r="N11" s="72"/>
      <c r="P11" s="72"/>
      <c r="Q11" s="72"/>
      <c r="R11" s="83"/>
      <c r="S11" s="83"/>
      <c r="T11" s="83"/>
      <c r="Y11" s="72"/>
    </row>
    <row r="13" spans="1:26" x14ac:dyDescent="0.35">
      <c r="A13" s="85"/>
      <c r="C13" s="39"/>
      <c r="D13" s="84"/>
      <c r="I13" s="72"/>
      <c r="J13" s="72"/>
      <c r="K13" s="72"/>
      <c r="L13" s="72"/>
      <c r="O13" s="72"/>
      <c r="R13" s="83"/>
      <c r="S13" s="83"/>
      <c r="T13" s="83"/>
      <c r="U13" s="63"/>
      <c r="V13" s="63"/>
    </row>
    <row r="14" spans="1:26" x14ac:dyDescent="0.35">
      <c r="C14" s="39"/>
      <c r="D14" s="84"/>
      <c r="K14" s="64"/>
      <c r="R14" s="83"/>
      <c r="S14" s="83"/>
      <c r="T14" s="83"/>
    </row>
    <row r="15" spans="1:26" x14ac:dyDescent="0.35">
      <c r="C15" s="39"/>
      <c r="D15" s="84"/>
      <c r="K15" s="64"/>
      <c r="R15" s="42"/>
      <c r="S15" s="42"/>
      <c r="T15" s="42"/>
      <c r="V15" s="82"/>
    </row>
    <row r="16" spans="1:26" x14ac:dyDescent="0.35">
      <c r="A16" s="85"/>
      <c r="C16" s="39"/>
      <c r="D16" s="84"/>
      <c r="I16" s="72"/>
      <c r="J16" s="72"/>
      <c r="K16" s="72"/>
      <c r="L16" s="72"/>
      <c r="M16" s="72"/>
      <c r="N16" s="72"/>
      <c r="O16" s="72"/>
      <c r="R16" s="42"/>
      <c r="S16" s="42"/>
      <c r="T16" s="42"/>
      <c r="U16" s="42"/>
      <c r="V16" s="82"/>
    </row>
    <row r="17" spans="1:32" x14ac:dyDescent="0.35">
      <c r="R17" s="42"/>
      <c r="S17" s="42"/>
      <c r="T17" s="42"/>
      <c r="AB17" s="39"/>
      <c r="AC17" s="39"/>
    </row>
    <row r="18" spans="1:32" x14ac:dyDescent="0.35">
      <c r="D18" s="84"/>
      <c r="I18" s="72"/>
      <c r="J18" s="72"/>
      <c r="K18" s="72"/>
      <c r="L18" s="72"/>
      <c r="M18" s="72"/>
      <c r="N18" s="72"/>
      <c r="O18" s="72"/>
      <c r="P18" s="72"/>
      <c r="Q18" s="72"/>
      <c r="T18" s="81"/>
      <c r="W18" s="72"/>
      <c r="X18" s="72"/>
      <c r="Y18" s="72"/>
      <c r="Z18" s="72"/>
      <c r="AA18" s="75"/>
      <c r="AB18" s="75"/>
      <c r="AC18" s="75"/>
      <c r="AD18" s="75"/>
      <c r="AE18" s="75"/>
      <c r="AF18" s="75"/>
    </row>
    <row r="19" spans="1:32" x14ac:dyDescent="0.35">
      <c r="A19" s="85"/>
      <c r="C19" s="39"/>
      <c r="D19" s="84"/>
      <c r="I19" s="72"/>
      <c r="J19" s="72"/>
      <c r="K19" s="72"/>
      <c r="L19" s="72"/>
      <c r="M19" s="72"/>
      <c r="N19" s="72"/>
      <c r="O19" s="72"/>
      <c r="P19" s="72"/>
      <c r="R19" s="81"/>
      <c r="S19" s="72"/>
      <c r="T19" s="83"/>
      <c r="V19" s="82"/>
      <c r="AA19" s="71"/>
      <c r="AB19" s="71"/>
      <c r="AC19" s="71"/>
      <c r="AD19" s="71"/>
      <c r="AE19" s="71"/>
      <c r="AF19" s="71"/>
    </row>
    <row r="20" spans="1:32" x14ac:dyDescent="0.35">
      <c r="H20"/>
      <c r="AB20" s="39"/>
      <c r="AC20" s="39"/>
    </row>
    <row r="21" spans="1:32" x14ac:dyDescent="0.35">
      <c r="H21"/>
      <c r="I21" s="72"/>
      <c r="J21" s="72"/>
      <c r="K21" s="72"/>
      <c r="L21" s="72"/>
      <c r="M21" s="72"/>
      <c r="N21" s="72"/>
      <c r="O21" s="72"/>
      <c r="P21" s="72"/>
      <c r="Q21" s="72"/>
      <c r="R21" s="81"/>
      <c r="S21" s="81"/>
      <c r="T21" s="81"/>
      <c r="U21" s="81"/>
      <c r="W21" s="72"/>
      <c r="X21" s="72"/>
      <c r="Y21" s="72"/>
      <c r="Z21" s="72"/>
      <c r="AA21" s="75"/>
      <c r="AB21" s="75"/>
      <c r="AC21" s="75"/>
      <c r="AD21" s="75"/>
      <c r="AE21" s="75"/>
    </row>
    <row r="22" spans="1:32" x14ac:dyDescent="0.35">
      <c r="H22"/>
      <c r="M22" s="72"/>
      <c r="N22" s="72"/>
      <c r="X22" s="72"/>
      <c r="AA22" s="71"/>
      <c r="AB22" s="71"/>
      <c r="AC22" s="71"/>
      <c r="AD22" s="71"/>
      <c r="AE22" s="71"/>
    </row>
    <row r="23" spans="1:32" x14ac:dyDescent="0.35">
      <c r="H23"/>
    </row>
    <row r="24" spans="1:32" x14ac:dyDescent="0.35">
      <c r="H24"/>
    </row>
    <row r="25" spans="1:32" x14ac:dyDescent="0.35">
      <c r="H25" s="75"/>
      <c r="P25" s="74"/>
      <c r="Q25" s="74"/>
      <c r="W25" s="74"/>
    </row>
    <row r="26" spans="1:32" x14ac:dyDescent="0.35">
      <c r="H26" s="75"/>
      <c r="P26" s="80"/>
    </row>
    <row r="27" spans="1:32" x14ac:dyDescent="0.35">
      <c r="H27" s="75"/>
    </row>
    <row r="28" spans="1:32" x14ac:dyDescent="0.35">
      <c r="H28" s="75"/>
    </row>
    <row r="29" spans="1:32" x14ac:dyDescent="0.35">
      <c r="H29" s="75"/>
      <c r="W29" s="72"/>
      <c r="X29" s="72"/>
      <c r="Y29" s="72"/>
      <c r="Z29" s="72"/>
    </row>
    <row r="30" spans="1:32" x14ac:dyDescent="0.35">
      <c r="H30" s="75"/>
      <c r="W30" s="72"/>
      <c r="X30" s="72"/>
      <c r="Y30" s="72"/>
      <c r="Z30" s="72"/>
    </row>
    <row r="31" spans="1:32" x14ac:dyDescent="0.35">
      <c r="H31" s="75"/>
      <c r="S31" s="62"/>
      <c r="T31" s="62"/>
      <c r="U31" s="62"/>
    </row>
    <row r="32" spans="1:32" x14ac:dyDescent="0.35">
      <c r="H32" s="75"/>
      <c r="R32" s="62"/>
      <c r="S32" s="62"/>
      <c r="T32" s="62"/>
      <c r="U32" s="62"/>
    </row>
    <row r="33" spans="8:230" x14ac:dyDescent="0.35">
      <c r="H33" s="75"/>
      <c r="R33" s="62"/>
      <c r="S33" s="62"/>
      <c r="T33" s="62"/>
      <c r="U33" s="62"/>
    </row>
    <row r="34" spans="8:230" x14ac:dyDescent="0.35">
      <c r="H34" s="75"/>
      <c r="P34" s="72"/>
      <c r="Q34" s="72"/>
      <c r="W34" s="72"/>
      <c r="X34" s="72"/>
      <c r="Y34" s="72"/>
      <c r="Z34" s="72"/>
    </row>
    <row r="35" spans="8:230" x14ac:dyDescent="0.35">
      <c r="H35" s="75"/>
      <c r="P35" s="72"/>
      <c r="Q35" s="72"/>
      <c r="W35" s="72"/>
      <c r="X35" s="72"/>
      <c r="Y35" s="72"/>
      <c r="Z35" s="72"/>
    </row>
    <row r="36" spans="8:230" x14ac:dyDescent="0.35">
      <c r="H36" s="75"/>
      <c r="Y36" s="72"/>
      <c r="Z36" s="72"/>
    </row>
    <row r="37" spans="8:230" x14ac:dyDescent="0.35">
      <c r="H37" s="75"/>
      <c r="Y37" s="72"/>
      <c r="Z37" s="72"/>
    </row>
    <row r="38" spans="8:230" x14ac:dyDescent="0.35">
      <c r="H38" s="75"/>
      <c r="Y38" s="72"/>
      <c r="Z38" s="72"/>
    </row>
    <row r="39" spans="8:230" x14ac:dyDescent="0.35">
      <c r="H39" s="75"/>
    </row>
    <row r="40" spans="8:230" x14ac:dyDescent="0.35">
      <c r="H40" s="79"/>
      <c r="R40" s="78"/>
      <c r="S40" s="78"/>
      <c r="T40" s="78"/>
      <c r="U40" s="78"/>
      <c r="V40" s="78"/>
    </row>
    <row r="43" spans="8:230" x14ac:dyDescent="0.35">
      <c r="J43" s="77"/>
    </row>
    <row r="44" spans="8:230" x14ac:dyDescent="0.35">
      <c r="K44" s="76"/>
    </row>
    <row r="45" spans="8:230" x14ac:dyDescent="0.35">
      <c r="H45"/>
      <c r="K45" s="76"/>
    </row>
    <row r="46" spans="8:230" x14ac:dyDescent="0.35">
      <c r="H46"/>
      <c r="J46" s="38"/>
      <c r="K46" s="38"/>
      <c r="L46" s="38"/>
      <c r="M46" s="38"/>
      <c r="N46" s="38"/>
      <c r="O46" s="38"/>
      <c r="P46" s="38"/>
      <c r="Q46" s="38"/>
      <c r="W46" s="38"/>
      <c r="X46" s="38"/>
      <c r="Y46" s="38"/>
      <c r="Z46" s="38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  <c r="BU46" s="52"/>
      <c r="BV46" s="52"/>
      <c r="BW46" s="52"/>
      <c r="BX46" s="52"/>
      <c r="BY46" s="52"/>
      <c r="BZ46" s="52"/>
      <c r="CA46" s="52"/>
      <c r="CB46" s="52"/>
      <c r="CC46" s="52"/>
      <c r="CD46" s="52"/>
      <c r="CE46" s="52"/>
      <c r="CF46" s="52"/>
      <c r="CG46" s="52"/>
      <c r="CH46" s="52"/>
      <c r="CI46" s="52"/>
      <c r="CJ46" s="52"/>
      <c r="CK46" s="52"/>
      <c r="CL46" s="52"/>
      <c r="CM46" s="52"/>
      <c r="CN46" s="52"/>
      <c r="CO46" s="52"/>
      <c r="CP46" s="52"/>
      <c r="CQ46" s="52"/>
      <c r="CR46" s="52"/>
      <c r="CS46" s="52"/>
      <c r="CT46" s="52"/>
      <c r="CU46" s="52"/>
      <c r="CV46" s="52"/>
      <c r="CW46" s="52"/>
      <c r="CX46" s="52"/>
      <c r="CY46" s="52"/>
      <c r="CZ46" s="52"/>
      <c r="DA46" s="52"/>
      <c r="DB46" s="52"/>
      <c r="DC46" s="52"/>
      <c r="DD46" s="52"/>
      <c r="DE46" s="52"/>
      <c r="DF46" s="52"/>
      <c r="DG46" s="52"/>
      <c r="DH46" s="52"/>
      <c r="DI46" s="52"/>
      <c r="DJ46" s="52"/>
      <c r="DK46" s="52"/>
      <c r="DL46" s="52"/>
      <c r="DM46" s="52"/>
      <c r="DN46" s="52"/>
      <c r="DO46" s="52"/>
      <c r="DP46" s="52"/>
      <c r="DQ46" s="52"/>
      <c r="DR46" s="52"/>
      <c r="DS46" s="52"/>
      <c r="DT46" s="52"/>
      <c r="DU46" s="52"/>
      <c r="DV46" s="52"/>
      <c r="DW46" s="52"/>
      <c r="DX46" s="52"/>
      <c r="DY46" s="52"/>
      <c r="DZ46" s="52"/>
      <c r="EA46" s="52"/>
      <c r="EB46" s="52"/>
      <c r="EC46" s="52"/>
      <c r="ED46" s="52"/>
      <c r="EE46" s="52"/>
      <c r="EF46" s="52"/>
      <c r="EG46" s="52"/>
      <c r="EH46" s="52"/>
      <c r="EI46" s="52"/>
      <c r="EJ46" s="52"/>
      <c r="EK46" s="52"/>
      <c r="EL46" s="52"/>
      <c r="EM46" s="52"/>
      <c r="EN46" s="52"/>
      <c r="EO46" s="52"/>
      <c r="EP46" s="52"/>
      <c r="EQ46" s="52"/>
      <c r="ER46" s="52"/>
      <c r="ES46" s="52"/>
      <c r="ET46" s="52"/>
      <c r="EU46" s="52"/>
      <c r="EV46" s="52"/>
      <c r="EW46" s="52"/>
      <c r="EX46" s="52"/>
      <c r="EY46" s="52"/>
      <c r="EZ46" s="52"/>
      <c r="FA46" s="52"/>
      <c r="FB46" s="52"/>
      <c r="FC46" s="52"/>
      <c r="FD46" s="52"/>
      <c r="FE46" s="52"/>
      <c r="FF46" s="52"/>
      <c r="FG46" s="52"/>
      <c r="FH46" s="52"/>
      <c r="FI46" s="52"/>
      <c r="FJ46" s="52"/>
      <c r="FK46" s="52"/>
      <c r="FL46" s="52"/>
      <c r="FM46" s="52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  <c r="GH46" s="52"/>
      <c r="GI46" s="52"/>
      <c r="GJ46" s="52"/>
      <c r="GK46" s="52"/>
      <c r="GL46" s="52"/>
      <c r="GM46" s="52"/>
      <c r="GN46" s="52"/>
      <c r="GO46" s="52"/>
      <c r="GP46" s="52"/>
      <c r="GQ46" s="52"/>
      <c r="GR46" s="52"/>
      <c r="GS46" s="52"/>
      <c r="GT46" s="52"/>
      <c r="GU46" s="52"/>
      <c r="GV46" s="52"/>
      <c r="GW46" s="52"/>
      <c r="GX46" s="52"/>
      <c r="GY46" s="52"/>
      <c r="GZ46" s="52"/>
      <c r="HA46" s="52"/>
      <c r="HB46" s="52"/>
      <c r="HC46" s="52"/>
      <c r="HD46" s="52"/>
      <c r="HE46" s="52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</row>
    <row r="47" spans="8:230" x14ac:dyDescent="0.35">
      <c r="H47"/>
      <c r="J47" s="38"/>
      <c r="K47" s="38"/>
      <c r="L47" s="38"/>
      <c r="M47" s="38"/>
      <c r="N47" s="38"/>
      <c r="O47" s="38"/>
      <c r="P47" s="38"/>
      <c r="Q47" s="38"/>
      <c r="W47" s="38"/>
      <c r="X47" s="38"/>
      <c r="Y47" s="38"/>
      <c r="Z47" s="38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  <c r="BU47" s="52"/>
      <c r="BV47" s="52"/>
      <c r="BW47" s="52"/>
      <c r="BX47" s="52"/>
      <c r="BY47" s="52"/>
      <c r="BZ47" s="52"/>
      <c r="CA47" s="52"/>
      <c r="CB47" s="52"/>
      <c r="CC47" s="52"/>
      <c r="CD47" s="52"/>
      <c r="CE47" s="52"/>
      <c r="CF47" s="52"/>
      <c r="CG47" s="52"/>
      <c r="CH47" s="52"/>
      <c r="CI47" s="52"/>
      <c r="CJ47" s="52"/>
      <c r="CK47" s="52"/>
      <c r="CL47" s="52"/>
      <c r="CM47" s="52"/>
      <c r="CN47" s="52"/>
      <c r="CO47" s="52"/>
      <c r="CP47" s="52"/>
      <c r="CQ47" s="52"/>
      <c r="CR47" s="52"/>
      <c r="CS47" s="52"/>
      <c r="CT47" s="52"/>
      <c r="CU47" s="52"/>
      <c r="CV47" s="52"/>
      <c r="CW47" s="52"/>
      <c r="CX47" s="52"/>
      <c r="CY47" s="52"/>
      <c r="CZ47" s="52"/>
      <c r="DA47" s="52"/>
      <c r="DB47" s="52"/>
      <c r="DC47" s="52"/>
      <c r="DD47" s="52"/>
      <c r="DE47" s="52"/>
      <c r="DF47" s="52"/>
      <c r="DG47" s="52"/>
      <c r="DH47" s="52"/>
      <c r="DI47" s="52"/>
      <c r="DJ47" s="52"/>
      <c r="DK47" s="52"/>
      <c r="DL47" s="52"/>
      <c r="DM47" s="52"/>
      <c r="DN47" s="52"/>
      <c r="DO47" s="52"/>
      <c r="DP47" s="52"/>
      <c r="DQ47" s="52"/>
      <c r="DR47" s="52"/>
      <c r="DS47" s="52"/>
      <c r="DT47" s="52"/>
      <c r="DU47" s="52"/>
      <c r="DV47" s="52"/>
      <c r="DW47" s="52"/>
      <c r="DX47" s="52"/>
      <c r="DY47" s="52"/>
      <c r="DZ47" s="52"/>
      <c r="EA47" s="52"/>
      <c r="EB47" s="52"/>
      <c r="EC47" s="52"/>
      <c r="ED47" s="52"/>
      <c r="EE47" s="52"/>
      <c r="EF47" s="52"/>
      <c r="EG47" s="52"/>
      <c r="EH47" s="52"/>
      <c r="EI47" s="52"/>
      <c r="EJ47" s="52"/>
      <c r="EK47" s="52"/>
      <c r="EL47" s="52"/>
      <c r="EM47" s="52"/>
      <c r="EN47" s="52"/>
      <c r="EO47" s="52"/>
      <c r="EP47" s="52"/>
      <c r="EQ47" s="52"/>
      <c r="ER47" s="52"/>
      <c r="ES47" s="52"/>
      <c r="ET47" s="52"/>
      <c r="EU47" s="52"/>
      <c r="EV47" s="52"/>
      <c r="EW47" s="52"/>
      <c r="EX47" s="52"/>
      <c r="EY47" s="52"/>
      <c r="EZ47" s="52"/>
      <c r="FA47" s="52"/>
      <c r="FB47" s="52"/>
      <c r="FC47" s="52"/>
      <c r="FD47" s="52"/>
      <c r="FE47" s="52"/>
      <c r="FF47" s="52"/>
      <c r="FG47" s="52"/>
      <c r="FH47" s="52"/>
      <c r="FI47" s="52"/>
      <c r="FJ47" s="52"/>
      <c r="FK47" s="52"/>
      <c r="FL47" s="52"/>
      <c r="FM47" s="52"/>
      <c r="FN47" s="52"/>
      <c r="FO47" s="52"/>
      <c r="FP47" s="52"/>
      <c r="FQ47" s="52"/>
      <c r="FR47" s="52"/>
      <c r="FS47" s="52"/>
      <c r="FT47" s="52"/>
      <c r="FU47" s="52"/>
      <c r="FV47" s="52"/>
      <c r="FW47" s="52"/>
      <c r="FX47" s="52"/>
      <c r="FY47" s="52"/>
      <c r="FZ47" s="52"/>
      <c r="GA47" s="52"/>
      <c r="GB47" s="52"/>
      <c r="GC47" s="52"/>
      <c r="GD47" s="52"/>
      <c r="GE47" s="52"/>
      <c r="GF47" s="52"/>
      <c r="GG47" s="52"/>
      <c r="GH47" s="52"/>
      <c r="GI47" s="52"/>
      <c r="GJ47" s="52"/>
      <c r="GK47" s="52"/>
      <c r="GL47" s="52"/>
      <c r="GM47" s="52"/>
      <c r="GN47" s="52"/>
      <c r="GO47" s="52"/>
      <c r="GP47" s="52"/>
      <c r="GQ47" s="52"/>
      <c r="GR47" s="52"/>
      <c r="GS47" s="52"/>
      <c r="GT47" s="52"/>
      <c r="GU47" s="52"/>
      <c r="GV47" s="52"/>
      <c r="GW47" s="52"/>
      <c r="GX47" s="52"/>
      <c r="GY47" s="52"/>
      <c r="GZ47" s="52"/>
      <c r="HA47" s="52"/>
      <c r="HB47" s="52"/>
      <c r="HC47" s="52"/>
      <c r="HD47" s="52"/>
      <c r="HE47" s="52"/>
      <c r="HF47" s="52"/>
      <c r="HG47" s="52"/>
      <c r="HH47" s="52"/>
      <c r="HI47" s="52"/>
      <c r="HJ47" s="52"/>
      <c r="HK47" s="52"/>
      <c r="HL47" s="52"/>
      <c r="HM47" s="52"/>
      <c r="HN47" s="52"/>
      <c r="HO47" s="52"/>
      <c r="HP47" s="52"/>
      <c r="HQ47" s="52"/>
      <c r="HR47" s="52"/>
      <c r="HS47" s="52"/>
      <c r="HT47" s="52"/>
      <c r="HU47" s="52"/>
      <c r="HV47" s="52"/>
    </row>
    <row r="48" spans="8:230" x14ac:dyDescent="0.35">
      <c r="H48"/>
      <c r="J48" s="38"/>
      <c r="K48" s="38"/>
      <c r="L48" s="38"/>
      <c r="M48" s="38"/>
      <c r="N48" s="38"/>
      <c r="O48" s="38"/>
      <c r="P48" s="38"/>
      <c r="Q48" s="38"/>
      <c r="W48" s="38"/>
      <c r="X48" s="38"/>
      <c r="Y48" s="38"/>
      <c r="Z48" s="38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52"/>
      <c r="FG48" s="52"/>
      <c r="FH48" s="52"/>
      <c r="FI48" s="52"/>
      <c r="FJ48" s="52"/>
      <c r="FK48" s="52"/>
      <c r="FL48" s="52"/>
      <c r="FM48" s="52"/>
      <c r="FN48" s="52"/>
      <c r="FO48" s="52"/>
      <c r="FP48" s="52"/>
      <c r="FQ48" s="52"/>
      <c r="FR48" s="52"/>
      <c r="FS48" s="52"/>
      <c r="FT48" s="52"/>
      <c r="FU48" s="52"/>
      <c r="FV48" s="52"/>
      <c r="FW48" s="52"/>
      <c r="FX48" s="52"/>
      <c r="FY48" s="52"/>
      <c r="FZ48" s="52"/>
      <c r="GA48" s="52"/>
      <c r="GB48" s="52"/>
      <c r="GC48" s="52"/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  <c r="GQ48" s="52"/>
      <c r="GR48" s="52"/>
      <c r="GS48" s="52"/>
      <c r="GT48" s="52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2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</row>
    <row r="49" spans="5:228" x14ac:dyDescent="0.35">
      <c r="H49"/>
      <c r="J49" s="38"/>
      <c r="K49" s="38"/>
      <c r="L49" s="38"/>
      <c r="M49" s="38"/>
      <c r="N49" s="38"/>
      <c r="O49" s="38"/>
      <c r="P49" s="38"/>
      <c r="Q49" s="38"/>
      <c r="W49" s="38"/>
      <c r="X49" s="38"/>
      <c r="Y49" s="38"/>
      <c r="Z49" s="38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  <c r="BU49" s="52"/>
      <c r="BV49" s="52"/>
      <c r="BW49" s="52"/>
      <c r="BX49" s="52"/>
      <c r="BY49" s="52"/>
      <c r="BZ49" s="52"/>
      <c r="CA49" s="52"/>
      <c r="CB49" s="52"/>
      <c r="CC49" s="52"/>
      <c r="CD49" s="52"/>
      <c r="CE49" s="52"/>
      <c r="CF49" s="52"/>
      <c r="CG49" s="52"/>
      <c r="CH49" s="52"/>
      <c r="CI49" s="52"/>
      <c r="CJ49" s="52"/>
      <c r="CK49" s="52"/>
      <c r="CL49" s="52"/>
      <c r="CM49" s="52"/>
      <c r="CN49" s="52"/>
      <c r="CO49" s="52"/>
      <c r="CP49" s="52"/>
      <c r="CQ49" s="52"/>
      <c r="CR49" s="52"/>
      <c r="CS49" s="52"/>
      <c r="CT49" s="52"/>
      <c r="CU49" s="52"/>
      <c r="CV49" s="52"/>
      <c r="CW49" s="52"/>
      <c r="CX49" s="52"/>
      <c r="CY49" s="52"/>
      <c r="CZ49" s="52"/>
      <c r="DA49" s="52"/>
      <c r="DB49" s="52"/>
      <c r="DC49" s="52"/>
      <c r="DD49" s="52"/>
      <c r="DE49" s="52"/>
      <c r="DF49" s="52"/>
      <c r="DG49" s="52"/>
      <c r="DH49" s="52"/>
      <c r="DI49" s="52"/>
      <c r="DJ49" s="52"/>
      <c r="DK49" s="52"/>
      <c r="DL49" s="52"/>
      <c r="DM49" s="52"/>
      <c r="DN49" s="52"/>
      <c r="DO49" s="52"/>
      <c r="DP49" s="52"/>
      <c r="DQ49" s="52"/>
      <c r="DR49" s="52"/>
      <c r="DS49" s="52"/>
      <c r="DT49" s="52"/>
      <c r="DU49" s="52"/>
      <c r="DV49" s="52"/>
      <c r="DW49" s="52"/>
      <c r="DX49" s="52"/>
      <c r="DY49" s="52"/>
      <c r="DZ49" s="52"/>
      <c r="EA49" s="52"/>
      <c r="EB49" s="52"/>
      <c r="EC49" s="52"/>
      <c r="ED49" s="52"/>
      <c r="EE49" s="52"/>
      <c r="EF49" s="52"/>
      <c r="EG49" s="52"/>
      <c r="EH49" s="52"/>
      <c r="EI49" s="52"/>
      <c r="EJ49" s="52"/>
      <c r="EK49" s="52"/>
      <c r="EL49" s="52"/>
      <c r="EM49" s="52"/>
      <c r="EN49" s="52"/>
      <c r="EO49" s="52"/>
      <c r="EP49" s="52"/>
      <c r="EQ49" s="52"/>
      <c r="ER49" s="52"/>
      <c r="ES49" s="52"/>
      <c r="ET49" s="52"/>
      <c r="EU49" s="52"/>
      <c r="EV49" s="52"/>
      <c r="EW49" s="52"/>
      <c r="EX49" s="52"/>
      <c r="EY49" s="52"/>
      <c r="EZ49" s="52"/>
      <c r="FA49" s="52"/>
      <c r="FB49" s="52"/>
      <c r="FC49" s="52"/>
      <c r="FD49" s="52"/>
      <c r="FE49" s="52"/>
      <c r="FF49" s="52"/>
      <c r="FG49" s="52"/>
      <c r="FH49" s="52"/>
      <c r="FI49" s="52"/>
      <c r="FJ49" s="52"/>
      <c r="FK49" s="52"/>
      <c r="FL49" s="52"/>
      <c r="FM49" s="52"/>
      <c r="FN49" s="52"/>
      <c r="FO49" s="52"/>
      <c r="FP49" s="52"/>
      <c r="FQ49" s="52"/>
      <c r="FR49" s="52"/>
      <c r="FS49" s="52"/>
      <c r="FT49" s="52"/>
      <c r="FU49" s="52"/>
      <c r="FV49" s="52"/>
      <c r="FW49" s="52"/>
      <c r="FX49" s="52"/>
      <c r="FY49" s="52"/>
      <c r="FZ49" s="52"/>
      <c r="GA49" s="52"/>
      <c r="GB49" s="52"/>
      <c r="GC49" s="52"/>
      <c r="GD49" s="52"/>
      <c r="GE49" s="52"/>
      <c r="GF49" s="52"/>
      <c r="GG49" s="52"/>
      <c r="GH49" s="52"/>
      <c r="GI49" s="52"/>
      <c r="GJ49" s="52"/>
      <c r="GK49" s="52"/>
      <c r="GL49" s="52"/>
      <c r="GM49" s="52"/>
      <c r="GN49" s="52"/>
      <c r="GO49" s="52"/>
      <c r="GP49" s="52"/>
      <c r="GQ49" s="52"/>
      <c r="GR49" s="52"/>
      <c r="GS49" s="52"/>
      <c r="GT49" s="52"/>
      <c r="GU49" s="52"/>
      <c r="GV49" s="52"/>
      <c r="GW49" s="52"/>
      <c r="GX49" s="52"/>
      <c r="GY49" s="52"/>
      <c r="GZ49" s="52"/>
      <c r="HA49" s="52"/>
      <c r="HB49" s="52"/>
      <c r="HC49" s="52"/>
      <c r="HD49" s="52"/>
      <c r="HE49" s="52"/>
      <c r="HF49" s="52"/>
      <c r="HG49" s="52"/>
      <c r="HH49" s="52"/>
      <c r="HI49" s="52"/>
      <c r="HJ49" s="52"/>
      <c r="HK49" s="52"/>
      <c r="HL49" s="52"/>
      <c r="HM49" s="52"/>
      <c r="HN49" s="52"/>
      <c r="HO49" s="52"/>
      <c r="HP49" s="52"/>
      <c r="HQ49" s="52"/>
      <c r="HR49" s="52"/>
      <c r="HS49" s="52"/>
      <c r="HT49" s="52"/>
    </row>
    <row r="50" spans="5:228" x14ac:dyDescent="0.35">
      <c r="H50"/>
      <c r="J50" s="38"/>
      <c r="K50" s="38"/>
      <c r="L50" s="38"/>
      <c r="M50" s="38"/>
      <c r="N50" s="38"/>
      <c r="O50" s="38"/>
      <c r="P50" s="38"/>
      <c r="Q50" s="38"/>
      <c r="W50" s="38"/>
      <c r="X50" s="38"/>
      <c r="Y50" s="38"/>
      <c r="Z50" s="38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  <c r="EI50" s="52"/>
      <c r="EJ50" s="52"/>
      <c r="EK50" s="52"/>
      <c r="EL50" s="52"/>
      <c r="EM50" s="52"/>
      <c r="EN50" s="52"/>
      <c r="EO50" s="52"/>
      <c r="EP50" s="52"/>
      <c r="EQ50" s="52"/>
      <c r="ER50" s="52"/>
      <c r="ES50" s="52"/>
      <c r="ET50" s="52"/>
      <c r="EU50" s="52"/>
      <c r="EV50" s="52"/>
      <c r="EW50" s="52"/>
      <c r="EX50" s="52"/>
      <c r="EY50" s="52"/>
      <c r="EZ50" s="52"/>
      <c r="FA50" s="52"/>
      <c r="FB50" s="52"/>
      <c r="FC50" s="52"/>
      <c r="FD50" s="52"/>
      <c r="FE50" s="52"/>
      <c r="FF50" s="52"/>
      <c r="FG50" s="52"/>
      <c r="FH50" s="52"/>
      <c r="FI50" s="52"/>
      <c r="FJ50" s="52"/>
      <c r="FK50" s="52"/>
      <c r="FL50" s="52"/>
      <c r="FM50" s="52"/>
      <c r="FN50" s="52"/>
      <c r="FO50" s="52"/>
      <c r="FP50" s="52"/>
      <c r="FQ50" s="52"/>
      <c r="FR50" s="52"/>
      <c r="FS50" s="52"/>
      <c r="FT50" s="52"/>
      <c r="FU50" s="52"/>
      <c r="FV50" s="52"/>
      <c r="FW50" s="52"/>
      <c r="FX50" s="52"/>
      <c r="FY50" s="52"/>
      <c r="FZ50" s="52"/>
      <c r="GA50" s="52"/>
      <c r="GB50" s="52"/>
      <c r="GC50" s="52"/>
      <c r="GD50" s="52"/>
      <c r="GE50" s="52"/>
      <c r="GF50" s="52"/>
      <c r="GG50" s="52"/>
      <c r="GH50" s="52"/>
      <c r="GI50" s="52"/>
      <c r="GJ50" s="52"/>
      <c r="GK50" s="52"/>
      <c r="GL50" s="52"/>
      <c r="GM50" s="52"/>
      <c r="GN50" s="52"/>
      <c r="GO50" s="52"/>
      <c r="GP50" s="52"/>
      <c r="GQ50" s="52"/>
      <c r="GR50" s="52"/>
      <c r="GS50" s="52"/>
      <c r="GT50" s="52"/>
      <c r="GU50" s="52"/>
      <c r="GV50" s="52"/>
      <c r="GW50" s="52"/>
      <c r="GX50" s="52"/>
      <c r="GY50" s="52"/>
      <c r="GZ50" s="52"/>
      <c r="HA50" s="52"/>
      <c r="HB50" s="52"/>
      <c r="HC50" s="52"/>
      <c r="HD50" s="52"/>
      <c r="HE50" s="52"/>
      <c r="HF50" s="52"/>
      <c r="HG50" s="52"/>
      <c r="HH50" s="52"/>
      <c r="HI50" s="52"/>
      <c r="HJ50" s="52"/>
      <c r="HK50" s="52"/>
      <c r="HL50" s="52"/>
      <c r="HM50" s="52"/>
      <c r="HN50" s="52"/>
      <c r="HO50" s="52"/>
      <c r="HP50" s="52"/>
      <c r="HQ50" s="52"/>
      <c r="HR50" s="52"/>
      <c r="HS50" s="52"/>
      <c r="HT50" s="52"/>
    </row>
    <row r="51" spans="5:228" x14ac:dyDescent="0.35">
      <c r="H51"/>
      <c r="J51" s="38"/>
      <c r="K51" s="38"/>
      <c r="L51" s="38"/>
      <c r="M51" s="38"/>
      <c r="N51" s="38"/>
      <c r="O51" s="38"/>
      <c r="P51" s="38"/>
      <c r="Q51" s="38"/>
      <c r="W51" s="38"/>
      <c r="X51" s="38"/>
      <c r="Y51" s="38"/>
      <c r="Z51" s="38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  <c r="BU51" s="52"/>
      <c r="BV51" s="52"/>
      <c r="BW51" s="52"/>
      <c r="BX51" s="52"/>
      <c r="BY51" s="52"/>
      <c r="BZ51" s="52"/>
      <c r="CA51" s="52"/>
      <c r="CB51" s="52"/>
      <c r="CC51" s="52"/>
      <c r="CD51" s="52"/>
      <c r="CE51" s="52"/>
      <c r="CF51" s="52"/>
      <c r="CG51" s="52"/>
      <c r="CH51" s="52"/>
      <c r="CI51" s="52"/>
      <c r="CJ51" s="52"/>
      <c r="CK51" s="52"/>
      <c r="CL51" s="52"/>
      <c r="CM51" s="52"/>
      <c r="CN51" s="52"/>
      <c r="CO51" s="52"/>
      <c r="CP51" s="52"/>
      <c r="CQ51" s="52"/>
      <c r="CR51" s="52"/>
      <c r="CS51" s="52"/>
      <c r="CT51" s="52"/>
      <c r="CU51" s="52"/>
      <c r="CV51" s="52"/>
      <c r="CW51" s="52"/>
      <c r="CX51" s="52"/>
      <c r="CY51" s="52"/>
      <c r="CZ51" s="52"/>
      <c r="DA51" s="52"/>
      <c r="DB51" s="52"/>
      <c r="DC51" s="52"/>
      <c r="DD51" s="52"/>
      <c r="DE51" s="52"/>
      <c r="DF51" s="52"/>
      <c r="DG51" s="52"/>
      <c r="DH51" s="52"/>
      <c r="DI51" s="52"/>
      <c r="DJ51" s="52"/>
      <c r="DK51" s="52"/>
      <c r="DL51" s="52"/>
      <c r="DM51" s="52"/>
      <c r="DN51" s="52"/>
      <c r="DO51" s="52"/>
      <c r="DP51" s="52"/>
      <c r="DQ51" s="52"/>
      <c r="DR51" s="52"/>
      <c r="DS51" s="52"/>
      <c r="DT51" s="52"/>
      <c r="DU51" s="52"/>
      <c r="DV51" s="52"/>
      <c r="DW51" s="52"/>
      <c r="DX51" s="52"/>
      <c r="DY51" s="52"/>
      <c r="DZ51" s="52"/>
      <c r="EA51" s="52"/>
      <c r="EB51" s="52"/>
      <c r="EC51" s="52"/>
      <c r="ED51" s="52"/>
      <c r="EE51" s="52"/>
      <c r="EF51" s="52"/>
      <c r="EG51" s="52"/>
      <c r="EH51" s="52"/>
      <c r="EI51" s="52"/>
      <c r="EJ51" s="52"/>
      <c r="EK51" s="52"/>
      <c r="EL51" s="52"/>
      <c r="EM51" s="52"/>
      <c r="EN51" s="52"/>
      <c r="EO51" s="52"/>
      <c r="EP51" s="52"/>
      <c r="EQ51" s="52"/>
      <c r="ER51" s="52"/>
      <c r="ES51" s="52"/>
      <c r="ET51" s="52"/>
      <c r="EU51" s="52"/>
      <c r="EV51" s="52"/>
      <c r="EW51" s="52"/>
      <c r="EX51" s="52"/>
      <c r="EY51" s="52"/>
      <c r="EZ51" s="52"/>
      <c r="FA51" s="52"/>
      <c r="FB51" s="52"/>
      <c r="FC51" s="52"/>
      <c r="FD51" s="52"/>
      <c r="FE51" s="52"/>
      <c r="FF51" s="52"/>
      <c r="FG51" s="52"/>
      <c r="FH51" s="52"/>
      <c r="FI51" s="52"/>
      <c r="FJ51" s="52"/>
      <c r="FK51" s="52"/>
      <c r="FL51" s="52"/>
      <c r="FM51" s="52"/>
      <c r="FN51" s="52"/>
      <c r="FO51" s="52"/>
      <c r="FP51" s="52"/>
      <c r="FQ51" s="52"/>
      <c r="FR51" s="52"/>
      <c r="FS51" s="52"/>
      <c r="FT51" s="52"/>
      <c r="FU51" s="52"/>
      <c r="FV51" s="52"/>
      <c r="FW51" s="52"/>
      <c r="FX51" s="52"/>
      <c r="FY51" s="52"/>
      <c r="FZ51" s="52"/>
      <c r="GA51" s="52"/>
      <c r="GB51" s="52"/>
      <c r="GC51" s="52"/>
      <c r="GD51" s="52"/>
      <c r="GE51" s="52"/>
      <c r="GF51" s="52"/>
      <c r="GG51" s="52"/>
      <c r="GH51" s="52"/>
      <c r="GI51" s="52"/>
      <c r="GJ51" s="52"/>
      <c r="GK51" s="52"/>
      <c r="GL51" s="52"/>
      <c r="GM51" s="52"/>
      <c r="GN51" s="52"/>
      <c r="GO51" s="52"/>
      <c r="GP51" s="52"/>
      <c r="GQ51" s="52"/>
      <c r="GR51" s="52"/>
      <c r="GS51" s="52"/>
      <c r="GT51" s="52"/>
      <c r="GU51" s="52"/>
      <c r="GV51" s="52"/>
      <c r="GW51" s="52"/>
      <c r="GX51" s="52"/>
      <c r="GY51" s="52"/>
      <c r="GZ51" s="52"/>
      <c r="HA51" s="52"/>
      <c r="HB51" s="52"/>
      <c r="HC51" s="52"/>
      <c r="HD51" s="52"/>
      <c r="HE51" s="52"/>
      <c r="HF51" s="52"/>
      <c r="HG51" s="52"/>
      <c r="HH51" s="52"/>
      <c r="HI51" s="52"/>
      <c r="HJ51" s="52"/>
      <c r="HK51" s="52"/>
      <c r="HL51" s="52"/>
      <c r="HM51" s="52"/>
      <c r="HN51" s="52"/>
      <c r="HO51" s="52"/>
      <c r="HP51" s="52"/>
      <c r="HQ51" s="52"/>
      <c r="HR51" s="52"/>
      <c r="HS51" s="52"/>
      <c r="HT51" s="52"/>
    </row>
    <row r="52" spans="5:228" x14ac:dyDescent="0.35">
      <c r="H52"/>
      <c r="J52" s="38"/>
      <c r="K52" s="38"/>
      <c r="L52" s="38"/>
      <c r="M52" s="38"/>
      <c r="N52" s="38"/>
      <c r="O52" s="38"/>
      <c r="P52" s="38"/>
      <c r="Q52" s="38"/>
      <c r="W52" s="38"/>
      <c r="X52" s="38"/>
      <c r="Y52" s="38"/>
      <c r="Z52" s="38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  <c r="EN52" s="52"/>
      <c r="EO52" s="52"/>
      <c r="EP52" s="52"/>
      <c r="EQ52" s="52"/>
      <c r="ER52" s="52"/>
      <c r="ES52" s="52"/>
      <c r="ET52" s="52"/>
      <c r="EU52" s="52"/>
      <c r="EV52" s="52"/>
      <c r="EW52" s="52"/>
      <c r="EX52" s="52"/>
      <c r="EY52" s="52"/>
      <c r="EZ52" s="52"/>
      <c r="FA52" s="52"/>
      <c r="FB52" s="52"/>
      <c r="FC52" s="52"/>
      <c r="FD52" s="52"/>
      <c r="FE52" s="52"/>
      <c r="FF52" s="52"/>
      <c r="FG52" s="52"/>
      <c r="FH52" s="52"/>
      <c r="FI52" s="52"/>
      <c r="FJ52" s="52"/>
      <c r="FK52" s="52"/>
      <c r="FL52" s="52"/>
      <c r="FM52" s="52"/>
      <c r="FN52" s="52"/>
      <c r="FO52" s="52"/>
      <c r="FP52" s="52"/>
      <c r="FQ52" s="52"/>
      <c r="FR52" s="52"/>
      <c r="FS52" s="52"/>
      <c r="FT52" s="52"/>
      <c r="FU52" s="52"/>
      <c r="FV52" s="52"/>
      <c r="FW52" s="52"/>
      <c r="FX52" s="52"/>
      <c r="FY52" s="52"/>
      <c r="FZ52" s="52"/>
      <c r="GA52" s="52"/>
      <c r="GB52" s="52"/>
      <c r="GC52" s="52"/>
      <c r="GD52" s="52"/>
      <c r="GE52" s="52"/>
      <c r="GF52" s="52"/>
      <c r="GG52" s="52"/>
      <c r="GH52" s="52"/>
      <c r="GI52" s="52"/>
      <c r="GJ52" s="52"/>
      <c r="GK52" s="52"/>
      <c r="GL52" s="52"/>
      <c r="GM52" s="52"/>
      <c r="GN52" s="52"/>
      <c r="GO52" s="52"/>
      <c r="GP52" s="52"/>
      <c r="GQ52" s="52"/>
      <c r="GR52" s="52"/>
      <c r="GS52" s="52"/>
      <c r="GT52" s="52"/>
      <c r="GU52" s="52"/>
      <c r="GV52" s="52"/>
      <c r="GW52" s="52"/>
      <c r="GX52" s="52"/>
      <c r="GY52" s="52"/>
      <c r="GZ52" s="52"/>
      <c r="HA52" s="52"/>
      <c r="HB52" s="52"/>
      <c r="HC52" s="52"/>
      <c r="HD52" s="52"/>
      <c r="HE52" s="52"/>
      <c r="HF52" s="52"/>
      <c r="HG52" s="52"/>
      <c r="HH52" s="52"/>
      <c r="HI52" s="52"/>
      <c r="HJ52" s="52"/>
      <c r="HK52" s="52"/>
      <c r="HL52" s="52"/>
      <c r="HM52" s="52"/>
      <c r="HN52" s="52"/>
      <c r="HO52" s="52"/>
      <c r="HP52" s="52"/>
      <c r="HQ52" s="52"/>
      <c r="HR52" s="52"/>
      <c r="HS52" s="52"/>
    </row>
    <row r="53" spans="5:228" x14ac:dyDescent="0.35">
      <c r="H53"/>
      <c r="J53" s="38"/>
      <c r="K53" s="38"/>
      <c r="L53" s="38"/>
      <c r="M53" s="38"/>
      <c r="N53" s="38"/>
      <c r="O53" s="38"/>
      <c r="P53" s="38"/>
      <c r="Q53" s="38"/>
      <c r="W53" s="38"/>
      <c r="X53" s="38"/>
      <c r="Y53" s="38"/>
      <c r="Z53" s="38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  <c r="EN53" s="52"/>
      <c r="EO53" s="52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  <c r="FG53" s="52"/>
      <c r="FH53" s="52"/>
      <c r="FI53" s="52"/>
      <c r="FJ53" s="52"/>
      <c r="FK53" s="52"/>
      <c r="FL53" s="52"/>
      <c r="FM53" s="52"/>
      <c r="FN53" s="52"/>
      <c r="FO53" s="52"/>
      <c r="FP53" s="52"/>
      <c r="FQ53" s="52"/>
      <c r="FR53" s="52"/>
      <c r="FS53" s="52"/>
      <c r="FT53" s="52"/>
      <c r="FU53" s="52"/>
      <c r="FV53" s="52"/>
      <c r="FW53" s="52"/>
      <c r="FX53" s="52"/>
      <c r="FY53" s="52"/>
      <c r="FZ53" s="52"/>
      <c r="GA53" s="52"/>
      <c r="GB53" s="52"/>
      <c r="GC53" s="52"/>
      <c r="GD53" s="52"/>
      <c r="GE53" s="52"/>
      <c r="GF53" s="52"/>
      <c r="GG53" s="52"/>
      <c r="GH53" s="52"/>
      <c r="GI53" s="52"/>
      <c r="GJ53" s="52"/>
      <c r="GK53" s="52"/>
      <c r="GL53" s="52"/>
      <c r="GM53" s="52"/>
      <c r="GN53" s="52"/>
      <c r="GO53" s="52"/>
      <c r="GP53" s="52"/>
      <c r="GQ53" s="52"/>
      <c r="GR53" s="52"/>
      <c r="GS53" s="52"/>
      <c r="GT53" s="52"/>
      <c r="GU53" s="52"/>
      <c r="GV53" s="52"/>
      <c r="GW53" s="52"/>
      <c r="GX53" s="52"/>
      <c r="GY53" s="52"/>
      <c r="GZ53" s="52"/>
      <c r="HA53" s="52"/>
      <c r="HB53" s="52"/>
      <c r="HC53" s="52"/>
      <c r="HD53" s="52"/>
      <c r="HE53" s="52"/>
      <c r="HF53" s="52"/>
      <c r="HG53" s="52"/>
      <c r="HH53" s="52"/>
      <c r="HI53" s="52"/>
      <c r="HJ53" s="52"/>
      <c r="HK53" s="52"/>
      <c r="HL53" s="52"/>
      <c r="HM53" s="52"/>
      <c r="HN53" s="52"/>
      <c r="HO53" s="52"/>
      <c r="HP53" s="52"/>
      <c r="HQ53" s="52"/>
      <c r="HR53" s="52"/>
      <c r="HS53" s="52"/>
    </row>
    <row r="54" spans="5:228" x14ac:dyDescent="0.35">
      <c r="H54" s="75"/>
      <c r="L54" s="62"/>
    </row>
    <row r="55" spans="5:228" x14ac:dyDescent="0.35">
      <c r="H55" s="75"/>
      <c r="L55" s="62"/>
    </row>
    <row r="56" spans="5:228" x14ac:dyDescent="0.35">
      <c r="H56" s="75"/>
      <c r="L56" s="62"/>
    </row>
    <row r="57" spans="5:228" x14ac:dyDescent="0.35">
      <c r="H57" s="75"/>
      <c r="K57" s="62"/>
    </row>
    <row r="58" spans="5:228" x14ac:dyDescent="0.35">
      <c r="H58" s="75"/>
      <c r="K58" s="62"/>
    </row>
    <row r="59" spans="5:228" x14ac:dyDescent="0.35">
      <c r="H59" s="75"/>
      <c r="K59" s="62"/>
    </row>
    <row r="60" spans="5:228" x14ac:dyDescent="0.35">
      <c r="H60" s="75"/>
      <c r="L60" s="62"/>
    </row>
    <row r="61" spans="5:228" x14ac:dyDescent="0.35">
      <c r="H61" t="s">
        <v>399</v>
      </c>
      <c r="L61" s="62"/>
    </row>
    <row r="62" spans="5:228" x14ac:dyDescent="0.35">
      <c r="H62" s="74" t="s">
        <v>398</v>
      </c>
      <c r="L62" s="62"/>
    </row>
    <row r="63" spans="5:228" s="39" customFormat="1" x14ac:dyDescent="0.35">
      <c r="E63" s="72"/>
      <c r="F63" s="72"/>
      <c r="G63" s="72"/>
      <c r="H63" s="73">
        <f>-1*H59</f>
        <v>0</v>
      </c>
    </row>
    <row r="64" spans="5:228" s="39" customFormat="1" x14ac:dyDescent="0.35">
      <c r="E64" s="72"/>
      <c r="F64" s="72"/>
      <c r="G64" s="72"/>
      <c r="H64" s="71"/>
    </row>
    <row r="65" spans="5:8" s="39" customFormat="1" x14ac:dyDescent="0.35">
      <c r="E65" s="72"/>
      <c r="F65" s="72"/>
      <c r="G65" s="72"/>
      <c r="H65" s="71"/>
    </row>
    <row r="77" spans="5:8" s="39" customFormat="1" x14ac:dyDescent="0.35"/>
    <row r="78" spans="5:8" s="39" customFormat="1" x14ac:dyDescent="0.35"/>
    <row r="79" spans="5:8" s="39" customFormat="1" x14ac:dyDescent="0.35"/>
    <row r="80" spans="5:8" s="39" customFormat="1" x14ac:dyDescent="0.35"/>
    <row r="81" s="39" customFormat="1" x14ac:dyDescent="0.35"/>
    <row r="82" s="39" customFormat="1" x14ac:dyDescent="0.35"/>
    <row r="83" s="39" customFormat="1" x14ac:dyDescent="0.35"/>
    <row r="84" s="39" customFormat="1" x14ac:dyDescent="0.35"/>
    <row r="85" s="39" customFormat="1" x14ac:dyDescent="0.35"/>
    <row r="86" s="39" customFormat="1" x14ac:dyDescent="0.35"/>
    <row r="87" s="39" customFormat="1" x14ac:dyDescent="0.35"/>
    <row r="88" s="39" customFormat="1" x14ac:dyDescent="0.35"/>
    <row r="89" s="39" customFormat="1" x14ac:dyDescent="0.35"/>
    <row r="90" s="39" customFormat="1" x14ac:dyDescent="0.35"/>
    <row r="91" s="39" customFormat="1" x14ac:dyDescent="0.35"/>
    <row r="92" s="39" customFormat="1" x14ac:dyDescent="0.35"/>
    <row r="93" s="39" customFormat="1" x14ac:dyDescent="0.35"/>
    <row r="94" s="39" customFormat="1" x14ac:dyDescent="0.35"/>
    <row r="95" s="39" customFormat="1" x14ac:dyDescent="0.35"/>
    <row r="96" s="39" customFormat="1" x14ac:dyDescent="0.35"/>
    <row r="97" spans="16:16" s="39" customFormat="1" x14ac:dyDescent="0.35"/>
    <row r="98" spans="16:16" s="39" customFormat="1" x14ac:dyDescent="0.35"/>
    <row r="99" spans="16:16" s="39" customFormat="1" x14ac:dyDescent="0.35"/>
    <row r="100" spans="16:16" s="39" customFormat="1" x14ac:dyDescent="0.35"/>
    <row r="101" spans="16:16" s="39" customFormat="1" x14ac:dyDescent="0.35">
      <c r="P101" s="66"/>
    </row>
    <row r="102" spans="16:16" s="39" customFormat="1" x14ac:dyDescent="0.35">
      <c r="P102" s="66"/>
    </row>
    <row r="103" spans="16:16" s="39" customFormat="1" x14ac:dyDescent="0.35"/>
    <row r="104" spans="16:16" s="39" customFormat="1" x14ac:dyDescent="0.35"/>
    <row r="105" spans="16:16" s="39" customFormat="1" x14ac:dyDescent="0.35"/>
    <row r="106" spans="16:16" s="39" customFormat="1" x14ac:dyDescent="0.35"/>
    <row r="107" spans="16:16" s="39" customFormat="1" x14ac:dyDescent="0.35"/>
    <row r="108" spans="16:16" s="39" customFormat="1" x14ac:dyDescent="0.35"/>
    <row r="109" spans="16:16" s="39" customFormat="1" x14ac:dyDescent="0.35"/>
    <row r="110" spans="16:16" s="39" customFormat="1" x14ac:dyDescent="0.35"/>
    <row r="111" spans="16:16" s="39" customFormat="1" x14ac:dyDescent="0.35"/>
    <row r="112" spans="16:16" s="39" customFormat="1" x14ac:dyDescent="0.35"/>
    <row r="113" spans="8:10" s="39" customFormat="1" x14ac:dyDescent="0.35"/>
    <row r="114" spans="8:10" s="39" customFormat="1" x14ac:dyDescent="0.35"/>
    <row r="115" spans="8:10" s="39" customFormat="1" x14ac:dyDescent="0.35"/>
    <row r="116" spans="8:10" s="39" customFormat="1" x14ac:dyDescent="0.35"/>
    <row r="117" spans="8:10" s="39" customFormat="1" x14ac:dyDescent="0.35"/>
    <row r="118" spans="8:10" s="39" customFormat="1" x14ac:dyDescent="0.35"/>
    <row r="119" spans="8:10" s="39" customFormat="1" x14ac:dyDescent="0.35"/>
    <row r="120" spans="8:10" s="39" customFormat="1" x14ac:dyDescent="0.35"/>
    <row r="121" spans="8:10" s="39" customFormat="1" x14ac:dyDescent="0.35"/>
    <row r="122" spans="8:10" s="39" customFormat="1" x14ac:dyDescent="0.35"/>
    <row r="123" spans="8:10" s="39" customFormat="1" x14ac:dyDescent="0.35"/>
    <row r="124" spans="8:10" s="39" customFormat="1" x14ac:dyDescent="0.35"/>
    <row r="125" spans="8:10" s="39" customFormat="1" x14ac:dyDescent="0.35"/>
    <row r="126" spans="8:10" s="39" customFormat="1" x14ac:dyDescent="0.35">
      <c r="I126" s="66"/>
      <c r="J126" s="66"/>
    </row>
    <row r="127" spans="8:10" x14ac:dyDescent="0.35">
      <c r="H127" s="39"/>
      <c r="I127" s="66"/>
      <c r="J127" s="66"/>
    </row>
    <row r="128" spans="8:10" x14ac:dyDescent="0.35">
      <c r="H128" s="39"/>
      <c r="I128" s="66"/>
      <c r="J128" s="66"/>
    </row>
    <row r="129" spans="8:26" x14ac:dyDescent="0.35">
      <c r="H129" s="39"/>
      <c r="I129" s="68"/>
      <c r="J129" s="68"/>
      <c r="M129" s="66"/>
      <c r="N129" s="66"/>
      <c r="O129" s="68"/>
      <c r="Q129" s="66"/>
      <c r="W129" s="66"/>
      <c r="X129" s="66"/>
      <c r="Y129" s="66"/>
      <c r="Z129" s="68"/>
    </row>
    <row r="130" spans="8:26" x14ac:dyDescent="0.35">
      <c r="H130" s="39"/>
      <c r="I130" s="68"/>
      <c r="J130" s="68"/>
      <c r="M130" s="66"/>
      <c r="N130" s="66"/>
      <c r="O130" s="68"/>
      <c r="Q130" s="66"/>
      <c r="W130" s="66"/>
      <c r="X130" s="66"/>
      <c r="Y130" s="66"/>
      <c r="Z130" s="68"/>
    </row>
    <row r="131" spans="8:26" x14ac:dyDescent="0.35">
      <c r="H131" s="39"/>
    </row>
    <row r="132" spans="8:26" x14ac:dyDescent="0.35">
      <c r="H132" s="39"/>
    </row>
    <row r="133" spans="8:26" x14ac:dyDescent="0.35">
      <c r="H133" s="39"/>
    </row>
    <row r="134" spans="8:26" x14ac:dyDescent="0.35">
      <c r="H134" s="39"/>
    </row>
    <row r="135" spans="8:26" x14ac:dyDescent="0.35">
      <c r="H135" s="39"/>
    </row>
    <row r="136" spans="8:26" x14ac:dyDescent="0.35">
      <c r="H136" s="39"/>
    </row>
    <row r="137" spans="8:26" x14ac:dyDescent="0.35">
      <c r="H137" s="39"/>
    </row>
    <row r="138" spans="8:26" x14ac:dyDescent="0.35">
      <c r="H138" s="39"/>
    </row>
    <row r="139" spans="8:26" x14ac:dyDescent="0.35">
      <c r="H139" s="39"/>
    </row>
    <row r="140" spans="8:26" x14ac:dyDescent="0.35">
      <c r="H140" s="39"/>
    </row>
    <row r="141" spans="8:26" x14ac:dyDescent="0.35">
      <c r="H141" s="39"/>
    </row>
    <row r="142" spans="8:26" x14ac:dyDescent="0.35">
      <c r="H142" s="39"/>
    </row>
    <row r="143" spans="8:26" s="39" customFormat="1" x14ac:dyDescent="0.35"/>
    <row r="144" spans="8:26" s="39" customFormat="1" x14ac:dyDescent="0.35"/>
    <row r="145" s="39" customFormat="1" x14ac:dyDescent="0.35"/>
    <row r="146" s="39" customFormat="1" x14ac:dyDescent="0.35"/>
    <row r="147" s="39" customFormat="1" x14ac:dyDescent="0.35"/>
    <row r="148" s="39" customFormat="1" x14ac:dyDescent="0.35"/>
    <row r="149" s="39" customFormat="1" x14ac:dyDescent="0.35"/>
    <row r="150" s="39" customFormat="1" x14ac:dyDescent="0.35"/>
    <row r="151" s="39" customFormat="1" x14ac:dyDescent="0.35"/>
    <row r="152" s="39" customFormat="1" x14ac:dyDescent="0.35"/>
    <row r="153" s="39" customFormat="1" x14ac:dyDescent="0.35"/>
    <row r="154" s="39" customFormat="1" x14ac:dyDescent="0.35"/>
    <row r="155" s="39" customFormat="1" x14ac:dyDescent="0.35"/>
    <row r="156" s="39" customFormat="1" x14ac:dyDescent="0.35"/>
    <row r="157" s="39" customFormat="1" x14ac:dyDescent="0.35"/>
    <row r="158" s="39" customFormat="1" x14ac:dyDescent="0.35"/>
    <row r="159" s="39" customFormat="1" x14ac:dyDescent="0.35"/>
    <row r="160" s="39" customFormat="1" x14ac:dyDescent="0.35"/>
    <row r="161" spans="9:12" s="39" customFormat="1" x14ac:dyDescent="0.35"/>
    <row r="162" spans="9:12" s="39" customFormat="1" x14ac:dyDescent="0.35">
      <c r="L162" s="66"/>
    </row>
    <row r="163" spans="9:12" s="39" customFormat="1" x14ac:dyDescent="0.35"/>
    <row r="164" spans="9:12" s="39" customFormat="1" x14ac:dyDescent="0.35"/>
    <row r="165" spans="9:12" s="39" customFormat="1" x14ac:dyDescent="0.35"/>
    <row r="166" spans="9:12" s="39" customFormat="1" x14ac:dyDescent="0.35">
      <c r="I166" s="70"/>
      <c r="J166" s="70"/>
    </row>
    <row r="167" spans="9:12" s="39" customFormat="1" x14ac:dyDescent="0.35">
      <c r="I167" s="67"/>
      <c r="J167" s="67"/>
    </row>
    <row r="168" spans="9:12" s="39" customFormat="1" x14ac:dyDescent="0.35">
      <c r="I168" s="67"/>
      <c r="J168" s="67"/>
    </row>
    <row r="169" spans="9:12" s="39" customFormat="1" x14ac:dyDescent="0.35"/>
    <row r="170" spans="9:12" s="39" customFormat="1" x14ac:dyDescent="0.35"/>
    <row r="171" spans="9:12" s="39" customFormat="1" x14ac:dyDescent="0.35"/>
    <row r="172" spans="9:12" s="39" customFormat="1" x14ac:dyDescent="0.35"/>
    <row r="173" spans="9:12" s="39" customFormat="1" x14ac:dyDescent="0.35"/>
    <row r="174" spans="9:12" s="39" customFormat="1" x14ac:dyDescent="0.35"/>
    <row r="175" spans="9:12" s="39" customFormat="1" x14ac:dyDescent="0.35"/>
    <row r="176" spans="9:12" s="39" customFormat="1" x14ac:dyDescent="0.35"/>
    <row r="177" spans="8:26" s="39" customFormat="1" x14ac:dyDescent="0.35"/>
    <row r="178" spans="8:26" x14ac:dyDescent="0.35">
      <c r="H178" s="39"/>
    </row>
    <row r="179" spans="8:26" x14ac:dyDescent="0.35">
      <c r="H179" s="39"/>
    </row>
    <row r="180" spans="8:26" x14ac:dyDescent="0.35">
      <c r="H180" s="39"/>
    </row>
    <row r="181" spans="8:26" x14ac:dyDescent="0.35">
      <c r="H181" s="39"/>
    </row>
    <row r="182" spans="8:26" x14ac:dyDescent="0.35">
      <c r="H182" s="39"/>
    </row>
    <row r="183" spans="8:26" x14ac:dyDescent="0.35">
      <c r="H183" s="39"/>
    </row>
    <row r="184" spans="8:26" x14ac:dyDescent="0.35">
      <c r="H184" s="39"/>
      <c r="I184" s="66"/>
      <c r="J184" s="66"/>
      <c r="M184" s="66"/>
      <c r="N184" s="66"/>
      <c r="O184" s="66"/>
      <c r="Q184" s="66"/>
      <c r="W184" s="66"/>
      <c r="X184" s="66"/>
      <c r="Y184" s="66"/>
      <c r="Z184" s="66"/>
    </row>
    <row r="185" spans="8:26" x14ac:dyDescent="0.35">
      <c r="H185" s="39"/>
      <c r="I185" s="66"/>
      <c r="J185" s="66"/>
      <c r="M185" s="66"/>
      <c r="N185" s="66"/>
      <c r="O185" s="66"/>
      <c r="Q185" s="66"/>
      <c r="W185" s="66"/>
      <c r="X185" s="66"/>
      <c r="Y185" s="66"/>
      <c r="Z185" s="66"/>
    </row>
    <row r="186" spans="8:26" x14ac:dyDescent="0.35">
      <c r="H186" s="39"/>
      <c r="I186" s="66"/>
      <c r="J186" s="66"/>
      <c r="M186" s="66"/>
      <c r="N186" s="66"/>
      <c r="O186" s="66"/>
      <c r="Q186" s="66"/>
      <c r="W186" s="66"/>
      <c r="X186" s="66"/>
      <c r="Y186" s="66"/>
      <c r="Z186" s="66"/>
    </row>
    <row r="187" spans="8:26" x14ac:dyDescent="0.35">
      <c r="H187" s="39"/>
      <c r="I187" s="66"/>
      <c r="J187" s="66"/>
      <c r="M187" s="66"/>
      <c r="N187" s="66"/>
      <c r="O187" s="66"/>
      <c r="Q187" s="66"/>
      <c r="W187" s="66"/>
      <c r="X187" s="66"/>
      <c r="Y187" s="66"/>
      <c r="Z187" s="66"/>
    </row>
    <row r="188" spans="8:26" x14ac:dyDescent="0.35">
      <c r="H188" s="39"/>
      <c r="I188" s="65"/>
      <c r="J188" s="65"/>
      <c r="M188" s="66"/>
      <c r="N188" s="66"/>
      <c r="O188" s="66"/>
      <c r="Q188" s="66"/>
      <c r="W188" s="66"/>
      <c r="X188" s="66"/>
      <c r="Y188" s="66"/>
      <c r="Z188" s="66"/>
    </row>
    <row r="189" spans="8:26" x14ac:dyDescent="0.35">
      <c r="H189" s="39"/>
    </row>
    <row r="190" spans="8:26" x14ac:dyDescent="0.35">
      <c r="H190" s="39"/>
    </row>
    <row r="191" spans="8:26" s="39" customFormat="1" x14ac:dyDescent="0.35"/>
    <row r="192" spans="8:26" s="39" customFormat="1" x14ac:dyDescent="0.35"/>
    <row r="193" spans="12:12" s="39" customFormat="1" x14ac:dyDescent="0.35"/>
    <row r="194" spans="12:12" s="39" customFormat="1" x14ac:dyDescent="0.35"/>
    <row r="195" spans="12:12" s="39" customFormat="1" x14ac:dyDescent="0.35">
      <c r="L195" s="65"/>
    </row>
    <row r="196" spans="12:12" s="39" customFormat="1" x14ac:dyDescent="0.35"/>
    <row r="197" spans="12:12" s="39" customFormat="1" x14ac:dyDescent="0.35"/>
    <row r="198" spans="12:12" s="39" customFormat="1" x14ac:dyDescent="0.35"/>
    <row r="199" spans="12:12" s="39" customFormat="1" x14ac:dyDescent="0.35"/>
    <row r="200" spans="12:12" s="39" customFormat="1" x14ac:dyDescent="0.35"/>
    <row r="201" spans="12:12" s="39" customFormat="1" x14ac:dyDescent="0.35">
      <c r="L201" s="65"/>
    </row>
    <row r="202" spans="12:12" s="39" customFormat="1" x14ac:dyDescent="0.35"/>
    <row r="203" spans="12:12" s="39" customFormat="1" x14ac:dyDescent="0.35"/>
    <row r="204" spans="12:12" s="39" customFormat="1" x14ac:dyDescent="0.35"/>
    <row r="205" spans="12:12" s="39" customFormat="1" x14ac:dyDescent="0.35">
      <c r="L205" s="65"/>
    </row>
    <row r="206" spans="12:12" s="39" customFormat="1" x14ac:dyDescent="0.35">
      <c r="L206" s="65"/>
    </row>
    <row r="207" spans="12:12" s="39" customFormat="1" x14ac:dyDescent="0.35">
      <c r="L207" s="65"/>
    </row>
    <row r="208" spans="12:12" s="39" customFormat="1" x14ac:dyDescent="0.35">
      <c r="L208" s="65"/>
    </row>
    <row r="209" spans="8:12" s="39" customFormat="1" x14ac:dyDescent="0.35">
      <c r="L209" s="65"/>
    </row>
    <row r="210" spans="8:12" s="39" customFormat="1" x14ac:dyDescent="0.35">
      <c r="L210" s="65"/>
    </row>
    <row r="211" spans="8:12" s="39" customFormat="1" x14ac:dyDescent="0.35"/>
    <row r="212" spans="8:12" s="39" customFormat="1" x14ac:dyDescent="0.35"/>
    <row r="213" spans="8:12" s="39" customFormat="1" x14ac:dyDescent="0.35"/>
    <row r="214" spans="8:12" s="39" customFormat="1" x14ac:dyDescent="0.35">
      <c r="L214" s="65"/>
    </row>
    <row r="215" spans="8:12" s="39" customFormat="1" x14ac:dyDescent="0.35">
      <c r="L215" s="65"/>
    </row>
    <row r="216" spans="8:12" s="39" customFormat="1" x14ac:dyDescent="0.35">
      <c r="L216" s="65"/>
    </row>
    <row r="217" spans="8:12" s="39" customFormat="1" x14ac:dyDescent="0.35">
      <c r="L217" s="65"/>
    </row>
    <row r="218" spans="8:12" s="39" customFormat="1" x14ac:dyDescent="0.35">
      <c r="L218" s="65"/>
    </row>
    <row r="219" spans="8:12" s="39" customFormat="1" x14ac:dyDescent="0.35">
      <c r="H219" s="60"/>
      <c r="K219" s="65"/>
    </row>
    <row r="220" spans="8:12" s="39" customFormat="1" x14ac:dyDescent="0.35">
      <c r="H220" s="60"/>
      <c r="K220" s="65"/>
    </row>
    <row r="221" spans="8:12" s="39" customFormat="1" x14ac:dyDescent="0.35">
      <c r="H221" s="60"/>
      <c r="K221" s="65"/>
    </row>
    <row r="222" spans="8:12" s="39" customFormat="1" x14ac:dyDescent="0.35">
      <c r="H222" s="60"/>
      <c r="K222" s="65"/>
    </row>
    <row r="229" spans="8:11" s="39" customFormat="1" x14ac:dyDescent="0.35">
      <c r="H229" s="60"/>
      <c r="K229" s="65"/>
    </row>
    <row r="230" spans="8:11" s="39" customFormat="1" x14ac:dyDescent="0.35">
      <c r="H230" s="60"/>
      <c r="K230" s="65"/>
    </row>
    <row r="231" spans="8:11" s="39" customFormat="1" x14ac:dyDescent="0.35">
      <c r="H231" s="60"/>
      <c r="K231" s="65"/>
    </row>
    <row r="232" spans="8:11" s="39" customFormat="1" x14ac:dyDescent="0.35">
      <c r="H232" s="60"/>
      <c r="K232" s="65"/>
    </row>
    <row r="233" spans="8:11" s="39" customFormat="1" x14ac:dyDescent="0.35">
      <c r="H233" s="60"/>
      <c r="K233" s="65"/>
    </row>
    <row r="240" spans="8:11" s="39" customFormat="1" x14ac:dyDescent="0.35">
      <c r="H240" s="60"/>
      <c r="K240" s="65"/>
    </row>
    <row r="251" spans="8:15" s="39" customFormat="1" x14ac:dyDescent="0.35">
      <c r="H251" s="60"/>
      <c r="O251" s="68"/>
    </row>
    <row r="253" spans="8:15" s="39" customFormat="1" x14ac:dyDescent="0.35">
      <c r="H253" s="60"/>
      <c r="J253" s="63"/>
    </row>
    <row r="254" spans="8:15" s="39" customFormat="1" x14ac:dyDescent="0.35">
      <c r="H254" s="60"/>
      <c r="J254" s="63"/>
      <c r="K254" s="66"/>
    </row>
    <row r="255" spans="8:15" s="39" customFormat="1" x14ac:dyDescent="0.35">
      <c r="H255" s="60"/>
      <c r="J255" s="63"/>
    </row>
    <row r="256" spans="8:15" s="39" customFormat="1" x14ac:dyDescent="0.35">
      <c r="H256" s="60"/>
      <c r="J256" s="63"/>
      <c r="K256" s="65"/>
    </row>
    <row r="257" spans="8:11" s="39" customFormat="1" x14ac:dyDescent="0.35">
      <c r="H257" s="60"/>
      <c r="J257" s="63"/>
      <c r="K257" s="65"/>
    </row>
    <row r="258" spans="8:11" s="39" customFormat="1" x14ac:dyDescent="0.35">
      <c r="H258" s="60"/>
      <c r="J258" s="63"/>
      <c r="K258" s="65"/>
    </row>
    <row r="265" spans="8:11" s="39" customFormat="1" x14ac:dyDescent="0.35">
      <c r="H265" s="60"/>
      <c r="K265" s="65"/>
    </row>
    <row r="266" spans="8:11" s="39" customFormat="1" x14ac:dyDescent="0.35">
      <c r="H266" s="60"/>
      <c r="K266" s="65"/>
    </row>
    <row r="274" spans="9:26" x14ac:dyDescent="0.35">
      <c r="I274" s="66"/>
      <c r="L274" s="66"/>
      <c r="M274" s="66"/>
      <c r="N274" s="66"/>
      <c r="P274" s="68"/>
      <c r="Q274" s="68"/>
      <c r="R274" s="66"/>
      <c r="S274" s="66"/>
      <c r="T274" s="66"/>
      <c r="U274" s="66"/>
      <c r="V274" s="66"/>
      <c r="W274" s="68"/>
      <c r="X274" s="68"/>
      <c r="Y274" s="67"/>
      <c r="Z274" s="67"/>
    </row>
    <row r="278" spans="9:26" x14ac:dyDescent="0.35">
      <c r="I278" s="66"/>
      <c r="L278" s="69"/>
      <c r="M278" s="67"/>
      <c r="N278" s="67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339" spans="8:15" s="39" customFormat="1" x14ac:dyDescent="0.35">
      <c r="H339" s="60"/>
      <c r="J339" s="62"/>
    </row>
    <row r="340" spans="8:15" s="39" customFormat="1" x14ac:dyDescent="0.35">
      <c r="H340" s="60"/>
      <c r="J340" s="62"/>
    </row>
    <row r="341" spans="8:15" s="39" customFormat="1" x14ac:dyDescent="0.35">
      <c r="H341" s="60"/>
      <c r="J341" s="63"/>
      <c r="O341" s="66"/>
    </row>
    <row r="342" spans="8:15" s="39" customFormat="1" x14ac:dyDescent="0.35">
      <c r="H342" s="60"/>
      <c r="J342" s="63"/>
      <c r="O342" s="66"/>
    </row>
    <row r="343" spans="8:15" s="39" customFormat="1" x14ac:dyDescent="0.35">
      <c r="H343" s="60"/>
      <c r="J343" s="63"/>
    </row>
    <row r="344" spans="8:15" s="39" customFormat="1" x14ac:dyDescent="0.35">
      <c r="H344" s="60"/>
      <c r="J344" s="63"/>
    </row>
    <row r="345" spans="8:15" s="39" customFormat="1" x14ac:dyDescent="0.35">
      <c r="H345" s="60"/>
      <c r="J345" s="63"/>
    </row>
    <row r="346" spans="8:15" s="39" customFormat="1" x14ac:dyDescent="0.35">
      <c r="H346" s="60"/>
      <c r="J346" s="63"/>
    </row>
    <row r="347" spans="8:15" s="39" customFormat="1" x14ac:dyDescent="0.35">
      <c r="H347" s="60"/>
      <c r="J347" s="62"/>
    </row>
    <row r="348" spans="8:15" s="39" customFormat="1" x14ac:dyDescent="0.35">
      <c r="H348" s="60"/>
      <c r="J348" s="62"/>
    </row>
    <row r="349" spans="8:15" s="39" customFormat="1" x14ac:dyDescent="0.35">
      <c r="H349" s="60"/>
      <c r="J349" s="62"/>
    </row>
    <row r="350" spans="8:15" s="39" customFormat="1" x14ac:dyDescent="0.35">
      <c r="H350" s="60"/>
      <c r="J350" s="62"/>
    </row>
    <row r="351" spans="8:15" s="39" customFormat="1" x14ac:dyDescent="0.35">
      <c r="H351" s="60"/>
      <c r="J351" s="62"/>
    </row>
    <row r="352" spans="8:15" s="39" customFormat="1" x14ac:dyDescent="0.35">
      <c r="H352" s="60"/>
      <c r="J352" s="62"/>
    </row>
    <row r="353" spans="8:25" s="39" customFormat="1" x14ac:dyDescent="0.35">
      <c r="H353" s="60"/>
      <c r="J353" s="62"/>
    </row>
    <row r="354" spans="8:25" s="39" customFormat="1" x14ac:dyDescent="0.35">
      <c r="H354" s="60"/>
      <c r="J354" s="62"/>
    </row>
    <row r="365" spans="8:25" s="39" customFormat="1" x14ac:dyDescent="0.35">
      <c r="H365" s="60"/>
      <c r="I365" s="66"/>
      <c r="L365" s="66"/>
      <c r="R365" s="66"/>
      <c r="S365" s="66"/>
      <c r="T365" s="66"/>
      <c r="U365" s="66"/>
      <c r="V365" s="66"/>
    </row>
    <row r="366" spans="8:25" s="39" customFormat="1" x14ac:dyDescent="0.35">
      <c r="H366" s="60"/>
      <c r="I366" s="68"/>
      <c r="K366" s="67"/>
      <c r="L366" s="69"/>
      <c r="M366" s="66"/>
      <c r="N366" s="66"/>
      <c r="P366" s="68"/>
      <c r="Q366" s="68"/>
      <c r="R366" s="68"/>
      <c r="S366" s="68"/>
      <c r="T366" s="68"/>
      <c r="U366" s="68"/>
      <c r="V366" s="68"/>
      <c r="W366" s="68"/>
      <c r="X366" s="68"/>
      <c r="Y366" s="68"/>
    </row>
    <row r="367" spans="8:25" s="39" customFormat="1" x14ac:dyDescent="0.35">
      <c r="H367" s="60"/>
      <c r="I367" s="68"/>
      <c r="L367" s="69"/>
      <c r="M367" s="66"/>
      <c r="N367" s="66"/>
      <c r="P367" s="68"/>
      <c r="Q367" s="68"/>
      <c r="R367" s="68"/>
      <c r="S367" s="68"/>
      <c r="T367" s="68"/>
      <c r="U367" s="68"/>
      <c r="V367" s="68"/>
      <c r="W367" s="68"/>
      <c r="X367" s="68"/>
      <c r="Y367" s="68"/>
    </row>
    <row r="369" spans="8:11" s="39" customFormat="1" x14ac:dyDescent="0.35">
      <c r="H369" s="60"/>
      <c r="J369" s="63"/>
    </row>
    <row r="370" spans="8:11" s="39" customFormat="1" x14ac:dyDescent="0.35">
      <c r="H370" s="60"/>
      <c r="J370" s="63"/>
    </row>
    <row r="371" spans="8:11" s="39" customFormat="1" x14ac:dyDescent="0.35">
      <c r="H371" s="60"/>
      <c r="J371" s="63"/>
    </row>
    <row r="372" spans="8:11" s="39" customFormat="1" x14ac:dyDescent="0.35">
      <c r="H372" s="60"/>
      <c r="J372" s="63"/>
    </row>
    <row r="373" spans="8:11" s="39" customFormat="1" x14ac:dyDescent="0.35">
      <c r="H373" s="60"/>
      <c r="J373" s="63"/>
    </row>
    <row r="376" spans="8:11" s="39" customFormat="1" x14ac:dyDescent="0.35">
      <c r="H376" s="60"/>
      <c r="K376" s="67"/>
    </row>
    <row r="377" spans="8:11" s="39" customFormat="1" x14ac:dyDescent="0.35">
      <c r="H377" s="60"/>
      <c r="K377" s="67"/>
    </row>
    <row r="378" spans="8:11" s="39" customFormat="1" x14ac:dyDescent="0.35">
      <c r="H378" s="60"/>
      <c r="K378" s="66"/>
    </row>
    <row r="380" spans="8:11" s="39" customFormat="1" x14ac:dyDescent="0.35">
      <c r="H380" s="60"/>
      <c r="K380" s="66"/>
    </row>
    <row r="395" spans="8:22" s="39" customFormat="1" x14ac:dyDescent="0.35">
      <c r="H395" s="60"/>
      <c r="I395" s="67"/>
      <c r="L395" s="67"/>
      <c r="R395" s="67"/>
      <c r="S395" s="67"/>
      <c r="T395" s="67"/>
      <c r="U395" s="67"/>
      <c r="V395" s="67"/>
    </row>
    <row r="396" spans="8:22" s="39" customFormat="1" x14ac:dyDescent="0.35">
      <c r="H396" s="60"/>
      <c r="I396" s="67"/>
      <c r="L396" s="67"/>
      <c r="R396" s="67"/>
      <c r="S396" s="67"/>
      <c r="T396" s="67"/>
      <c r="U396" s="67"/>
      <c r="V396" s="67"/>
    </row>
    <row r="397" spans="8:22" s="39" customFormat="1" x14ac:dyDescent="0.35">
      <c r="H397" s="60"/>
      <c r="I397" s="67"/>
      <c r="L397" s="67"/>
      <c r="R397" s="67"/>
      <c r="S397" s="67"/>
      <c r="T397" s="67"/>
      <c r="U397" s="67"/>
      <c r="V397" s="67"/>
    </row>
    <row r="398" spans="8:22" s="39" customFormat="1" x14ac:dyDescent="0.35">
      <c r="H398" s="60"/>
      <c r="I398" s="67"/>
      <c r="L398" s="67"/>
      <c r="R398" s="67"/>
      <c r="S398" s="67"/>
      <c r="T398" s="67"/>
      <c r="U398" s="67"/>
      <c r="V398" s="67"/>
    </row>
    <row r="399" spans="8:22" s="39" customFormat="1" x14ac:dyDescent="0.35">
      <c r="H399" s="60"/>
      <c r="I399" s="67"/>
      <c r="L399" s="67"/>
      <c r="R399" s="67"/>
      <c r="S399" s="67"/>
      <c r="T399" s="67"/>
      <c r="U399" s="67"/>
      <c r="V399" s="67"/>
    </row>
    <row r="449" spans="8:13" s="39" customFormat="1" x14ac:dyDescent="0.35">
      <c r="H449" s="60"/>
      <c r="K449" s="66"/>
    </row>
    <row r="450" spans="8:13" s="39" customFormat="1" x14ac:dyDescent="0.35">
      <c r="H450" s="60"/>
      <c r="K450" s="66"/>
    </row>
    <row r="452" spans="8:13" s="39" customFormat="1" x14ac:dyDescent="0.35">
      <c r="H452" s="60"/>
      <c r="M452" s="65"/>
    </row>
    <row r="453" spans="8:13" s="39" customFormat="1" x14ac:dyDescent="0.35">
      <c r="H453" s="60"/>
      <c r="M453" s="65"/>
    </row>
    <row r="454" spans="8:13" s="39" customFormat="1" x14ac:dyDescent="0.35">
      <c r="H454" s="60"/>
      <c r="M454" s="65"/>
    </row>
    <row r="455" spans="8:13" s="39" customFormat="1" x14ac:dyDescent="0.35">
      <c r="H455" s="60"/>
      <c r="M455" s="65"/>
    </row>
    <row r="456" spans="8:13" s="39" customFormat="1" x14ac:dyDescent="0.35">
      <c r="H456" s="60"/>
      <c r="M456" s="65"/>
    </row>
    <row r="457" spans="8:13" s="39" customFormat="1" x14ac:dyDescent="0.35">
      <c r="H457" s="60"/>
      <c r="M457" s="65"/>
    </row>
    <row r="458" spans="8:13" s="39" customFormat="1" x14ac:dyDescent="0.35">
      <c r="H458" s="60"/>
      <c r="M458" s="65"/>
    </row>
    <row r="464" spans="8:13" s="39" customFormat="1" x14ac:dyDescent="0.35">
      <c r="H464" s="60"/>
      <c r="M464" s="65"/>
    </row>
    <row r="465" spans="8:13" s="39" customFormat="1" x14ac:dyDescent="0.35">
      <c r="H465" s="60"/>
      <c r="M465" s="65"/>
    </row>
    <row r="466" spans="8:13" s="39" customFormat="1" x14ac:dyDescent="0.35">
      <c r="H466" s="60"/>
      <c r="M466" s="65"/>
    </row>
    <row r="467" spans="8:13" s="39" customFormat="1" x14ac:dyDescent="0.35">
      <c r="H467" s="60"/>
      <c r="M467" s="65"/>
    </row>
    <row r="468" spans="8:13" s="39" customFormat="1" x14ac:dyDescent="0.35">
      <c r="H468" s="60"/>
      <c r="M468" s="65"/>
    </row>
    <row r="469" spans="8:13" s="39" customFormat="1" x14ac:dyDescent="0.35">
      <c r="H469" s="60"/>
      <c r="M469" s="65"/>
    </row>
    <row r="470" spans="8:13" s="39" customFormat="1" x14ac:dyDescent="0.35">
      <c r="H470" s="60"/>
      <c r="M470" s="65"/>
    </row>
    <row r="471" spans="8:13" s="39" customFormat="1" x14ac:dyDescent="0.35">
      <c r="H471" s="60"/>
      <c r="M471" s="65"/>
    </row>
    <row r="472" spans="8:13" s="39" customFormat="1" x14ac:dyDescent="0.35">
      <c r="H472" s="60"/>
      <c r="M472" s="65"/>
    </row>
    <row r="476" spans="8:13" s="39" customFormat="1" x14ac:dyDescent="0.35">
      <c r="H476" s="60"/>
      <c r="M476" s="65"/>
    </row>
    <row r="477" spans="8:13" s="39" customFormat="1" x14ac:dyDescent="0.35">
      <c r="H477" s="60"/>
      <c r="M477" s="65"/>
    </row>
    <row r="522" spans="8:15" s="39" customFormat="1" x14ac:dyDescent="0.35">
      <c r="H522" s="60"/>
      <c r="O522" s="61"/>
    </row>
    <row r="523" spans="8:15" s="39" customFormat="1" x14ac:dyDescent="0.35">
      <c r="H523" s="60"/>
      <c r="O523" s="61"/>
    </row>
    <row r="524" spans="8:15" s="39" customFormat="1" x14ac:dyDescent="0.35">
      <c r="H524" s="60"/>
      <c r="J524" s="62"/>
      <c r="O524" s="61"/>
    </row>
    <row r="525" spans="8:15" s="39" customFormat="1" x14ac:dyDescent="0.35">
      <c r="H525" s="60"/>
      <c r="J525" s="62"/>
      <c r="O525" s="61"/>
    </row>
    <row r="526" spans="8:15" s="39" customFormat="1" x14ac:dyDescent="0.35">
      <c r="H526" s="60"/>
      <c r="J526" s="62"/>
    </row>
    <row r="527" spans="8:15" s="39" customFormat="1" x14ac:dyDescent="0.35">
      <c r="H527" s="60"/>
      <c r="J527" s="62"/>
    </row>
    <row r="528" spans="8:15" s="39" customFormat="1" x14ac:dyDescent="0.35">
      <c r="H528" s="60"/>
      <c r="J528" s="62"/>
    </row>
    <row r="529" spans="8:10" s="39" customFormat="1" x14ac:dyDescent="0.35">
      <c r="H529" s="60"/>
      <c r="J529" s="62"/>
    </row>
    <row r="530" spans="8:10" s="39" customFormat="1" x14ac:dyDescent="0.35">
      <c r="H530" s="60"/>
      <c r="J530" s="62"/>
    </row>
    <row r="531" spans="8:10" s="39" customFormat="1" x14ac:dyDescent="0.35">
      <c r="H531" s="60"/>
      <c r="J531" s="62"/>
    </row>
    <row r="532" spans="8:10" s="39" customFormat="1" x14ac:dyDescent="0.35">
      <c r="H532" s="60"/>
      <c r="J532" s="62"/>
    </row>
    <row r="533" spans="8:10" s="39" customFormat="1" x14ac:dyDescent="0.35">
      <c r="H533" s="60"/>
      <c r="J533" s="62"/>
    </row>
    <row r="534" spans="8:10" s="39" customFormat="1" x14ac:dyDescent="0.35">
      <c r="H534" s="60"/>
      <c r="J534" s="64"/>
    </row>
    <row r="547" spans="8:16" s="39" customFormat="1" x14ac:dyDescent="0.35">
      <c r="H547" s="60"/>
      <c r="K547" s="61"/>
      <c r="L547" s="61"/>
      <c r="M547" s="61"/>
      <c r="N547" s="61"/>
      <c r="P547" s="61"/>
    </row>
    <row r="548" spans="8:16" s="39" customFormat="1" x14ac:dyDescent="0.35">
      <c r="H548" s="60"/>
      <c r="K548" s="61"/>
      <c r="L548" s="61"/>
      <c r="M548" s="61"/>
      <c r="N548" s="61"/>
      <c r="P548" s="61"/>
    </row>
    <row r="549" spans="8:16" s="39" customFormat="1" x14ac:dyDescent="0.35">
      <c r="H549" s="60"/>
      <c r="K549" s="61"/>
      <c r="L549" s="61"/>
      <c r="M549" s="61"/>
      <c r="N549" s="61"/>
      <c r="P549" s="61"/>
    </row>
    <row r="550" spans="8:16" s="39" customFormat="1" x14ac:dyDescent="0.35">
      <c r="H550" s="60"/>
      <c r="K550" s="61"/>
      <c r="L550" s="61"/>
      <c r="M550" s="61"/>
      <c r="N550" s="61"/>
      <c r="P550" s="61"/>
    </row>
    <row r="551" spans="8:16" s="39" customFormat="1" x14ac:dyDescent="0.35">
      <c r="H551" s="60"/>
      <c r="K551" s="61"/>
      <c r="L551" s="61"/>
      <c r="M551" s="61"/>
      <c r="N551" s="61"/>
      <c r="P551" s="61"/>
    </row>
    <row r="552" spans="8:16" s="39" customFormat="1" x14ac:dyDescent="0.35">
      <c r="H552" s="60"/>
      <c r="K552" s="61"/>
      <c r="L552" s="61"/>
      <c r="M552" s="61"/>
      <c r="N552" s="61"/>
      <c r="P552" s="61"/>
    </row>
    <row r="579" spans="8:10" s="39" customFormat="1" x14ac:dyDescent="0.35">
      <c r="H579" s="60"/>
      <c r="J579" s="63"/>
    </row>
    <row r="594" spans="8:11" s="39" customFormat="1" x14ac:dyDescent="0.35">
      <c r="H594" s="60"/>
      <c r="K594" s="63"/>
    </row>
    <row r="595" spans="8:11" s="39" customFormat="1" x14ac:dyDescent="0.35">
      <c r="H595" s="60"/>
      <c r="K595" s="63"/>
    </row>
    <row r="596" spans="8:11" s="39" customFormat="1" x14ac:dyDescent="0.35">
      <c r="H596" s="60"/>
      <c r="K596" s="63"/>
    </row>
    <row r="597" spans="8:11" s="39" customFormat="1" x14ac:dyDescent="0.35">
      <c r="H597" s="60"/>
      <c r="K597" s="63"/>
    </row>
    <row r="598" spans="8:11" s="39" customFormat="1" x14ac:dyDescent="0.35">
      <c r="H598" s="60"/>
      <c r="K598" s="63"/>
    </row>
    <row r="599" spans="8:11" s="39" customFormat="1" x14ac:dyDescent="0.35">
      <c r="H599" s="60"/>
      <c r="K599" s="63"/>
    </row>
    <row r="608" spans="8:11" s="39" customFormat="1" x14ac:dyDescent="0.35">
      <c r="H608" s="60"/>
      <c r="J608" s="62"/>
    </row>
    <row r="609" spans="8:10" s="39" customFormat="1" x14ac:dyDescent="0.35">
      <c r="H609" s="60"/>
      <c r="J609" s="62"/>
    </row>
    <row r="610" spans="8:10" s="39" customFormat="1" x14ac:dyDescent="0.35">
      <c r="H610" s="60"/>
      <c r="J610" s="62"/>
    </row>
    <row r="611" spans="8:10" s="39" customFormat="1" x14ac:dyDescent="0.35">
      <c r="H611" s="60"/>
      <c r="J611" s="62"/>
    </row>
    <row r="612" spans="8:10" s="39" customFormat="1" x14ac:dyDescent="0.35">
      <c r="H612" s="60"/>
      <c r="J612" s="62"/>
    </row>
    <row r="613" spans="8:10" s="39" customFormat="1" x14ac:dyDescent="0.35">
      <c r="H613" s="60"/>
      <c r="J613" s="62"/>
    </row>
    <row r="614" spans="8:10" s="39" customFormat="1" x14ac:dyDescent="0.35">
      <c r="H614" s="60"/>
      <c r="J614" s="62"/>
    </row>
    <row r="615" spans="8:10" s="39" customFormat="1" x14ac:dyDescent="0.35">
      <c r="H615" s="60"/>
      <c r="J615" s="62"/>
    </row>
    <row r="616" spans="8:10" s="39" customFormat="1" x14ac:dyDescent="0.35">
      <c r="H616" s="60"/>
      <c r="J616" s="62"/>
    </row>
    <row r="617" spans="8:10" s="39" customFormat="1" x14ac:dyDescent="0.35">
      <c r="H617" s="60"/>
      <c r="J617" s="62"/>
    </row>
    <row r="618" spans="8:10" s="39" customFormat="1" x14ac:dyDescent="0.35">
      <c r="H618" s="60"/>
      <c r="J618" s="62"/>
    </row>
    <row r="619" spans="8:10" s="39" customFormat="1" x14ac:dyDescent="0.35">
      <c r="H619" s="60"/>
      <c r="J619" s="62"/>
    </row>
    <row r="620" spans="8:10" s="39" customFormat="1" x14ac:dyDescent="0.35">
      <c r="H620" s="60"/>
      <c r="J620" s="62"/>
    </row>
    <row r="652" spans="8:10" s="39" customFormat="1" x14ac:dyDescent="0.35">
      <c r="H652" s="60"/>
      <c r="J652" s="62"/>
    </row>
    <row r="653" spans="8:10" s="39" customFormat="1" x14ac:dyDescent="0.35">
      <c r="H653" s="60"/>
      <c r="J653" s="62"/>
    </row>
    <row r="654" spans="8:10" s="39" customFormat="1" x14ac:dyDescent="0.35">
      <c r="H654" s="60"/>
      <c r="J654" s="62"/>
    </row>
    <row r="655" spans="8:10" s="39" customFormat="1" x14ac:dyDescent="0.35">
      <c r="H655" s="60"/>
      <c r="J655" s="62"/>
    </row>
    <row r="656" spans="8:10" s="39" customFormat="1" x14ac:dyDescent="0.35">
      <c r="H656" s="60"/>
      <c r="J656" s="62"/>
    </row>
    <row r="657" spans="8:10" s="39" customFormat="1" x14ac:dyDescent="0.35">
      <c r="H657" s="60"/>
      <c r="J657" s="62"/>
    </row>
    <row r="658" spans="8:10" s="39" customFormat="1" x14ac:dyDescent="0.35">
      <c r="H658" s="60"/>
      <c r="J658" s="62"/>
    </row>
    <row r="659" spans="8:10" s="39" customFormat="1" x14ac:dyDescent="0.35">
      <c r="H659" s="60"/>
      <c r="J659" s="62"/>
    </row>
    <row r="660" spans="8:10" s="39" customFormat="1" x14ac:dyDescent="0.35">
      <c r="H660" s="60"/>
      <c r="J660" s="62"/>
    </row>
    <row r="673" spans="8:10" s="39" customFormat="1" x14ac:dyDescent="0.35">
      <c r="H673" s="60"/>
      <c r="J673" s="61"/>
    </row>
    <row r="674" spans="8:10" s="39" customFormat="1" x14ac:dyDescent="0.35">
      <c r="H674" s="60"/>
      <c r="J674" s="61"/>
    </row>
    <row r="675" spans="8:10" s="39" customFormat="1" x14ac:dyDescent="0.35">
      <c r="H675" s="60"/>
      <c r="J675" s="61"/>
    </row>
    <row r="676" spans="8:10" s="39" customFormat="1" x14ac:dyDescent="0.35">
      <c r="H676" s="60"/>
      <c r="J676" s="61"/>
    </row>
    <row r="677" spans="8:10" s="39" customFormat="1" x14ac:dyDescent="0.35">
      <c r="H677" s="60"/>
      <c r="J677" s="61"/>
    </row>
    <row r="678" spans="8:10" s="39" customFormat="1" x14ac:dyDescent="0.35">
      <c r="H678" s="60"/>
      <c r="J678" s="61"/>
    </row>
    <row r="679" spans="8:10" s="39" customFormat="1" x14ac:dyDescent="0.35">
      <c r="H679" s="60"/>
      <c r="J679" s="61"/>
    </row>
    <row r="680" spans="8:10" s="39" customFormat="1" x14ac:dyDescent="0.35">
      <c r="H680" s="60"/>
      <c r="J680" s="61"/>
    </row>
    <row r="681" spans="8:10" s="39" customFormat="1" x14ac:dyDescent="0.35">
      <c r="H681" s="60"/>
      <c r="J681" s="61"/>
    </row>
  </sheetData>
  <mergeCells count="12">
    <mergeCell ref="A5:A6"/>
    <mergeCell ref="B5:B6"/>
    <mergeCell ref="C5:C6"/>
    <mergeCell ref="D5:D6"/>
    <mergeCell ref="E5:E6"/>
    <mergeCell ref="V5:Y5"/>
    <mergeCell ref="Z5:Z6"/>
    <mergeCell ref="F5:F6"/>
    <mergeCell ref="G5:G6"/>
    <mergeCell ref="H5:H6"/>
    <mergeCell ref="I5:Q5"/>
    <mergeCell ref="R5:U5"/>
  </mergeCells>
  <pageMargins left="0.7" right="0.7" top="0.75" bottom="0.75" header="0.3" footer="0.3"/>
  <pageSetup scale="59" fitToHeight="1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69AE-2E3E-4FCD-B8F9-D27506438642}">
  <dimension ref="A1:P296"/>
  <sheetViews>
    <sheetView topLeftCell="A187" zoomScaleNormal="100" workbookViewId="0">
      <selection activeCell="L98" sqref="L98"/>
    </sheetView>
  </sheetViews>
  <sheetFormatPr defaultRowHeight="14.5" x14ac:dyDescent="0.35"/>
  <cols>
    <col min="1" max="1" width="11.54296875" customWidth="1"/>
    <col min="4" max="4" width="11.1796875" customWidth="1"/>
    <col min="6" max="7" width="10.1796875" customWidth="1"/>
    <col min="8" max="8" width="13.1796875" bestFit="1" customWidth="1"/>
    <col min="15" max="15" width="12.7265625" customWidth="1"/>
  </cols>
  <sheetData>
    <row r="1" spans="1:16" x14ac:dyDescent="0.35">
      <c r="A1" s="25"/>
    </row>
    <row r="2" spans="1:16" x14ac:dyDescent="0.35">
      <c r="D2" s="136" t="s">
        <v>447</v>
      </c>
    </row>
    <row r="3" spans="1:16" ht="18.5" x14ac:dyDescent="0.45">
      <c r="D3" s="134">
        <v>971</v>
      </c>
      <c r="E3" s="133"/>
      <c r="F3" s="133"/>
      <c r="G3" s="133"/>
      <c r="H3" s="133"/>
      <c r="I3" s="28"/>
      <c r="J3" s="28"/>
      <c r="K3" s="28"/>
      <c r="L3" s="28"/>
      <c r="M3" s="132" t="s">
        <v>444</v>
      </c>
      <c r="N3" s="28"/>
      <c r="O3" s="28"/>
      <c r="P3" s="27"/>
    </row>
    <row r="4" spans="1:16" x14ac:dyDescent="0.35">
      <c r="A4" s="135"/>
      <c r="B4" s="25" t="s">
        <v>287</v>
      </c>
      <c r="C4" s="25" t="s">
        <v>446</v>
      </c>
      <c r="D4" s="120" t="s">
        <v>225</v>
      </c>
      <c r="E4" s="115" t="s">
        <v>108</v>
      </c>
      <c r="F4" s="115" t="s">
        <v>288</v>
      </c>
      <c r="G4" s="115" t="s">
        <v>339</v>
      </c>
      <c r="H4" s="115"/>
      <c r="I4" s="115" t="s">
        <v>436</v>
      </c>
      <c r="J4" s="115" t="s">
        <v>435</v>
      </c>
      <c r="K4" s="115"/>
      <c r="L4" s="115"/>
      <c r="M4" s="131" t="s">
        <v>287</v>
      </c>
      <c r="P4" s="112"/>
    </row>
    <row r="5" spans="1:16" x14ac:dyDescent="0.35">
      <c r="D5" s="111">
        <v>971</v>
      </c>
      <c r="E5" s="130" t="s">
        <v>442</v>
      </c>
      <c r="F5" s="137">
        <v>9548.2895554266561</v>
      </c>
      <c r="G5">
        <f>100*(F5/AVERAGE(F$5:F$7))</f>
        <v>98.86018924651701</v>
      </c>
      <c r="I5" s="152">
        <f>AVERAGE(F5:F7)</f>
        <v>9658.376772491416</v>
      </c>
      <c r="J5" s="152">
        <f>100*(STDEV(F5:F7)/I5)</f>
        <v>24.871375859676846</v>
      </c>
      <c r="K5" s="71" t="s">
        <v>443</v>
      </c>
      <c r="M5" s="115" t="s">
        <v>430</v>
      </c>
      <c r="N5" s="115" t="s">
        <v>429</v>
      </c>
      <c r="O5" s="115" t="s">
        <v>428</v>
      </c>
      <c r="P5" s="114" t="s">
        <v>427</v>
      </c>
    </row>
    <row r="6" spans="1:16" x14ac:dyDescent="0.35">
      <c r="D6" s="111">
        <v>971</v>
      </c>
      <c r="E6" s="129" t="s">
        <v>442</v>
      </c>
      <c r="F6" s="137">
        <v>12113.698911712543</v>
      </c>
      <c r="G6">
        <f>100*(F6/AVERAGE(F$5:F$7))</f>
        <v>125.42168520712789</v>
      </c>
      <c r="I6" s="152"/>
      <c r="J6" s="152"/>
      <c r="M6">
        <v>0</v>
      </c>
      <c r="N6">
        <f>LN(F5)</f>
        <v>9.164117313289907</v>
      </c>
      <c r="O6">
        <f>LN(F6)</f>
        <v>9.4020922326598271</v>
      </c>
      <c r="P6" s="112">
        <f>LN(F7)</f>
        <v>8.8974282620929568</v>
      </c>
    </row>
    <row r="7" spans="1:16" x14ac:dyDescent="0.35">
      <c r="D7" s="111">
        <v>971</v>
      </c>
      <c r="E7" s="128" t="s">
        <v>442</v>
      </c>
      <c r="F7" s="137">
        <v>7313.1418503350487</v>
      </c>
      <c r="G7">
        <f>100*(F7/AVERAGE(F$5:F$7))</f>
        <v>75.718125546355083</v>
      </c>
      <c r="I7" s="152"/>
      <c r="J7" s="152"/>
      <c r="M7">
        <v>15</v>
      </c>
      <c r="N7">
        <f>LN(F8)</f>
        <v>7.4341770732268326</v>
      </c>
      <c r="O7">
        <f>LN(F9)</f>
        <v>7.0617869680614263</v>
      </c>
      <c r="P7" s="112">
        <f>LN(F10)</f>
        <v>7.4981735606898523</v>
      </c>
    </row>
    <row r="8" spans="1:16" x14ac:dyDescent="0.35">
      <c r="D8" s="111">
        <v>971</v>
      </c>
      <c r="E8" s="127" t="s">
        <v>441</v>
      </c>
      <c r="F8" s="137">
        <v>1692.8640424810019</v>
      </c>
      <c r="G8">
        <f>100*(F8/AVERAGE(F$8:F$10))</f>
        <v>108.88604382434812</v>
      </c>
      <c r="I8" s="152">
        <f>AVERAGE(F8:F10)</f>
        <v>1554.7116811516105</v>
      </c>
      <c r="J8" s="152">
        <f>100*(STDEV(F8:F10)/I8)</f>
        <v>21.920426015981224</v>
      </c>
      <c r="M8">
        <v>30</v>
      </c>
      <c r="N8">
        <f>LN(F11)</f>
        <v>5.828522770091829</v>
      </c>
      <c r="O8">
        <f>LN(F12)</f>
        <v>6.0026716363023533</v>
      </c>
      <c r="P8" s="112">
        <f>LN(F13)</f>
        <v>6.1286201349431435</v>
      </c>
    </row>
    <row r="9" spans="1:16" x14ac:dyDescent="0.35">
      <c r="D9" s="111">
        <v>971</v>
      </c>
      <c r="E9" s="126" t="s">
        <v>441</v>
      </c>
      <c r="F9" s="137">
        <v>1166.5278523863406</v>
      </c>
      <c r="G9">
        <f>100*(F9/AVERAGE(F$8:F$10))</f>
        <v>75.031780266953845</v>
      </c>
      <c r="I9" s="152"/>
      <c r="J9" s="152"/>
      <c r="M9">
        <v>60</v>
      </c>
      <c r="N9">
        <f>LN(F14)</f>
        <v>3.870997977563869</v>
      </c>
      <c r="O9">
        <f>LN(F15)</f>
        <v>3.6618087706501261</v>
      </c>
      <c r="P9" s="112">
        <f>LN(F16)</f>
        <v>4.0737145334172249</v>
      </c>
    </row>
    <row r="10" spans="1:16" x14ac:dyDescent="0.35">
      <c r="D10" s="111">
        <v>971</v>
      </c>
      <c r="E10" s="125" t="s">
        <v>441</v>
      </c>
      <c r="F10" s="137">
        <v>1804.7431485874886</v>
      </c>
      <c r="G10">
        <f>100*(F10/AVERAGE(F$8:F$10))</f>
        <v>116.08217590869801</v>
      </c>
      <c r="I10" s="152"/>
      <c r="J10" s="152"/>
      <c r="M10">
        <v>120</v>
      </c>
      <c r="N10">
        <f>LN(F17)</f>
        <v>2.8919455174132298</v>
      </c>
      <c r="O10">
        <f>LN(F18)</f>
        <v>2.9429454546833544</v>
      </c>
      <c r="P10" s="112">
        <f>LN(F19)</f>
        <v>3.4474542702759532</v>
      </c>
    </row>
    <row r="11" spans="1:16" x14ac:dyDescent="0.35">
      <c r="D11" s="111">
        <v>971</v>
      </c>
      <c r="E11" s="130" t="s">
        <v>440</v>
      </c>
      <c r="F11" s="137">
        <v>339.85626223547155</v>
      </c>
      <c r="G11">
        <f>100*(F11/AVERAGE(F$11:F$13))</f>
        <v>84.74042500234485</v>
      </c>
      <c r="I11" s="152">
        <f>AVERAGE(F11:F13)</f>
        <v>401.05564991686953</v>
      </c>
      <c r="J11" s="152">
        <f>100*(STDEV(F11:F13)/I11)</f>
        <v>14.847888183276364</v>
      </c>
      <c r="M11">
        <v>240</v>
      </c>
      <c r="N11">
        <f>LN(F20)</f>
        <v>3.0690513563916948</v>
      </c>
      <c r="O11">
        <f>LN(F21)</f>
        <v>2.8569818603697881</v>
      </c>
      <c r="P11" s="112">
        <f>LN(F22)</f>
        <v>2.5662264438887084</v>
      </c>
    </row>
    <row r="12" spans="1:16" x14ac:dyDescent="0.35">
      <c r="D12" s="111">
        <v>971</v>
      </c>
      <c r="E12" s="129" t="s">
        <v>440</v>
      </c>
      <c r="F12" s="137">
        <v>404.50804955073204</v>
      </c>
      <c r="G12">
        <f>100*(F12/AVERAGE(F$11:F$13))</f>
        <v>100.86082807574913</v>
      </c>
      <c r="I12" s="152"/>
      <c r="J12" s="152"/>
      <c r="P12" s="112"/>
    </row>
    <row r="13" spans="1:16" x14ac:dyDescent="0.35">
      <c r="D13" s="111">
        <v>971</v>
      </c>
      <c r="E13" s="128" t="s">
        <v>440</v>
      </c>
      <c r="F13" s="137">
        <v>458.80263796440499</v>
      </c>
      <c r="G13">
        <f>100*(F13/AVERAGE(F$11:F$13))</f>
        <v>114.39874692190604</v>
      </c>
      <c r="I13" s="152"/>
      <c r="J13" s="152"/>
      <c r="P13" s="112"/>
    </row>
    <row r="14" spans="1:16" x14ac:dyDescent="0.35">
      <c r="D14" s="111">
        <v>971</v>
      </c>
      <c r="E14" s="127" t="s">
        <v>439</v>
      </c>
      <c r="F14" s="137">
        <v>47.990255388760922</v>
      </c>
      <c r="G14">
        <f>100*(F14/AVERAGE(F$14:F$16))</f>
        <v>98.815303119702037</v>
      </c>
      <c r="I14" s="152">
        <f>AVERAGE(F14:F16)</f>
        <v>48.565610663185332</v>
      </c>
      <c r="J14" s="152">
        <f>100*(STDEV(F14:F16)/I14)</f>
        <v>20.454997718143943</v>
      </c>
      <c r="P14" s="112"/>
    </row>
    <row r="15" spans="1:16" x14ac:dyDescent="0.35">
      <c r="D15" s="111">
        <v>971</v>
      </c>
      <c r="E15" s="126" t="s">
        <v>439</v>
      </c>
      <c r="F15" s="137">
        <v>38.93169773646882</v>
      </c>
      <c r="G15">
        <f>100*(F15/AVERAGE(F$14:F$16))</f>
        <v>80.163097312767036</v>
      </c>
      <c r="I15" s="152"/>
      <c r="J15" s="152"/>
      <c r="P15" s="112"/>
    </row>
    <row r="16" spans="1:16" x14ac:dyDescent="0.35">
      <c r="D16" s="111">
        <v>971</v>
      </c>
      <c r="E16" s="125" t="s">
        <v>439</v>
      </c>
      <c r="F16" s="137">
        <v>58.774878864326233</v>
      </c>
      <c r="G16">
        <f>100*(F16/AVERAGE(F$14:F$16))</f>
        <v>121.02159956753088</v>
      </c>
      <c r="I16" s="152"/>
      <c r="J16" s="152"/>
      <c r="P16" s="112"/>
    </row>
    <row r="17" spans="4:16" x14ac:dyDescent="0.35">
      <c r="D17" s="111">
        <v>971</v>
      </c>
      <c r="E17" s="124" t="s">
        <v>438</v>
      </c>
      <c r="F17" s="137">
        <v>18.028349973476214</v>
      </c>
      <c r="G17">
        <f>100*(F17/AVERAGE(F$17:F$19))</f>
        <v>79.048253651201648</v>
      </c>
      <c r="I17" s="152">
        <f>AVERAGE(F17:F19)</f>
        <v>22.806765666229435</v>
      </c>
      <c r="J17" s="152">
        <f>100*(STDEV(F17:F19)/I17)</f>
        <v>32.772896080679082</v>
      </c>
      <c r="P17" s="112"/>
    </row>
    <row r="18" spans="4:16" x14ac:dyDescent="0.35">
      <c r="D18" s="111">
        <v>971</v>
      </c>
      <c r="E18" s="124" t="s">
        <v>438</v>
      </c>
      <c r="F18" s="137">
        <v>18.971644215121749</v>
      </c>
      <c r="G18">
        <f>100*(F18/AVERAGE(F$17:F$19))</f>
        <v>83.184281773077331</v>
      </c>
      <c r="I18" s="152"/>
      <c r="J18" s="152"/>
      <c r="P18" s="112"/>
    </row>
    <row r="19" spans="4:16" x14ac:dyDescent="0.35">
      <c r="D19" s="111">
        <v>971</v>
      </c>
      <c r="E19" s="123" t="s">
        <v>438</v>
      </c>
      <c r="F19" s="137">
        <v>31.420302810090334</v>
      </c>
      <c r="G19">
        <f>100*(F19/AVERAGE(F$17:F$19))</f>
        <v>137.76746457572099</v>
      </c>
      <c r="I19" s="152"/>
      <c r="J19" s="152"/>
      <c r="P19" s="112"/>
    </row>
    <row r="20" spans="4:16" x14ac:dyDescent="0.35">
      <c r="D20" s="111">
        <v>971</v>
      </c>
      <c r="E20" s="124" t="s">
        <v>437</v>
      </c>
      <c r="F20" s="137">
        <v>21.521476776699792</v>
      </c>
      <c r="G20">
        <f>100*(F20/AVERAGE(F$20:F$22))</f>
        <v>124.2890582398267</v>
      </c>
      <c r="I20" s="152">
        <f>AVERAGE(F20:F22)</f>
        <v>17.315664855366595</v>
      </c>
      <c r="J20" s="152">
        <f>100*(STDEV(F20:F22)/I20)</f>
        <v>24.562721938670741</v>
      </c>
      <c r="P20" s="112"/>
    </row>
    <row r="21" spans="4:16" x14ac:dyDescent="0.35">
      <c r="D21" s="111">
        <v>971</v>
      </c>
      <c r="E21" s="124" t="s">
        <v>437</v>
      </c>
      <c r="F21" s="137">
        <v>17.408905060159121</v>
      </c>
      <c r="G21">
        <f>100*(F21/AVERAGE(F$20:F$22))</f>
        <v>100.53847314308366</v>
      </c>
      <c r="I21" s="152"/>
      <c r="J21" s="152"/>
      <c r="P21" s="112"/>
    </row>
    <row r="22" spans="4:16" x14ac:dyDescent="0.35">
      <c r="D22" s="111">
        <v>971</v>
      </c>
      <c r="E22" s="123" t="s">
        <v>437</v>
      </c>
      <c r="F22" s="137">
        <v>13.016612729240872</v>
      </c>
      <c r="G22">
        <f>100*(F22/AVERAGE(F$20:F$22))</f>
        <v>75.172468617089621</v>
      </c>
      <c r="I22" s="152"/>
      <c r="J22" s="152"/>
      <c r="P22" s="112"/>
    </row>
    <row r="23" spans="4:16" x14ac:dyDescent="0.35">
      <c r="D23" s="122"/>
      <c r="E23" s="121"/>
      <c r="F23" s="121"/>
      <c r="G23" s="121"/>
      <c r="H23" s="121"/>
      <c r="P23" s="112"/>
    </row>
    <row r="24" spans="4:16" x14ac:dyDescent="0.35">
      <c r="D24" s="122"/>
      <c r="E24" s="121"/>
      <c r="F24" s="121"/>
      <c r="G24" s="121"/>
      <c r="H24" s="121"/>
      <c r="P24" s="112"/>
    </row>
    <row r="25" spans="4:16" x14ac:dyDescent="0.35">
      <c r="D25" s="120" t="s">
        <v>225</v>
      </c>
      <c r="E25" s="115" t="s">
        <v>108</v>
      </c>
      <c r="F25" s="115" t="s">
        <v>288</v>
      </c>
      <c r="G25" s="115" t="s">
        <v>339</v>
      </c>
      <c r="H25" s="115"/>
      <c r="I25" s="115" t="s">
        <v>436</v>
      </c>
      <c r="J25" s="115" t="s">
        <v>435</v>
      </c>
      <c r="P25" s="112"/>
    </row>
    <row r="26" spans="4:16" x14ac:dyDescent="0.35">
      <c r="D26" s="111">
        <v>971</v>
      </c>
      <c r="E26" s="113" t="s">
        <v>433</v>
      </c>
      <c r="F26" s="105"/>
      <c r="G26" t="e">
        <f>100*(F26/AVERAGE(F$26:F$28))</f>
        <v>#DIV/0!</v>
      </c>
      <c r="I26" s="152" t="e">
        <f>AVERAGE(F26:F28)</f>
        <v>#DIV/0!</v>
      </c>
      <c r="J26" s="152" t="e">
        <f>100*(STDEV(F26:F28)/I26)</f>
        <v>#DIV/0!</v>
      </c>
      <c r="M26" t="s">
        <v>434</v>
      </c>
      <c r="P26" s="112"/>
    </row>
    <row r="27" spans="4:16" x14ac:dyDescent="0.35">
      <c r="D27" s="111">
        <v>971</v>
      </c>
      <c r="E27" s="119" t="s">
        <v>433</v>
      </c>
      <c r="F27" s="105"/>
      <c r="G27" t="e">
        <f>100*(F27/AVERAGE(F$26:F$28))</f>
        <v>#DIV/0!</v>
      </c>
      <c r="I27" s="152"/>
      <c r="J27" s="152"/>
      <c r="M27" s="115" t="s">
        <v>430</v>
      </c>
      <c r="N27" s="115" t="s">
        <v>429</v>
      </c>
      <c r="O27" s="115" t="s">
        <v>428</v>
      </c>
      <c r="P27" s="114" t="s">
        <v>427</v>
      </c>
    </row>
    <row r="28" spans="4:16" x14ac:dyDescent="0.35">
      <c r="D28" s="111">
        <v>971</v>
      </c>
      <c r="E28" s="118" t="s">
        <v>433</v>
      </c>
      <c r="F28" s="105"/>
      <c r="G28" t="e">
        <f>100*(F28/AVERAGE(F$26:F$28))</f>
        <v>#DIV/0!</v>
      </c>
      <c r="I28" s="152"/>
      <c r="J28" s="152"/>
      <c r="M28">
        <v>0</v>
      </c>
      <c r="N28" t="e">
        <f>LN(F26)</f>
        <v>#NUM!</v>
      </c>
      <c r="O28" t="e">
        <f>LN(F27)</f>
        <v>#NUM!</v>
      </c>
      <c r="P28" s="112" t="e">
        <f>LN(F28)</f>
        <v>#NUM!</v>
      </c>
    </row>
    <row r="29" spans="4:16" x14ac:dyDescent="0.35">
      <c r="D29" s="111">
        <v>971</v>
      </c>
      <c r="E29" s="110" t="s">
        <v>432</v>
      </c>
      <c r="F29" s="105">
        <v>10000</v>
      </c>
      <c r="G29">
        <f>100*(F29/AVERAGE(F$29:F$31))</f>
        <v>100</v>
      </c>
      <c r="I29" s="152">
        <f>AVERAGE(F29:F31)</f>
        <v>10000</v>
      </c>
      <c r="J29" s="152">
        <f>100*(STDEV(F29:F31)/I29)</f>
        <v>0</v>
      </c>
      <c r="M29">
        <v>240</v>
      </c>
      <c r="N29" t="e">
        <f>LN(F32)</f>
        <v>#NUM!</v>
      </c>
      <c r="O29" t="e">
        <f>LN(F33)</f>
        <v>#NUM!</v>
      </c>
      <c r="P29" s="112" t="e">
        <f>LN(F34)</f>
        <v>#NUM!</v>
      </c>
    </row>
    <row r="30" spans="4:16" x14ac:dyDescent="0.35">
      <c r="D30" s="111">
        <v>971</v>
      </c>
      <c r="E30" s="117" t="s">
        <v>432</v>
      </c>
      <c r="F30" s="105">
        <v>10000</v>
      </c>
      <c r="G30">
        <f>100*(F30/AVERAGE(F$29:F$31))</f>
        <v>100</v>
      </c>
      <c r="I30" s="152"/>
      <c r="J30" s="152"/>
      <c r="P30" s="112"/>
    </row>
    <row r="31" spans="4:16" x14ac:dyDescent="0.35">
      <c r="D31" s="111">
        <v>971</v>
      </c>
      <c r="E31" s="116" t="s">
        <v>432</v>
      </c>
      <c r="F31" s="105">
        <v>10000</v>
      </c>
      <c r="G31">
        <f>100*(F31/AVERAGE(F$29:F$31))</f>
        <v>100</v>
      </c>
      <c r="I31" s="152"/>
      <c r="J31" s="152"/>
      <c r="M31" t="s">
        <v>431</v>
      </c>
      <c r="P31" s="112"/>
    </row>
    <row r="32" spans="4:16" x14ac:dyDescent="0.35">
      <c r="D32" s="111">
        <v>971</v>
      </c>
      <c r="E32" s="113" t="s">
        <v>426</v>
      </c>
      <c r="F32" s="105"/>
      <c r="G32" t="e">
        <f>100*(F32/AVERAGE(F$32:F$34))</f>
        <v>#DIV/0!</v>
      </c>
      <c r="I32" s="152" t="e">
        <f>AVERAGE(F32:F34)</f>
        <v>#DIV/0!</v>
      </c>
      <c r="J32" s="152" t="e">
        <f>100*(STDEV(F32:F34)/I32)</f>
        <v>#DIV/0!</v>
      </c>
      <c r="M32" s="115" t="s">
        <v>430</v>
      </c>
      <c r="N32" s="115" t="s">
        <v>429</v>
      </c>
      <c r="O32" s="115" t="s">
        <v>428</v>
      </c>
      <c r="P32" s="114" t="s">
        <v>427</v>
      </c>
    </row>
    <row r="33" spans="4:16" x14ac:dyDescent="0.35">
      <c r="D33" s="111">
        <v>971</v>
      </c>
      <c r="E33" s="113" t="s">
        <v>426</v>
      </c>
      <c r="F33" s="105"/>
      <c r="G33" t="e">
        <f>100*(F33/AVERAGE(F$32:F$34))</f>
        <v>#DIV/0!</v>
      </c>
      <c r="I33" s="152"/>
      <c r="J33" s="152"/>
      <c r="M33">
        <v>0</v>
      </c>
      <c r="N33">
        <f>LN(F29)</f>
        <v>9.2103403719761836</v>
      </c>
      <c r="O33">
        <f>LN(F30)</f>
        <v>9.2103403719761836</v>
      </c>
      <c r="P33" s="112">
        <f>LN(F31)</f>
        <v>9.2103403719761836</v>
      </c>
    </row>
    <row r="34" spans="4:16" x14ac:dyDescent="0.35">
      <c r="D34" s="111">
        <v>971</v>
      </c>
      <c r="E34" s="113" t="s">
        <v>426</v>
      </c>
      <c r="F34" s="105"/>
      <c r="G34" t="e">
        <f>100*(F34/AVERAGE(F$32:F$34))</f>
        <v>#DIV/0!</v>
      </c>
      <c r="I34" s="152"/>
      <c r="J34" s="152"/>
      <c r="M34">
        <v>240</v>
      </c>
      <c r="N34">
        <f>LN(F35)</f>
        <v>8.261009786023827</v>
      </c>
      <c r="O34">
        <f>LN(F36)</f>
        <v>8.261009786023827</v>
      </c>
      <c r="P34" s="112">
        <f>LN(F37)</f>
        <v>8.261009786023827</v>
      </c>
    </row>
    <row r="35" spans="4:16" x14ac:dyDescent="0.35">
      <c r="D35" s="111">
        <v>971</v>
      </c>
      <c r="E35" s="110" t="s">
        <v>425</v>
      </c>
      <c r="F35" s="105">
        <f>F29*0.387</f>
        <v>3870</v>
      </c>
      <c r="G35">
        <f>100*(F35/AVERAGE(F$35:F$37))</f>
        <v>100</v>
      </c>
      <c r="H35" s="104">
        <f>(F29-F35)/F29</f>
        <v>0.61299999999999999</v>
      </c>
      <c r="I35" s="152">
        <f>AVERAGE(F35:F37)</f>
        <v>3870</v>
      </c>
      <c r="J35" s="152">
        <f>100*(STDEV(F35:F37)/I35)</f>
        <v>0</v>
      </c>
      <c r="P35" s="112"/>
    </row>
    <row r="36" spans="4:16" x14ac:dyDescent="0.35">
      <c r="D36" s="111">
        <v>971</v>
      </c>
      <c r="E36" s="110" t="s">
        <v>425</v>
      </c>
      <c r="F36" s="105">
        <f>F30*0.387</f>
        <v>3870</v>
      </c>
      <c r="G36">
        <f>100*(F36/AVERAGE(F$35:F$37))</f>
        <v>100</v>
      </c>
      <c r="H36" s="104">
        <f>(F30-F36)/F30</f>
        <v>0.61299999999999999</v>
      </c>
      <c r="I36" s="152"/>
      <c r="J36" s="152"/>
      <c r="M36" s="164" t="s">
        <v>421</v>
      </c>
      <c r="N36" s="109">
        <f>(I29-I35)/I29</f>
        <v>0.61299999999999999</v>
      </c>
      <c r="O36" s="164" t="s">
        <v>420</v>
      </c>
      <c r="P36" s="108">
        <f>STDEV(H35:H37)</f>
        <v>0</v>
      </c>
    </row>
    <row r="37" spans="4:16" x14ac:dyDescent="0.35">
      <c r="D37" s="107">
        <v>971</v>
      </c>
      <c r="E37" s="106" t="s">
        <v>425</v>
      </c>
      <c r="F37" s="105">
        <f>F31*0.387</f>
        <v>3870</v>
      </c>
      <c r="G37" s="21">
        <f>100*(F37/AVERAGE(F$35:F$37))</f>
        <v>100</v>
      </c>
      <c r="H37" s="104">
        <f>(F31-F37)/F31</f>
        <v>0.61299999999999999</v>
      </c>
      <c r="I37" s="166"/>
      <c r="J37" s="166"/>
      <c r="K37" s="21"/>
      <c r="L37" s="21"/>
      <c r="M37" s="165"/>
      <c r="N37" s="103"/>
      <c r="O37" s="165"/>
      <c r="P37" s="102"/>
    </row>
    <row r="38" spans="4:16" x14ac:dyDescent="0.35">
      <c r="D38" s="121"/>
      <c r="E38" s="121"/>
      <c r="F38" s="121"/>
      <c r="G38" s="121"/>
      <c r="H38" s="121"/>
    </row>
    <row r="39" spans="4:16" x14ac:dyDescent="0.35">
      <c r="D39" s="121"/>
      <c r="E39" s="121"/>
      <c r="F39" s="121"/>
      <c r="G39" s="121"/>
      <c r="H39" s="121"/>
    </row>
    <row r="40" spans="4:16" ht="18.5" x14ac:dyDescent="0.45">
      <c r="D40" s="134">
        <v>3135</v>
      </c>
      <c r="E40" s="28"/>
      <c r="F40" s="28"/>
      <c r="G40" s="28"/>
      <c r="H40" s="28"/>
      <c r="I40" s="28"/>
      <c r="J40" s="28"/>
      <c r="K40" s="28"/>
      <c r="L40" s="28"/>
      <c r="M40" s="132"/>
      <c r="N40" s="28"/>
      <c r="O40" s="28"/>
      <c r="P40" s="27"/>
    </row>
    <row r="41" spans="4:16" x14ac:dyDescent="0.35">
      <c r="D41" s="120" t="s">
        <v>225</v>
      </c>
      <c r="E41" s="115" t="s">
        <v>108</v>
      </c>
      <c r="F41" s="115" t="s">
        <v>288</v>
      </c>
      <c r="G41" s="115" t="s">
        <v>339</v>
      </c>
      <c r="H41" s="115"/>
      <c r="I41" s="115" t="s">
        <v>436</v>
      </c>
      <c r="J41" s="115" t="s">
        <v>435</v>
      </c>
      <c r="K41" s="115"/>
      <c r="L41" s="115"/>
      <c r="M41" s="131" t="s">
        <v>287</v>
      </c>
      <c r="P41" s="112"/>
    </row>
    <row r="42" spans="4:16" x14ac:dyDescent="0.35">
      <c r="D42" s="111">
        <v>3135</v>
      </c>
      <c r="E42" s="130" t="s">
        <v>442</v>
      </c>
      <c r="F42" s="138">
        <v>6111.9396624577203</v>
      </c>
      <c r="G42" s="21">
        <f>100*(F42/AVERAGE(F42:F44))</f>
        <v>66.464909991264392</v>
      </c>
      <c r="I42" s="152">
        <f>AVERAGE(F42:F44)</f>
        <v>9195.7390196737269</v>
      </c>
      <c r="J42" s="152">
        <f>100*(STDEV(F42:F44)/I42)</f>
        <v>30.72123539915329</v>
      </c>
      <c r="K42" s="71" t="s">
        <v>443</v>
      </c>
      <c r="M42" s="115" t="s">
        <v>430</v>
      </c>
      <c r="N42" s="115" t="s">
        <v>429</v>
      </c>
      <c r="O42" s="115" t="s">
        <v>428</v>
      </c>
      <c r="P42" s="114" t="s">
        <v>427</v>
      </c>
    </row>
    <row r="43" spans="4:16" x14ac:dyDescent="0.35">
      <c r="D43" s="111">
        <v>3135</v>
      </c>
      <c r="E43" s="129" t="s">
        <v>442</v>
      </c>
      <c r="F43" s="138">
        <v>9816.4908762422601</v>
      </c>
      <c r="G43" s="21">
        <f>100*(F43/AVERAGE(F42:F44))</f>
        <v>106.75042925033509</v>
      </c>
      <c r="I43" s="152"/>
      <c r="J43" s="152"/>
      <c r="M43">
        <v>0</v>
      </c>
      <c r="N43">
        <f>LN(F42)</f>
        <v>8.7179994588175429</v>
      </c>
      <c r="O43">
        <f>LN(F43)</f>
        <v>9.1918189929075425</v>
      </c>
      <c r="P43" s="112">
        <f>LN(F44)</f>
        <v>9.3638153824749963</v>
      </c>
    </row>
    <row r="44" spans="4:16" x14ac:dyDescent="0.35">
      <c r="D44" s="111">
        <v>3135</v>
      </c>
      <c r="E44" s="128" t="s">
        <v>442</v>
      </c>
      <c r="F44" s="138">
        <v>11658.7865203212</v>
      </c>
      <c r="G44" s="21">
        <f>100*(F44/AVERAGE(F42:F44))</f>
        <v>126.78466075840052</v>
      </c>
      <c r="I44" s="152"/>
      <c r="J44" s="152"/>
      <c r="M44">
        <v>15</v>
      </c>
      <c r="N44">
        <f>LN(F45)</f>
        <v>5.0307359217419396</v>
      </c>
      <c r="O44">
        <f>LN(F46)</f>
        <v>4.5040087787655043</v>
      </c>
      <c r="P44" s="112">
        <f>LN(F47)</f>
        <v>4.639688082570343</v>
      </c>
    </row>
    <row r="45" spans="4:16" x14ac:dyDescent="0.35">
      <c r="D45" s="111">
        <v>3135</v>
      </c>
      <c r="E45" s="127" t="s">
        <v>441</v>
      </c>
      <c r="F45" s="138">
        <v>153.04560084767101</v>
      </c>
      <c r="G45" s="21">
        <f>100*(F45/AVERAGE(F45:F47))</f>
        <v>132.34034871059103</v>
      </c>
      <c r="I45" s="152">
        <f>AVERAGE(F45:F47)</f>
        <v>115.64545683823104</v>
      </c>
      <c r="J45" s="152">
        <f>100*(STDEV(F45:F47)/I45)</f>
        <v>28.577376659733815</v>
      </c>
      <c r="M45">
        <v>30</v>
      </c>
      <c r="N45">
        <f>LN(F48)</f>
        <v>2.6118301435469111</v>
      </c>
      <c r="O45">
        <f>LN(F49)</f>
        <v>2.9354870804661779</v>
      </c>
      <c r="P45" s="112">
        <f>LN(F50)</f>
        <v>3.5503571340345399</v>
      </c>
    </row>
    <row r="46" spans="4:16" x14ac:dyDescent="0.35">
      <c r="D46" s="111">
        <v>3135</v>
      </c>
      <c r="E46" s="126" t="s">
        <v>441</v>
      </c>
      <c r="F46" s="138">
        <v>90.378714333975097</v>
      </c>
      <c r="G46" s="21">
        <f>100*(F46/AVERAGE(F45:F47))</f>
        <v>78.151547674198767</v>
      </c>
      <c r="I46" s="152"/>
      <c r="J46" s="152"/>
      <c r="M46">
        <v>60</v>
      </c>
      <c r="N46">
        <f>LN(F51)</f>
        <v>1.1982345079838259</v>
      </c>
      <c r="O46">
        <f>LN(F52)</f>
        <v>1.2427816880002378</v>
      </c>
      <c r="P46" s="112">
        <f>LN(F53)</f>
        <v>0.90864060978410033</v>
      </c>
    </row>
    <row r="47" spans="4:16" x14ac:dyDescent="0.35">
      <c r="D47" s="111">
        <v>3135</v>
      </c>
      <c r="E47" s="125" t="s">
        <v>441</v>
      </c>
      <c r="F47" s="138">
        <v>103.512055333047</v>
      </c>
      <c r="G47" s="21">
        <f>100*(F47/AVERAGE(F45:F47))</f>
        <v>89.508103615210175</v>
      </c>
      <c r="I47" s="152"/>
      <c r="J47" s="152"/>
      <c r="M47">
        <v>120</v>
      </c>
      <c r="N47">
        <f>LN(F54)</f>
        <v>0.41469879570362006</v>
      </c>
      <c r="O47">
        <f>LN(F55)</f>
        <v>0.869135156253518</v>
      </c>
      <c r="P47" s="112">
        <f>LN(F56)</f>
        <v>-0.11041144263609796</v>
      </c>
    </row>
    <row r="48" spans="4:16" x14ac:dyDescent="0.35">
      <c r="D48" s="111">
        <v>3135</v>
      </c>
      <c r="E48" s="130" t="s">
        <v>440</v>
      </c>
      <c r="F48" s="138">
        <v>13.623961855394599</v>
      </c>
      <c r="G48" s="21">
        <f>100*(F48/AVERAGE(F48:F50))</f>
        <v>60.748588201422834</v>
      </c>
      <c r="I48" s="152">
        <f>AVERAGE(F48:F50)</f>
        <v>22.426795846221001</v>
      </c>
      <c r="J48" s="152">
        <f>100*(STDEV(F48:F50)/I48)</f>
        <v>49.266485013370151</v>
      </c>
      <c r="M48">
        <v>240</v>
      </c>
      <c r="N48">
        <f>LN(F57)</f>
        <v>1.0038790542064187</v>
      </c>
      <c r="O48" t="e">
        <f>LN(F58)</f>
        <v>#NUM!</v>
      </c>
      <c r="P48" s="112">
        <f>LN(F59)</f>
        <v>9.3825553138899995E-2</v>
      </c>
    </row>
    <row r="49" spans="1:16" x14ac:dyDescent="0.35">
      <c r="D49" s="111">
        <v>3135</v>
      </c>
      <c r="E49" s="129" t="s">
        <v>440</v>
      </c>
      <c r="F49" s="138">
        <v>18.8306729547446</v>
      </c>
      <c r="G49" s="21">
        <f>100*(F49/AVERAGE(F48:F50))</f>
        <v>83.96506163370475</v>
      </c>
      <c r="I49" s="152"/>
      <c r="J49" s="152"/>
      <c r="P49" s="112"/>
    </row>
    <row r="50" spans="1:16" x14ac:dyDescent="0.35">
      <c r="D50" s="111">
        <v>3135</v>
      </c>
      <c r="E50" s="128" t="s">
        <v>440</v>
      </c>
      <c r="F50" s="138">
        <v>34.825752728523803</v>
      </c>
      <c r="G50" s="21">
        <f>100*(F50/AVERAGE(F48:F50))</f>
        <v>155.2863501648724</v>
      </c>
      <c r="I50" s="152"/>
      <c r="J50" s="152"/>
      <c r="P50" s="112"/>
    </row>
    <row r="51" spans="1:16" x14ac:dyDescent="0.35">
      <c r="D51" s="111">
        <v>3135</v>
      </c>
      <c r="E51" s="127" t="s">
        <v>439</v>
      </c>
      <c r="F51" s="138">
        <v>3.3142604541121901</v>
      </c>
      <c r="G51" s="21">
        <f>100*(F51/AVERAGE(F51:F53))</f>
        <v>107.36826126636055</v>
      </c>
      <c r="I51" s="152">
        <f>AVERAGE(F51:F53)</f>
        <v>3.0868158010774995</v>
      </c>
      <c r="J51" s="152">
        <f>100*(STDEV(F51:F53)/I51)</f>
        <v>17.173029991385395</v>
      </c>
      <c r="P51" s="112"/>
    </row>
    <row r="52" spans="1:16" x14ac:dyDescent="0.35">
      <c r="A52" s="135"/>
      <c r="B52" s="25"/>
      <c r="C52" s="25"/>
      <c r="D52" s="111">
        <v>3135</v>
      </c>
      <c r="E52" s="126" t="s">
        <v>439</v>
      </c>
      <c r="F52" s="138">
        <v>3.4652392850786198</v>
      </c>
      <c r="G52" s="21">
        <f>100*(F52/AVERAGE(F51:F53))</f>
        <v>112.25934776765838</v>
      </c>
      <c r="I52" s="152"/>
      <c r="J52" s="152"/>
      <c r="P52" s="112"/>
    </row>
    <row r="53" spans="1:16" x14ac:dyDescent="0.35">
      <c r="D53" s="111">
        <v>3135</v>
      </c>
      <c r="E53" s="125" t="s">
        <v>439</v>
      </c>
      <c r="F53" s="138">
        <v>2.4809476640416901</v>
      </c>
      <c r="G53" s="21">
        <f>100*(F53/AVERAGE(F51:F53))</f>
        <v>80.372390965981126</v>
      </c>
      <c r="I53" s="152"/>
      <c r="J53" s="152"/>
      <c r="P53" s="112"/>
    </row>
    <row r="54" spans="1:16" x14ac:dyDescent="0.35">
      <c r="D54" s="111">
        <v>3135</v>
      </c>
      <c r="E54" s="124" t="s">
        <v>438</v>
      </c>
      <c r="F54" s="138">
        <v>1.5139146744066501</v>
      </c>
      <c r="G54" s="21">
        <f>100*(F54/AVERAGE(F54:F56))</f>
        <v>94.733589380559962</v>
      </c>
      <c r="I54" s="152">
        <f>AVERAGE(F54:F56)</f>
        <v>1.5980759140509422</v>
      </c>
      <c r="J54" s="152">
        <f>100*(STDEV(F54:F56)/I54)</f>
        <v>46.821881560287054</v>
      </c>
      <c r="P54" s="112"/>
    </row>
    <row r="55" spans="1:16" x14ac:dyDescent="0.35">
      <c r="D55" s="111">
        <v>3135</v>
      </c>
      <c r="E55" s="124" t="s">
        <v>438</v>
      </c>
      <c r="F55" s="138">
        <v>2.38484744099252</v>
      </c>
      <c r="G55" s="21">
        <f>100*(F55/AVERAGE(F54:F56))</f>
        <v>149.23242506967023</v>
      </c>
      <c r="I55" s="152"/>
      <c r="J55" s="152"/>
      <c r="P55" s="112"/>
    </row>
    <row r="56" spans="1:16" x14ac:dyDescent="0.35">
      <c r="D56" s="111">
        <v>3135</v>
      </c>
      <c r="E56" s="123" t="s">
        <v>438</v>
      </c>
      <c r="F56" s="138">
        <v>0.89546562675365704</v>
      </c>
      <c r="G56" s="21">
        <f>100*(F56/AVERAGE(F54:F56))</f>
        <v>56.033985549769824</v>
      </c>
      <c r="I56" s="152"/>
      <c r="J56" s="152"/>
      <c r="P56" s="112"/>
    </row>
    <row r="57" spans="1:16" x14ac:dyDescent="0.35">
      <c r="D57" s="111">
        <v>3135</v>
      </c>
      <c r="E57" s="124" t="s">
        <v>437</v>
      </c>
      <c r="F57" s="138">
        <v>2.7288466685662098</v>
      </c>
      <c r="G57" s="21">
        <f>100*(F57/AVERAGE(F57:F59))</f>
        <v>213.90333318022749</v>
      </c>
      <c r="I57" s="152">
        <f>AVERAGE(F57:F59)</f>
        <v>1.2757382636328434</v>
      </c>
      <c r="J57" s="152">
        <f>100*(STDEV(F57:F59)/I57)</f>
        <v>107.62730132983526</v>
      </c>
      <c r="P57" s="112"/>
    </row>
    <row r="58" spans="1:16" x14ac:dyDescent="0.35">
      <c r="D58" s="111">
        <v>3135</v>
      </c>
      <c r="E58" s="124" t="s">
        <v>437</v>
      </c>
      <c r="F58" s="138">
        <v>0</v>
      </c>
      <c r="G58" s="21">
        <f>100*(F58/AVERAGE(F57:F59))</f>
        <v>0</v>
      </c>
      <c r="I58" s="152"/>
      <c r="J58" s="152"/>
      <c r="P58" s="112"/>
    </row>
    <row r="59" spans="1:16" x14ac:dyDescent="0.35">
      <c r="D59" s="111">
        <v>3135</v>
      </c>
      <c r="E59" s="123" t="s">
        <v>437</v>
      </c>
      <c r="F59" s="138">
        <v>1.0983681223323201</v>
      </c>
      <c r="G59" s="21">
        <f>100*(F59/AVERAGE(F57:F59))</f>
        <v>86.096666819772494</v>
      </c>
      <c r="I59" s="152"/>
      <c r="J59" s="152"/>
      <c r="P59" s="112"/>
    </row>
    <row r="60" spans="1:16" x14ac:dyDescent="0.35">
      <c r="D60" s="122"/>
      <c r="E60" s="121"/>
      <c r="F60" s="121"/>
      <c r="G60" s="121"/>
      <c r="H60" s="121"/>
      <c r="P60" s="112"/>
    </row>
    <row r="61" spans="1:16" x14ac:dyDescent="0.35">
      <c r="D61" s="122"/>
      <c r="E61" s="121"/>
      <c r="F61" s="121"/>
      <c r="G61" s="121"/>
      <c r="H61" s="121"/>
      <c r="P61" s="112"/>
    </row>
    <row r="62" spans="1:16" x14ac:dyDescent="0.35">
      <c r="D62" s="120" t="s">
        <v>225</v>
      </c>
      <c r="E62" s="115" t="s">
        <v>108</v>
      </c>
      <c r="F62" s="115" t="s">
        <v>288</v>
      </c>
      <c r="G62" s="115" t="s">
        <v>339</v>
      </c>
      <c r="H62" s="115" t="s">
        <v>445</v>
      </c>
      <c r="I62" s="115" t="s">
        <v>436</v>
      </c>
      <c r="J62" s="115" t="s">
        <v>435</v>
      </c>
      <c r="P62" s="112"/>
    </row>
    <row r="63" spans="1:16" x14ac:dyDescent="0.35">
      <c r="D63" s="111">
        <v>3135</v>
      </c>
      <c r="E63" s="113" t="s">
        <v>433</v>
      </c>
      <c r="F63" s="105"/>
      <c r="G63" s="105" t="e">
        <f>100*(F63/AVERAGE(F63:F65))</f>
        <v>#DIV/0!</v>
      </c>
      <c r="H63" s="104"/>
      <c r="I63" s="152" t="e">
        <f>AVERAGE(F63:F65)</f>
        <v>#DIV/0!</v>
      </c>
      <c r="J63" s="152" t="e">
        <f>100*(STDEV(F63:F65)/I63)</f>
        <v>#DIV/0!</v>
      </c>
      <c r="M63" t="s">
        <v>434</v>
      </c>
      <c r="P63" s="112"/>
    </row>
    <row r="64" spans="1:16" x14ac:dyDescent="0.35">
      <c r="D64" s="111">
        <v>3135</v>
      </c>
      <c r="E64" s="119" t="s">
        <v>433</v>
      </c>
      <c r="F64" s="105"/>
      <c r="G64" s="105" t="e">
        <f>100*(F64/AVERAGE(F63:F65))</f>
        <v>#DIV/0!</v>
      </c>
      <c r="H64" s="104"/>
      <c r="I64" s="152"/>
      <c r="J64" s="152"/>
      <c r="M64" s="115" t="s">
        <v>430</v>
      </c>
      <c r="N64" s="115" t="s">
        <v>429</v>
      </c>
      <c r="O64" s="115" t="s">
        <v>428</v>
      </c>
      <c r="P64" s="114" t="s">
        <v>427</v>
      </c>
    </row>
    <row r="65" spans="4:16" x14ac:dyDescent="0.35">
      <c r="D65" s="111">
        <v>3135</v>
      </c>
      <c r="E65" s="118" t="s">
        <v>433</v>
      </c>
      <c r="F65" s="105"/>
      <c r="G65" s="105" t="e">
        <f>100*(F65/AVERAGE(F63:F65))</f>
        <v>#DIV/0!</v>
      </c>
      <c r="H65" s="104"/>
      <c r="I65" s="152"/>
      <c r="J65" s="152"/>
      <c r="M65">
        <v>0</v>
      </c>
      <c r="N65" t="e">
        <f>LN(F63)</f>
        <v>#NUM!</v>
      </c>
      <c r="O65" t="e">
        <f>LN(F64)</f>
        <v>#NUM!</v>
      </c>
      <c r="P65" s="112" t="e">
        <f>LN(F65)</f>
        <v>#NUM!</v>
      </c>
    </row>
    <row r="66" spans="4:16" x14ac:dyDescent="0.35">
      <c r="D66" s="111">
        <v>3135</v>
      </c>
      <c r="E66" s="110" t="s">
        <v>432</v>
      </c>
      <c r="F66" s="105"/>
      <c r="G66" s="105" t="e">
        <f>100*(F66/AVERAGE(F66:F68))</f>
        <v>#DIV/0!</v>
      </c>
      <c r="H66" s="104"/>
      <c r="I66" s="152" t="e">
        <f>AVERAGE(F66:F68)</f>
        <v>#DIV/0!</v>
      </c>
      <c r="J66" s="152" t="e">
        <f>100*(STDEV(F66:F68)/I66)</f>
        <v>#DIV/0!</v>
      </c>
      <c r="M66">
        <v>240</v>
      </c>
      <c r="N66" t="e">
        <f>LN(F69)</f>
        <v>#NUM!</v>
      </c>
      <c r="O66" t="e">
        <f>LN(F70)</f>
        <v>#NUM!</v>
      </c>
      <c r="P66" s="112" t="e">
        <f>LN(F71)</f>
        <v>#NUM!</v>
      </c>
    </row>
    <row r="67" spans="4:16" x14ac:dyDescent="0.35">
      <c r="D67" s="111">
        <v>3135</v>
      </c>
      <c r="E67" s="117" t="s">
        <v>432</v>
      </c>
      <c r="F67" s="105"/>
      <c r="G67" s="105" t="e">
        <f>100*(F67/AVERAGE(F66:F68))</f>
        <v>#DIV/0!</v>
      </c>
      <c r="H67" s="104"/>
      <c r="I67" s="152"/>
      <c r="J67" s="152"/>
      <c r="P67" s="112"/>
    </row>
    <row r="68" spans="4:16" x14ac:dyDescent="0.35">
      <c r="D68" s="111">
        <v>3135</v>
      </c>
      <c r="E68" s="116" t="s">
        <v>432</v>
      </c>
      <c r="F68" s="105"/>
      <c r="G68" s="105" t="e">
        <f>100*(F68/AVERAGE(F66:F68))</f>
        <v>#DIV/0!</v>
      </c>
      <c r="H68" s="104"/>
      <c r="I68" s="152"/>
      <c r="J68" s="152"/>
      <c r="M68" t="s">
        <v>431</v>
      </c>
      <c r="P68" s="112"/>
    </row>
    <row r="69" spans="4:16" x14ac:dyDescent="0.35">
      <c r="D69" s="111">
        <v>3135</v>
      </c>
      <c r="E69" s="113" t="s">
        <v>426</v>
      </c>
      <c r="F69" s="105"/>
      <c r="G69" s="105" t="e">
        <f>100*(F69/AVERAGE(F69:F71))</f>
        <v>#DIV/0!</v>
      </c>
      <c r="H69" s="104"/>
      <c r="I69" s="152" t="e">
        <f>AVERAGE(F69:F71)</f>
        <v>#DIV/0!</v>
      </c>
      <c r="J69" s="152" t="e">
        <f>100*(STDEV(F69:F71)/I69)</f>
        <v>#DIV/0!</v>
      </c>
      <c r="M69" s="115" t="s">
        <v>430</v>
      </c>
      <c r="N69" s="115" t="s">
        <v>429</v>
      </c>
      <c r="O69" s="115" t="s">
        <v>428</v>
      </c>
      <c r="P69" s="114" t="s">
        <v>427</v>
      </c>
    </row>
    <row r="70" spans="4:16" x14ac:dyDescent="0.35">
      <c r="D70" s="111">
        <v>3135</v>
      </c>
      <c r="E70" s="113" t="s">
        <v>426</v>
      </c>
      <c r="F70" s="105"/>
      <c r="G70" s="105" t="e">
        <f>100*(F70/AVERAGE(F69:F71))</f>
        <v>#DIV/0!</v>
      </c>
      <c r="H70" s="104"/>
      <c r="I70" s="152"/>
      <c r="J70" s="152"/>
      <c r="M70">
        <v>0</v>
      </c>
      <c r="N70" t="e">
        <f>LN(F66)</f>
        <v>#NUM!</v>
      </c>
      <c r="O70" t="e">
        <f>LN(F67)</f>
        <v>#NUM!</v>
      </c>
      <c r="P70" s="112" t="e">
        <f>LN(F68)</f>
        <v>#NUM!</v>
      </c>
    </row>
    <row r="71" spans="4:16" x14ac:dyDescent="0.35">
      <c r="D71" s="111">
        <v>3135</v>
      </c>
      <c r="E71" s="113" t="s">
        <v>426</v>
      </c>
      <c r="F71" s="105"/>
      <c r="G71" s="105" t="e">
        <f>100*(F71/AVERAGE(F69:F71))</f>
        <v>#DIV/0!</v>
      </c>
      <c r="H71" s="104"/>
      <c r="I71" s="152"/>
      <c r="J71" s="152"/>
      <c r="M71">
        <v>240</v>
      </c>
      <c r="N71" t="e">
        <f>LN(F72)</f>
        <v>#NUM!</v>
      </c>
      <c r="O71" t="e">
        <f>LN(F73)</f>
        <v>#NUM!</v>
      </c>
      <c r="P71" s="112" t="e">
        <f>LN(F74)</f>
        <v>#NUM!</v>
      </c>
    </row>
    <row r="72" spans="4:16" x14ac:dyDescent="0.35">
      <c r="D72" s="111">
        <v>3135</v>
      </c>
      <c r="E72" s="110" t="s">
        <v>425</v>
      </c>
      <c r="F72" s="105"/>
      <c r="G72" s="105" t="e">
        <f>100*(F72/AVERAGE(F72:F74))</f>
        <v>#DIV/0!</v>
      </c>
      <c r="H72" s="104" t="e">
        <f>(F66-F72)/F66</f>
        <v>#DIV/0!</v>
      </c>
      <c r="I72" s="152" t="e">
        <f>AVERAGE(F72:F74)</f>
        <v>#DIV/0!</v>
      </c>
      <c r="J72" s="152" t="e">
        <f>100*(STDEV(F72:F74)/I72)</f>
        <v>#DIV/0!</v>
      </c>
      <c r="P72" s="112"/>
    </row>
    <row r="73" spans="4:16" x14ac:dyDescent="0.35">
      <c r="D73" s="111">
        <v>3135</v>
      </c>
      <c r="E73" s="110" t="s">
        <v>425</v>
      </c>
      <c r="F73" s="105"/>
      <c r="G73" s="105" t="e">
        <f>100*(F73/AVERAGE(F72:F74))</f>
        <v>#DIV/0!</v>
      </c>
      <c r="H73" s="104" t="e">
        <f>(F67-F73)/F67</f>
        <v>#DIV/0!</v>
      </c>
      <c r="I73" s="152"/>
      <c r="J73" s="152"/>
      <c r="M73" s="164" t="s">
        <v>421</v>
      </c>
      <c r="N73" s="109" t="e">
        <f>(I66-I72)/I66</f>
        <v>#DIV/0!</v>
      </c>
      <c r="O73" s="164" t="s">
        <v>420</v>
      </c>
      <c r="P73" s="108" t="e">
        <f>STDEV(H72:H74)</f>
        <v>#DIV/0!</v>
      </c>
    </row>
    <row r="74" spans="4:16" x14ac:dyDescent="0.35">
      <c r="D74" s="107">
        <v>3135</v>
      </c>
      <c r="E74" s="106" t="s">
        <v>425</v>
      </c>
      <c r="F74" s="105"/>
      <c r="G74" s="105" t="e">
        <f>100*(F74/AVERAGE(F72:F74))</f>
        <v>#DIV/0!</v>
      </c>
      <c r="H74" s="104" t="e">
        <f>(F68-F74)/F68</f>
        <v>#DIV/0!</v>
      </c>
      <c r="I74" s="166"/>
      <c r="J74" s="166"/>
      <c r="K74" s="21"/>
      <c r="L74" s="21"/>
      <c r="M74" s="165"/>
      <c r="N74" s="103"/>
      <c r="O74" s="165"/>
      <c r="P74" s="102"/>
    </row>
    <row r="77" spans="4:16" ht="18.5" x14ac:dyDescent="0.45">
      <c r="D77" s="134">
        <v>941</v>
      </c>
      <c r="E77" s="133"/>
      <c r="F77" s="133"/>
      <c r="G77" s="133"/>
      <c r="H77" s="133"/>
      <c r="I77" s="28"/>
      <c r="J77" s="28"/>
      <c r="K77" s="28"/>
      <c r="L77" s="28"/>
      <c r="M77" s="132" t="s">
        <v>444</v>
      </c>
      <c r="N77" s="28"/>
      <c r="O77" s="28"/>
      <c r="P77" s="27"/>
    </row>
    <row r="78" spans="4:16" x14ac:dyDescent="0.35">
      <c r="D78" s="120" t="s">
        <v>225</v>
      </c>
      <c r="E78" s="115" t="s">
        <v>108</v>
      </c>
      <c r="F78" s="115"/>
      <c r="G78" s="115" t="s">
        <v>339</v>
      </c>
      <c r="H78" s="115"/>
      <c r="I78" s="115" t="s">
        <v>436</v>
      </c>
      <c r="J78" s="115" t="s">
        <v>435</v>
      </c>
      <c r="K78" s="115"/>
      <c r="L78" s="115"/>
      <c r="M78" s="131" t="s">
        <v>287</v>
      </c>
      <c r="P78" s="112"/>
    </row>
    <row r="79" spans="4:16" x14ac:dyDescent="0.35">
      <c r="D79" s="111">
        <v>941</v>
      </c>
      <c r="E79" s="130" t="s">
        <v>442</v>
      </c>
      <c r="F79" s="137">
        <v>11239.745471697899</v>
      </c>
      <c r="G79" s="21">
        <f>100*(F79/AVERAGE(F79:F81))</f>
        <v>103.60190810199737</v>
      </c>
      <c r="I79" s="152">
        <f>AVERAGE(F79:F81)</f>
        <v>10848.975349597065</v>
      </c>
      <c r="J79" s="152">
        <f>100*(STDEV(F79:F81)/I79)</f>
        <v>5.7955189791747825</v>
      </c>
      <c r="K79" s="71" t="s">
        <v>443</v>
      </c>
      <c r="M79" s="115" t="s">
        <v>430</v>
      </c>
      <c r="N79" s="115" t="s">
        <v>429</v>
      </c>
      <c r="O79" s="115" t="s">
        <v>428</v>
      </c>
      <c r="P79" s="114" t="s">
        <v>427</v>
      </c>
    </row>
    <row r="80" spans="4:16" x14ac:dyDescent="0.35">
      <c r="D80" s="111">
        <v>941</v>
      </c>
      <c r="E80" s="129" t="s">
        <v>442</v>
      </c>
      <c r="F80" s="137">
        <v>10123.678823059099</v>
      </c>
      <c r="G80" s="21">
        <f>100*(F80/AVERAGE(F79:F81))</f>
        <v>93.314608032869174</v>
      </c>
      <c r="I80" s="152"/>
      <c r="J80" s="152"/>
      <c r="M80">
        <v>0</v>
      </c>
      <c r="N80">
        <f>LN(F79)</f>
        <v>9.3272114783245481</v>
      </c>
      <c r="O80">
        <f>LN(F80)</f>
        <v>9.2226323968491748</v>
      </c>
      <c r="P80" s="112">
        <f>LN(F81)</f>
        <v>9.32219491359157</v>
      </c>
    </row>
    <row r="81" spans="4:16" x14ac:dyDescent="0.35">
      <c r="D81" s="111">
        <v>941</v>
      </c>
      <c r="E81" s="128" t="s">
        <v>442</v>
      </c>
      <c r="F81" s="137">
        <v>11183.5017540342</v>
      </c>
      <c r="G81" s="21">
        <f>100*(F81/AVERAGE(F79:F81))</f>
        <v>103.08348386513349</v>
      </c>
      <c r="I81" s="152"/>
      <c r="J81" s="152"/>
      <c r="M81">
        <v>15</v>
      </c>
      <c r="N81">
        <f>LN(F82)</f>
        <v>4.8594630859212984</v>
      </c>
      <c r="O81">
        <f>LN(F83)</f>
        <v>4.2147986621304785</v>
      </c>
      <c r="P81" s="112">
        <f>LN(F84)</f>
        <v>4.5240790035215595</v>
      </c>
    </row>
    <row r="82" spans="4:16" x14ac:dyDescent="0.35">
      <c r="D82" s="111">
        <v>941</v>
      </c>
      <c r="E82" s="127" t="s">
        <v>441</v>
      </c>
      <c r="F82" s="137">
        <v>128.954945790783</v>
      </c>
      <c r="G82" s="21">
        <f>100*(F82/AVERAGE(F82:F84))</f>
        <v>133.93442948981385</v>
      </c>
      <c r="I82" s="152">
        <f>AVERAGE(F82:F84)</f>
        <v>96.282148124273348</v>
      </c>
      <c r="J82" s="152">
        <f>100*(STDEV(F82:F84)/I82)</f>
        <v>32.030246861614273</v>
      </c>
      <c r="M82">
        <v>30</v>
      </c>
      <c r="N82">
        <f>LN(F85)</f>
        <v>3.4224059987638915</v>
      </c>
      <c r="O82">
        <f>LN(F86)</f>
        <v>3.9193054030469536</v>
      </c>
      <c r="P82" s="112">
        <f>LN(F87)</f>
        <v>3.9119645576140338</v>
      </c>
    </row>
    <row r="83" spans="4:16" x14ac:dyDescent="0.35">
      <c r="D83" s="111">
        <v>941</v>
      </c>
      <c r="E83" s="126" t="s">
        <v>441</v>
      </c>
      <c r="F83" s="137">
        <v>67.6805378437614</v>
      </c>
      <c r="G83" s="21">
        <f>100*(F83/AVERAGE(F82:F84))</f>
        <v>70.293963275938481</v>
      </c>
      <c r="I83" s="152"/>
      <c r="J83" s="152"/>
      <c r="M83">
        <v>60</v>
      </c>
      <c r="N83">
        <f>LN(F88)</f>
        <v>2.3406487715145716</v>
      </c>
      <c r="O83">
        <f>LN(F89)</f>
        <v>1.5903007228225441</v>
      </c>
      <c r="P83" s="112">
        <f>LN(F90)</f>
        <v>2.2639639056899541</v>
      </c>
    </row>
    <row r="84" spans="4:16" x14ac:dyDescent="0.35">
      <c r="D84" s="111">
        <v>941</v>
      </c>
      <c r="E84" s="125" t="s">
        <v>441</v>
      </c>
      <c r="F84" s="137">
        <v>92.210960738275602</v>
      </c>
      <c r="G84" s="21">
        <f>100*(F84/AVERAGE(F82:F84))</f>
        <v>95.771607234247639</v>
      </c>
      <c r="I84" s="152"/>
      <c r="J84" s="152"/>
      <c r="M84">
        <v>120</v>
      </c>
      <c r="N84">
        <f>LN(F91)</f>
        <v>2.4934641101021997</v>
      </c>
      <c r="O84" t="e">
        <f>LN(F92)</f>
        <v>#NUM!</v>
      </c>
      <c r="P84" s="112">
        <f>LN(F93)</f>
        <v>0.65704157402279006</v>
      </c>
    </row>
    <row r="85" spans="4:16" x14ac:dyDescent="0.35">
      <c r="D85" s="111">
        <v>941</v>
      </c>
      <c r="E85" s="130" t="s">
        <v>440</v>
      </c>
      <c r="F85" s="137">
        <v>30.643053547381999</v>
      </c>
      <c r="G85" s="21">
        <f>100*(F85/AVERAGE(F85:F87))</f>
        <v>70.17194268802271</v>
      </c>
      <c r="I85" s="152">
        <f>AVERAGE(F85:F87)</f>
        <v>43.668526726725929</v>
      </c>
      <c r="J85" s="152">
        <f>100*(STDEV(F85:F87)/I85)</f>
        <v>25.835298558520815</v>
      </c>
      <c r="M85">
        <v>240</v>
      </c>
      <c r="N85" t="e">
        <f>LN(F94)</f>
        <v>#NUM!</v>
      </c>
      <c r="O85">
        <f>LN(F95)</f>
        <v>0.71244596934721471</v>
      </c>
      <c r="P85" s="112" t="e">
        <f>LN(F96)</f>
        <v>#NUM!</v>
      </c>
    </row>
    <row r="86" spans="4:16" x14ac:dyDescent="0.35">
      <c r="D86" s="111">
        <v>941</v>
      </c>
      <c r="E86" s="129" t="s">
        <v>440</v>
      </c>
      <c r="F86" s="137">
        <v>50.365448938099398</v>
      </c>
      <c r="G86" s="21">
        <f>100*(F86/AVERAGE(F85:F87))</f>
        <v>115.33580982313019</v>
      </c>
      <c r="I86" s="152"/>
      <c r="J86" s="152"/>
      <c r="P86" s="112"/>
    </row>
    <row r="87" spans="4:16" x14ac:dyDescent="0.35">
      <c r="D87" s="111">
        <v>941</v>
      </c>
      <c r="E87" s="128" t="s">
        <v>440</v>
      </c>
      <c r="F87" s="137">
        <v>49.997077694696401</v>
      </c>
      <c r="G87" s="21">
        <f>100*(F87/AVERAGE(F85:F87))</f>
        <v>114.49224748884713</v>
      </c>
      <c r="I87" s="152"/>
      <c r="J87" s="152"/>
      <c r="P87" s="112"/>
    </row>
    <row r="88" spans="4:16" x14ac:dyDescent="0.35">
      <c r="D88" s="111">
        <v>941</v>
      </c>
      <c r="E88" s="127" t="s">
        <v>439</v>
      </c>
      <c r="F88" s="137">
        <v>10.387973798526801</v>
      </c>
      <c r="G88" s="21">
        <f>100*(F88/AVERAGE(F88:F90))</f>
        <v>125.08423099622259</v>
      </c>
      <c r="I88" s="152">
        <f>AVERAGE(F88:F90)</f>
        <v>8.3047828777398056</v>
      </c>
      <c r="J88" s="152">
        <f>100*(STDEV(F88:F90)/I88)</f>
        <v>35.750066670142246</v>
      </c>
      <c r="P88" s="112"/>
    </row>
    <row r="89" spans="4:16" x14ac:dyDescent="0.35">
      <c r="D89" s="111">
        <v>941</v>
      </c>
      <c r="E89" s="126" t="s">
        <v>439</v>
      </c>
      <c r="F89" s="137">
        <v>4.9052238193009696</v>
      </c>
      <c r="G89" s="21">
        <f>100*(F89/AVERAGE(F88:F90))</f>
        <v>59.065045908050926</v>
      </c>
      <c r="I89" s="152"/>
      <c r="J89" s="152"/>
      <c r="P89" s="112"/>
    </row>
    <row r="90" spans="4:16" x14ac:dyDescent="0.35">
      <c r="D90" s="111">
        <v>941</v>
      </c>
      <c r="E90" s="125" t="s">
        <v>439</v>
      </c>
      <c r="F90" s="137">
        <v>9.62115101539165</v>
      </c>
      <c r="G90" s="21">
        <f>100*(F90/AVERAGE(F88:F90))</f>
        <v>115.85072309572651</v>
      </c>
      <c r="I90" s="152"/>
      <c r="J90" s="152"/>
      <c r="P90" s="112"/>
    </row>
    <row r="91" spans="4:16" x14ac:dyDescent="0.35">
      <c r="D91" s="111">
        <v>941</v>
      </c>
      <c r="E91" s="124" t="s">
        <v>438</v>
      </c>
      <c r="F91" s="137">
        <v>12.1031301605463</v>
      </c>
      <c r="G91" s="21">
        <f>100*(F91/AVERAGE(F91:F93))</f>
        <v>258.75751723427385</v>
      </c>
      <c r="I91" s="152">
        <f>AVERAGE(F91:F93)</f>
        <v>4.6774023378761864</v>
      </c>
      <c r="J91" s="152">
        <f>100*(STDEV(F91:F93)/I91)</f>
        <v>139.02588807471565</v>
      </c>
      <c r="P91" s="112"/>
    </row>
    <row r="92" spans="4:16" x14ac:dyDescent="0.35">
      <c r="D92" s="111">
        <v>941</v>
      </c>
      <c r="E92" s="124" t="s">
        <v>438</v>
      </c>
      <c r="F92" s="137">
        <v>0</v>
      </c>
      <c r="G92" s="21">
        <f>100*(F92/AVERAGE(F91:F93))</f>
        <v>0</v>
      </c>
      <c r="I92" s="152"/>
      <c r="J92" s="152"/>
      <c r="P92" s="112"/>
    </row>
    <row r="93" spans="4:16" x14ac:dyDescent="0.35">
      <c r="D93" s="111">
        <v>941</v>
      </c>
      <c r="E93" s="123" t="s">
        <v>438</v>
      </c>
      <c r="F93" s="137">
        <v>1.92907685308226</v>
      </c>
      <c r="G93" s="21">
        <f>100*(F93/AVERAGE(F91:F93))</f>
        <v>41.242482765726187</v>
      </c>
      <c r="I93" s="152"/>
      <c r="J93" s="152"/>
      <c r="P93" s="112"/>
    </row>
    <row r="94" spans="4:16" x14ac:dyDescent="0.35">
      <c r="D94" s="111">
        <v>941</v>
      </c>
      <c r="E94" s="124" t="s">
        <v>437</v>
      </c>
      <c r="F94" s="137">
        <v>0</v>
      </c>
      <c r="G94" s="21">
        <f>100*(F94/AVERAGE(F94:F96))</f>
        <v>0</v>
      </c>
      <c r="I94" s="152"/>
      <c r="J94" s="152"/>
      <c r="P94" s="112"/>
    </row>
    <row r="95" spans="4:16" x14ac:dyDescent="0.35">
      <c r="D95" s="111">
        <v>941</v>
      </c>
      <c r="E95" s="124" t="s">
        <v>437</v>
      </c>
      <c r="F95" s="137">
        <v>2.0389724283286501</v>
      </c>
      <c r="G95" s="21">
        <f>100*(F95/AVERAGE(F94:F96))</f>
        <v>300</v>
      </c>
      <c r="I95" s="152"/>
      <c r="J95" s="152"/>
      <c r="P95" s="112"/>
    </row>
    <row r="96" spans="4:16" x14ac:dyDescent="0.35">
      <c r="D96" s="111">
        <v>941</v>
      </c>
      <c r="E96" s="123" t="s">
        <v>437</v>
      </c>
      <c r="F96" s="137">
        <v>0</v>
      </c>
      <c r="G96" s="21">
        <f>100*(F96/AVERAGE(F94:F96))</f>
        <v>0</v>
      </c>
      <c r="I96" s="152"/>
      <c r="J96" s="152"/>
      <c r="P96" s="112"/>
    </row>
    <row r="97" spans="4:16" x14ac:dyDescent="0.35">
      <c r="D97" s="122"/>
      <c r="E97" s="121"/>
      <c r="F97" s="121"/>
      <c r="G97" s="121"/>
      <c r="H97" s="121"/>
      <c r="P97" s="112"/>
    </row>
    <row r="98" spans="4:16" x14ac:dyDescent="0.35">
      <c r="D98" s="122"/>
      <c r="E98" s="121"/>
      <c r="F98" s="121"/>
      <c r="G98" s="121"/>
      <c r="H98" s="121"/>
      <c r="P98" s="112"/>
    </row>
    <row r="99" spans="4:16" x14ac:dyDescent="0.35">
      <c r="D99" s="120" t="s">
        <v>225</v>
      </c>
      <c r="E99" s="115" t="s">
        <v>108</v>
      </c>
      <c r="F99" s="115" t="s">
        <v>288</v>
      </c>
      <c r="G99" s="115" t="s">
        <v>339</v>
      </c>
      <c r="H99" s="115"/>
      <c r="I99" s="115" t="s">
        <v>436</v>
      </c>
      <c r="J99" s="115" t="s">
        <v>435</v>
      </c>
      <c r="P99" s="112"/>
    </row>
    <row r="100" spans="4:16" x14ac:dyDescent="0.35">
      <c r="D100" s="111">
        <v>941</v>
      </c>
      <c r="E100" s="113" t="s">
        <v>433</v>
      </c>
      <c r="F100" s="105"/>
      <c r="G100" s="105" t="e">
        <f>100*(F100/AVERAGE(F100:F102))</f>
        <v>#DIV/0!</v>
      </c>
      <c r="I100" s="152" t="e">
        <f>AVERAGE(F100:F102)</f>
        <v>#DIV/0!</v>
      </c>
      <c r="J100" s="152" t="e">
        <f>100*(STDEV(F100:F102)/I100)</f>
        <v>#DIV/0!</v>
      </c>
      <c r="M100" t="s">
        <v>434</v>
      </c>
      <c r="P100" s="112"/>
    </row>
    <row r="101" spans="4:16" x14ac:dyDescent="0.35">
      <c r="D101" s="111">
        <v>941</v>
      </c>
      <c r="E101" s="119" t="s">
        <v>433</v>
      </c>
      <c r="F101" s="105"/>
      <c r="G101" s="105" t="e">
        <f>100*(F101/AVERAGE(F100:F102))</f>
        <v>#DIV/0!</v>
      </c>
      <c r="I101" s="152"/>
      <c r="J101" s="152"/>
      <c r="M101" s="115" t="s">
        <v>430</v>
      </c>
      <c r="N101" s="115" t="s">
        <v>429</v>
      </c>
      <c r="O101" s="115" t="s">
        <v>428</v>
      </c>
      <c r="P101" s="114" t="s">
        <v>427</v>
      </c>
    </row>
    <row r="102" spans="4:16" x14ac:dyDescent="0.35">
      <c r="D102" s="111">
        <v>941</v>
      </c>
      <c r="E102" s="118" t="s">
        <v>433</v>
      </c>
      <c r="F102" s="105"/>
      <c r="G102" s="105" t="e">
        <f>100*(F102/AVERAGE(F100:F102))</f>
        <v>#DIV/0!</v>
      </c>
      <c r="I102" s="152"/>
      <c r="J102" s="152"/>
      <c r="M102">
        <v>0</v>
      </c>
      <c r="N102" t="e">
        <f>LN(F100)</f>
        <v>#NUM!</v>
      </c>
      <c r="O102" t="e">
        <f>LN(F101)</f>
        <v>#NUM!</v>
      </c>
      <c r="P102" s="112" t="e">
        <f>LN(F102)</f>
        <v>#NUM!</v>
      </c>
    </row>
    <row r="103" spans="4:16" x14ac:dyDescent="0.35">
      <c r="D103" s="111">
        <v>941</v>
      </c>
      <c r="E103" s="110" t="s">
        <v>432</v>
      </c>
      <c r="F103" s="105"/>
      <c r="G103" s="105" t="e">
        <f>100*(F103/AVERAGE(F103:F105))</f>
        <v>#DIV/0!</v>
      </c>
      <c r="I103" s="152" t="e">
        <f>AVERAGE(F103:F105)</f>
        <v>#DIV/0!</v>
      </c>
      <c r="J103" s="152" t="e">
        <f>100*(STDEV(F103:F105)/I103)</f>
        <v>#DIV/0!</v>
      </c>
      <c r="M103">
        <v>240</v>
      </c>
      <c r="N103" t="e">
        <f>LN(F106)</f>
        <v>#NUM!</v>
      </c>
      <c r="O103" t="e">
        <f>LN(F107)</f>
        <v>#NUM!</v>
      </c>
      <c r="P103" s="112" t="e">
        <f>LN(F108)</f>
        <v>#NUM!</v>
      </c>
    </row>
    <row r="104" spans="4:16" x14ac:dyDescent="0.35">
      <c r="D104" s="111">
        <v>941</v>
      </c>
      <c r="E104" s="117" t="s">
        <v>432</v>
      </c>
      <c r="F104" s="105"/>
      <c r="G104" s="105" t="e">
        <f>100*(F104/AVERAGE(F103:F105))</f>
        <v>#DIV/0!</v>
      </c>
      <c r="I104" s="152"/>
      <c r="J104" s="152"/>
      <c r="P104" s="112"/>
    </row>
    <row r="105" spans="4:16" x14ac:dyDescent="0.35">
      <c r="D105" s="111">
        <v>941</v>
      </c>
      <c r="E105" s="116" t="s">
        <v>432</v>
      </c>
      <c r="F105" s="105"/>
      <c r="G105" s="105" t="e">
        <f>100*(F105/AVERAGE(F103:F105))</f>
        <v>#DIV/0!</v>
      </c>
      <c r="I105" s="152"/>
      <c r="J105" s="152"/>
      <c r="M105" t="s">
        <v>431</v>
      </c>
      <c r="P105" s="112"/>
    </row>
    <row r="106" spans="4:16" x14ac:dyDescent="0.35">
      <c r="D106" s="111">
        <v>941</v>
      </c>
      <c r="E106" s="113" t="s">
        <v>426</v>
      </c>
      <c r="F106" s="105"/>
      <c r="G106" s="105" t="e">
        <f>100*(F106/AVERAGE(F106:F108))</f>
        <v>#DIV/0!</v>
      </c>
      <c r="I106" s="152" t="e">
        <f>AVERAGE(F106:F108)</f>
        <v>#DIV/0!</v>
      </c>
      <c r="J106" s="152" t="e">
        <f>100*(STDEV(F106:F108)/I106)</f>
        <v>#DIV/0!</v>
      </c>
      <c r="M106" s="115" t="s">
        <v>430</v>
      </c>
      <c r="N106" s="115" t="s">
        <v>429</v>
      </c>
      <c r="O106" s="115" t="s">
        <v>428</v>
      </c>
      <c r="P106" s="114" t="s">
        <v>427</v>
      </c>
    </row>
    <row r="107" spans="4:16" x14ac:dyDescent="0.35">
      <c r="D107" s="111">
        <v>941</v>
      </c>
      <c r="E107" s="113" t="s">
        <v>426</v>
      </c>
      <c r="F107" s="105"/>
      <c r="G107" s="105" t="e">
        <f>100*(F107/AVERAGE(F106:F108))</f>
        <v>#DIV/0!</v>
      </c>
      <c r="I107" s="152"/>
      <c r="J107" s="152"/>
      <c r="M107">
        <v>0</v>
      </c>
      <c r="N107" t="e">
        <f>LN(F103)</f>
        <v>#NUM!</v>
      </c>
      <c r="O107" t="e">
        <f>LN(F104)</f>
        <v>#NUM!</v>
      </c>
      <c r="P107" s="112" t="e">
        <f>LN(F105)</f>
        <v>#NUM!</v>
      </c>
    </row>
    <row r="108" spans="4:16" x14ac:dyDescent="0.35">
      <c r="D108" s="111">
        <v>941</v>
      </c>
      <c r="E108" s="113" t="s">
        <v>426</v>
      </c>
      <c r="F108" s="105"/>
      <c r="G108" s="105" t="e">
        <f>100*(F108/AVERAGE(F106:F108))</f>
        <v>#DIV/0!</v>
      </c>
      <c r="I108" s="152"/>
      <c r="J108" s="152"/>
      <c r="M108">
        <v>240</v>
      </c>
      <c r="N108" t="e">
        <f>LN(F109)</f>
        <v>#NUM!</v>
      </c>
      <c r="O108" t="e">
        <f>LN(F110)</f>
        <v>#NUM!</v>
      </c>
      <c r="P108" s="112" t="e">
        <f>LN(F111)</f>
        <v>#NUM!</v>
      </c>
    </row>
    <row r="109" spans="4:16" x14ac:dyDescent="0.35">
      <c r="D109" s="111">
        <v>941</v>
      </c>
      <c r="E109" s="110" t="s">
        <v>425</v>
      </c>
      <c r="F109" s="105"/>
      <c r="G109" s="105" t="e">
        <f>100*(F109/AVERAGE(F109:F111))</f>
        <v>#DIV/0!</v>
      </c>
      <c r="H109" s="104" t="e">
        <f>(F103-F109)/F103</f>
        <v>#DIV/0!</v>
      </c>
      <c r="I109" s="152" t="e">
        <f>AVERAGE(F109:F111)</f>
        <v>#DIV/0!</v>
      </c>
      <c r="J109" s="152" t="e">
        <f>100*(STDEV(F109:F111)/I109)</f>
        <v>#DIV/0!</v>
      </c>
      <c r="P109" s="112"/>
    </row>
    <row r="110" spans="4:16" ht="15" customHeight="1" x14ac:dyDescent="0.35">
      <c r="D110" s="111">
        <v>941</v>
      </c>
      <c r="E110" s="110" t="s">
        <v>425</v>
      </c>
      <c r="F110" s="105"/>
      <c r="G110" s="105" t="e">
        <f>100*(F110/AVERAGE(F109:F111))</f>
        <v>#DIV/0!</v>
      </c>
      <c r="H110" s="104" t="e">
        <f>(F104-F110)/F104</f>
        <v>#DIV/0!</v>
      </c>
      <c r="I110" s="152"/>
      <c r="J110" s="152"/>
      <c r="M110" s="164" t="s">
        <v>421</v>
      </c>
      <c r="N110" s="109" t="e">
        <f>(I103-I109)/I103</f>
        <v>#DIV/0!</v>
      </c>
      <c r="O110" s="164" t="s">
        <v>420</v>
      </c>
      <c r="P110" s="108" t="e">
        <f>STDEV(H109:H111)</f>
        <v>#DIV/0!</v>
      </c>
    </row>
    <row r="111" spans="4:16" x14ac:dyDescent="0.35">
      <c r="D111" s="107">
        <v>941</v>
      </c>
      <c r="E111" s="106" t="s">
        <v>425</v>
      </c>
      <c r="F111" s="105"/>
      <c r="G111" s="105" t="e">
        <f>100*(F111/AVERAGE(F109:F111))</f>
        <v>#DIV/0!</v>
      </c>
      <c r="H111" s="104" t="e">
        <f>(F105-F111)/F105</f>
        <v>#DIV/0!</v>
      </c>
      <c r="I111" s="166"/>
      <c r="J111" s="166"/>
      <c r="K111" s="21"/>
      <c r="L111" s="21"/>
      <c r="M111" s="165"/>
      <c r="N111" s="103"/>
      <c r="O111" s="165"/>
      <c r="P111" s="102"/>
    </row>
    <row r="112" spans="4:16" x14ac:dyDescent="0.35">
      <c r="M112" t="s">
        <v>424</v>
      </c>
    </row>
    <row r="114" spans="4:16" ht="18.5" x14ac:dyDescent="0.45">
      <c r="D114" s="134">
        <v>902</v>
      </c>
      <c r="E114" s="133"/>
      <c r="F114" s="133"/>
      <c r="G114" s="133"/>
      <c r="H114" s="133"/>
      <c r="I114" s="28"/>
      <c r="J114" s="28"/>
      <c r="K114" s="28"/>
      <c r="L114" s="28"/>
      <c r="M114" s="132" t="s">
        <v>444</v>
      </c>
      <c r="N114" s="28"/>
      <c r="O114" s="28"/>
      <c r="P114" s="27"/>
    </row>
    <row r="115" spans="4:16" x14ac:dyDescent="0.35">
      <c r="D115" s="120" t="s">
        <v>225</v>
      </c>
      <c r="E115" s="115" t="s">
        <v>108</v>
      </c>
      <c r="F115" s="115"/>
      <c r="G115" s="115" t="s">
        <v>339</v>
      </c>
      <c r="H115" s="115"/>
      <c r="I115" s="115" t="s">
        <v>436</v>
      </c>
      <c r="J115" s="115" t="s">
        <v>435</v>
      </c>
      <c r="K115" s="115"/>
      <c r="L115" s="115"/>
      <c r="M115" s="131" t="s">
        <v>287</v>
      </c>
      <c r="P115" s="112"/>
    </row>
    <row r="116" spans="4:16" x14ac:dyDescent="0.35">
      <c r="D116" s="111">
        <v>902</v>
      </c>
      <c r="E116" s="130" t="s">
        <v>442</v>
      </c>
      <c r="F116" s="137">
        <v>9307.1146324537895</v>
      </c>
      <c r="G116" s="21">
        <f>100*(F116/AVERAGE(F116:F118))</f>
        <v>82.025286465268692</v>
      </c>
      <c r="I116" s="152">
        <f>AVERAGE(F116:F118)</f>
        <v>11346.64081471343</v>
      </c>
      <c r="J116" s="152">
        <f>100*(STDEV(F116:F118)/I116)</f>
        <v>19.744108048943318</v>
      </c>
      <c r="K116" s="71" t="s">
        <v>443</v>
      </c>
      <c r="M116" s="115" t="s">
        <v>430</v>
      </c>
      <c r="N116" s="115" t="s">
        <v>429</v>
      </c>
      <c r="O116" s="115" t="s">
        <v>428</v>
      </c>
      <c r="P116" s="114" t="s">
        <v>427</v>
      </c>
    </row>
    <row r="117" spans="4:16" x14ac:dyDescent="0.35">
      <c r="D117" s="111">
        <v>902</v>
      </c>
      <c r="E117" s="129" t="s">
        <v>442</v>
      </c>
      <c r="F117" s="137">
        <v>10988.302842769899</v>
      </c>
      <c r="G117" s="21">
        <f>100*(F117/AVERAGE(F116:F118))</f>
        <v>96.841902570152158</v>
      </c>
      <c r="I117" s="152"/>
      <c r="J117" s="152"/>
      <c r="M117">
        <v>0</v>
      </c>
      <c r="N117">
        <f>LN(F116)</f>
        <v>9.1385344009094496</v>
      </c>
      <c r="O117">
        <f>LN(F117)</f>
        <v>9.3045866080630546</v>
      </c>
      <c r="P117" s="112">
        <f>LN(F118)</f>
        <v>9.5283943845936729</v>
      </c>
    </row>
    <row r="118" spans="4:16" x14ac:dyDescent="0.35">
      <c r="D118" s="111">
        <v>902</v>
      </c>
      <c r="E118" s="128" t="s">
        <v>442</v>
      </c>
      <c r="F118" s="137">
        <v>13744.504968916601</v>
      </c>
      <c r="G118" s="21">
        <f>100*(F118/AVERAGE(F116:F118))</f>
        <v>121.13281096457914</v>
      </c>
      <c r="I118" s="152"/>
      <c r="J118" s="152"/>
      <c r="M118">
        <v>15</v>
      </c>
      <c r="N118">
        <f>LN(F119)</f>
        <v>8.4993311602544193</v>
      </c>
      <c r="O118">
        <f>LN(F120)</f>
        <v>8.8503469163490021</v>
      </c>
      <c r="P118" s="112">
        <f>LN(F121)</f>
        <v>8.5186893941572475</v>
      </c>
    </row>
    <row r="119" spans="4:16" x14ac:dyDescent="0.35">
      <c r="D119" s="111">
        <v>902</v>
      </c>
      <c r="E119" s="127" t="s">
        <v>441</v>
      </c>
      <c r="F119" s="137">
        <v>4911.4827466159304</v>
      </c>
      <c r="G119" s="21">
        <f>100*(F119/AVERAGE(F119:F121))</f>
        <v>87.207869306032123</v>
      </c>
      <c r="I119" s="152">
        <f>AVERAGE(F119:F121)</f>
        <v>5631.9260930231276</v>
      </c>
      <c r="J119" s="152">
        <f>100*(STDEV(F119:F121)/I119)</f>
        <v>20.697918031963233</v>
      </c>
      <c r="M119">
        <v>30</v>
      </c>
      <c r="N119">
        <f>LN(F122)</f>
        <v>7.3566946498206391</v>
      </c>
      <c r="O119">
        <f>LN(F123)</f>
        <v>7.5482251350511707</v>
      </c>
      <c r="P119" s="112">
        <f>LN(F124)</f>
        <v>7.4335532970301745</v>
      </c>
    </row>
    <row r="120" spans="4:16" x14ac:dyDescent="0.35">
      <c r="D120" s="111">
        <v>902</v>
      </c>
      <c r="E120" s="126" t="s">
        <v>441</v>
      </c>
      <c r="F120" s="137">
        <v>6976.8089193995602</v>
      </c>
      <c r="G120" s="21">
        <f>100*(F120/AVERAGE(F119:F121))</f>
        <v>123.87962491273605</v>
      </c>
      <c r="I120" s="152"/>
      <c r="J120" s="152"/>
      <c r="M120">
        <v>60</v>
      </c>
      <c r="N120">
        <f>LN(F125)</f>
        <v>5.7154136429410194</v>
      </c>
      <c r="O120">
        <f>LN(F126)</f>
        <v>5.6490127392990948</v>
      </c>
      <c r="P120" s="112">
        <f>LN(F127)</f>
        <v>5.19891910821379</v>
      </c>
    </row>
    <row r="121" spans="4:16" x14ac:dyDescent="0.35">
      <c r="D121" s="111">
        <v>902</v>
      </c>
      <c r="E121" s="125" t="s">
        <v>441</v>
      </c>
      <c r="F121" s="137">
        <v>5007.4866130538903</v>
      </c>
      <c r="G121" s="21">
        <f>100*(F121/AVERAGE(F119:F121))</f>
        <v>88.9125057812318</v>
      </c>
      <c r="I121" s="152"/>
      <c r="J121" s="152"/>
      <c r="M121">
        <v>120</v>
      </c>
      <c r="N121">
        <f>LN(F128)</f>
        <v>3.78132572446617</v>
      </c>
      <c r="O121">
        <f>LN(F129)</f>
        <v>3.5004733233016787</v>
      </c>
      <c r="P121" s="112">
        <f>LN(F130)</f>
        <v>3.6918366588130938</v>
      </c>
    </row>
    <row r="122" spans="4:16" x14ac:dyDescent="0.35">
      <c r="D122" s="111">
        <v>902</v>
      </c>
      <c r="E122" s="130" t="s">
        <v>440</v>
      </c>
      <c r="F122" s="137">
        <v>1566.64966966414</v>
      </c>
      <c r="G122" s="21">
        <f>100*(F122/AVERAGE(F122:F124))</f>
        <v>91.157947312165405</v>
      </c>
      <c r="I122" s="152">
        <f>AVERAGE(F122:F124)</f>
        <v>1718.6100782844899</v>
      </c>
      <c r="J122" s="152">
        <f>100*(STDEV(F122:F124)/I122)</f>
        <v>9.7161248862710181</v>
      </c>
      <c r="M122">
        <v>240</v>
      </c>
      <c r="N122">
        <f>LN(F131)</f>
        <v>3.8491190589614726</v>
      </c>
      <c r="O122">
        <f>LN(F132)</f>
        <v>3.4055424421077785</v>
      </c>
      <c r="P122" s="112">
        <f>LN(F133)</f>
        <v>3.5553504710488362</v>
      </c>
    </row>
    <row r="123" spans="4:16" x14ac:dyDescent="0.35">
      <c r="D123" s="111">
        <v>902</v>
      </c>
      <c r="E123" s="129" t="s">
        <v>440</v>
      </c>
      <c r="F123" s="137">
        <v>1897.3721617267299</v>
      </c>
      <c r="G123" s="21">
        <f>100*(F123/AVERAGE(F122:F124))</f>
        <v>110.40154981638881</v>
      </c>
      <c r="I123" s="152"/>
      <c r="J123" s="152"/>
      <c r="P123" s="112"/>
    </row>
    <row r="124" spans="4:16" x14ac:dyDescent="0.35">
      <c r="D124" s="111">
        <v>902</v>
      </c>
      <c r="E124" s="128" t="s">
        <v>440</v>
      </c>
      <c r="F124" s="137">
        <v>1691.8084034625999</v>
      </c>
      <c r="G124" s="21">
        <f>100*(F124/AVERAGE(F122:F124))</f>
        <v>98.440502871445787</v>
      </c>
      <c r="I124" s="152"/>
      <c r="J124" s="152"/>
      <c r="P124" s="112"/>
    </row>
    <row r="125" spans="4:16" x14ac:dyDescent="0.35">
      <c r="D125" s="111">
        <v>902</v>
      </c>
      <c r="E125" s="127" t="s">
        <v>439</v>
      </c>
      <c r="F125" s="137">
        <v>303.509722001694</v>
      </c>
      <c r="G125" s="21">
        <f>100*(F125/AVERAGE(F125:F127))</f>
        <v>118.46638547271691</v>
      </c>
      <c r="I125" s="152">
        <f>AVERAGE(F125:F127)</f>
        <v>256.19902286255962</v>
      </c>
      <c r="J125" s="152">
        <f>100*(STDEV(F125:F127)/I125)</f>
        <v>25.677123592991435</v>
      </c>
      <c r="P125" s="112"/>
    </row>
    <row r="126" spans="4:16" x14ac:dyDescent="0.35">
      <c r="D126" s="111">
        <v>902</v>
      </c>
      <c r="E126" s="126" t="s">
        <v>439</v>
      </c>
      <c r="F126" s="137">
        <v>284.01093453365502</v>
      </c>
      <c r="G126" s="21">
        <f>100*(F126/AVERAGE(F125:F127))</f>
        <v>110.85558850316745</v>
      </c>
      <c r="I126" s="152"/>
      <c r="J126" s="152"/>
      <c r="P126" s="112"/>
    </row>
    <row r="127" spans="4:16" x14ac:dyDescent="0.35">
      <c r="D127" s="111">
        <v>902</v>
      </c>
      <c r="E127" s="125" t="s">
        <v>439</v>
      </c>
      <c r="F127" s="137">
        <v>181.07641205233</v>
      </c>
      <c r="G127" s="21">
        <f>100*(F127/AVERAGE(F125:F127))</f>
        <v>70.678026024115695</v>
      </c>
      <c r="I127" s="152"/>
      <c r="J127" s="152"/>
      <c r="P127" s="112"/>
    </row>
    <row r="128" spans="4:16" x14ac:dyDescent="0.35">
      <c r="D128" s="111">
        <v>902</v>
      </c>
      <c r="E128" s="124" t="s">
        <v>438</v>
      </c>
      <c r="F128" s="137">
        <v>43.874168255474999</v>
      </c>
      <c r="G128" s="21">
        <f>100*(F128/AVERAGE(F128:F130))</f>
        <v>112.37899387758938</v>
      </c>
      <c r="I128" s="152">
        <f>AVERAGE(F128:F130)</f>
        <v>39.041253833670766</v>
      </c>
      <c r="J128" s="152">
        <f>100*(STDEV(F128:F130)/I128)</f>
        <v>13.964527261279686</v>
      </c>
      <c r="P128" s="112"/>
    </row>
    <row r="129" spans="4:16" x14ac:dyDescent="0.35">
      <c r="D129" s="111">
        <v>902</v>
      </c>
      <c r="E129" s="124" t="s">
        <v>438</v>
      </c>
      <c r="F129" s="137">
        <v>33.131129983844602</v>
      </c>
      <c r="G129" s="21">
        <f>100*(F129/AVERAGE(F128:F130))</f>
        <v>84.861849276139196</v>
      </c>
      <c r="I129" s="152"/>
      <c r="J129" s="152"/>
      <c r="P129" s="112"/>
    </row>
    <row r="130" spans="4:16" x14ac:dyDescent="0.35">
      <c r="D130" s="111">
        <v>902</v>
      </c>
      <c r="E130" s="123" t="s">
        <v>438</v>
      </c>
      <c r="F130" s="137">
        <v>40.118463261692703</v>
      </c>
      <c r="G130" s="21">
        <f>100*(F130/AVERAGE(F128:F130))</f>
        <v>102.75915684627144</v>
      </c>
      <c r="I130" s="152"/>
      <c r="J130" s="152"/>
      <c r="P130" s="112"/>
    </row>
    <row r="131" spans="4:16" x14ac:dyDescent="0.35">
      <c r="D131" s="111">
        <v>902</v>
      </c>
      <c r="E131" s="124" t="s">
        <v>437</v>
      </c>
      <c r="F131" s="137">
        <v>46.9516833429496</v>
      </c>
      <c r="G131" s="21">
        <f>100*(F131/AVERAGE(F131:F133))</f>
        <v>125.67097612069635</v>
      </c>
      <c r="I131" s="152"/>
      <c r="J131" s="152"/>
      <c r="P131" s="112"/>
    </row>
    <row r="132" spans="4:16" x14ac:dyDescent="0.35">
      <c r="D132" s="111">
        <v>902</v>
      </c>
      <c r="E132" s="124" t="s">
        <v>437</v>
      </c>
      <c r="F132" s="137">
        <v>30.1306354172327</v>
      </c>
      <c r="G132" s="21">
        <f>100*(F132/AVERAGE(F131:F133))</f>
        <v>80.647723242686624</v>
      </c>
      <c r="I132" s="152"/>
      <c r="J132" s="152"/>
      <c r="P132" s="112"/>
    </row>
    <row r="133" spans="4:16" x14ac:dyDescent="0.35">
      <c r="D133" s="111">
        <v>902</v>
      </c>
      <c r="E133" s="123" t="s">
        <v>437</v>
      </c>
      <c r="F133" s="137">
        <v>35.000084334681397</v>
      </c>
      <c r="G133" s="21">
        <f>100*(F133/AVERAGE(F131:F133))</f>
        <v>93.68130063661701</v>
      </c>
      <c r="I133" s="152"/>
      <c r="J133" s="152"/>
      <c r="P133" s="112"/>
    </row>
    <row r="134" spans="4:16" x14ac:dyDescent="0.35">
      <c r="D134" s="122"/>
      <c r="E134" s="121"/>
      <c r="F134" s="121"/>
      <c r="G134" s="121"/>
      <c r="H134" s="121"/>
      <c r="P134" s="112"/>
    </row>
    <row r="135" spans="4:16" x14ac:dyDescent="0.35">
      <c r="D135" s="122"/>
      <c r="E135" s="121"/>
      <c r="F135" s="121"/>
      <c r="G135" s="121"/>
      <c r="H135" s="121"/>
      <c r="P135" s="112"/>
    </row>
    <row r="136" spans="4:16" x14ac:dyDescent="0.35">
      <c r="D136" s="120" t="s">
        <v>225</v>
      </c>
      <c r="E136" s="115" t="s">
        <v>108</v>
      </c>
      <c r="F136" s="115" t="s">
        <v>288</v>
      </c>
      <c r="G136" s="115" t="s">
        <v>339</v>
      </c>
      <c r="H136" s="115"/>
      <c r="I136" s="115" t="s">
        <v>436</v>
      </c>
      <c r="J136" s="115" t="s">
        <v>435</v>
      </c>
      <c r="P136" s="112"/>
    </row>
    <row r="137" spans="4:16" x14ac:dyDescent="0.35">
      <c r="D137" s="111">
        <v>902</v>
      </c>
      <c r="E137" s="113" t="s">
        <v>433</v>
      </c>
      <c r="F137" s="105"/>
      <c r="G137" s="105" t="e">
        <f>100*(F137/AVERAGE(F137:F139))</f>
        <v>#DIV/0!</v>
      </c>
      <c r="I137" s="152" t="e">
        <f>AVERAGE(F137:F139)</f>
        <v>#DIV/0!</v>
      </c>
      <c r="J137" s="152" t="e">
        <f>100*(STDEV(F137:F139)/I137)</f>
        <v>#DIV/0!</v>
      </c>
      <c r="M137" t="s">
        <v>434</v>
      </c>
      <c r="P137" s="112"/>
    </row>
    <row r="138" spans="4:16" x14ac:dyDescent="0.35">
      <c r="D138" s="111">
        <v>902</v>
      </c>
      <c r="E138" s="119" t="s">
        <v>433</v>
      </c>
      <c r="F138" s="105"/>
      <c r="G138" s="105" t="e">
        <f>100*(F138/AVERAGE(F137:F139))</f>
        <v>#DIV/0!</v>
      </c>
      <c r="I138" s="152"/>
      <c r="J138" s="152"/>
      <c r="M138" s="115" t="s">
        <v>430</v>
      </c>
      <c r="N138" s="115" t="s">
        <v>429</v>
      </c>
      <c r="O138" s="115" t="s">
        <v>428</v>
      </c>
      <c r="P138" s="114" t="s">
        <v>427</v>
      </c>
    </row>
    <row r="139" spans="4:16" x14ac:dyDescent="0.35">
      <c r="D139" s="111">
        <v>902</v>
      </c>
      <c r="E139" s="118" t="s">
        <v>433</v>
      </c>
      <c r="F139" s="105"/>
      <c r="G139" s="105" t="e">
        <f>100*(F139/AVERAGE(F137:F139))</f>
        <v>#DIV/0!</v>
      </c>
      <c r="I139" s="152"/>
      <c r="J139" s="152"/>
      <c r="M139">
        <v>0</v>
      </c>
      <c r="N139" t="e">
        <f>LN(F137)</f>
        <v>#NUM!</v>
      </c>
      <c r="O139" t="e">
        <f>LN(F138)</f>
        <v>#NUM!</v>
      </c>
      <c r="P139" s="112" t="e">
        <f>LN(F139)</f>
        <v>#NUM!</v>
      </c>
    </row>
    <row r="140" spans="4:16" x14ac:dyDescent="0.35">
      <c r="D140" s="111">
        <v>902</v>
      </c>
      <c r="E140" s="110" t="s">
        <v>432</v>
      </c>
      <c r="F140" s="105"/>
      <c r="G140" s="105" t="e">
        <f>100*(F140/AVERAGE(F140:F142))</f>
        <v>#DIV/0!</v>
      </c>
      <c r="I140" s="152" t="e">
        <f>AVERAGE(F140:F142)</f>
        <v>#DIV/0!</v>
      </c>
      <c r="J140" s="152" t="e">
        <f>100*(STDEV(F140:F142)/I140)</f>
        <v>#DIV/0!</v>
      </c>
      <c r="M140">
        <v>240</v>
      </c>
      <c r="N140" t="e">
        <f>LN(F143)</f>
        <v>#NUM!</v>
      </c>
      <c r="O140" t="e">
        <f>LN(F144)</f>
        <v>#NUM!</v>
      </c>
      <c r="P140" s="112" t="e">
        <f>LN(F145)</f>
        <v>#NUM!</v>
      </c>
    </row>
    <row r="141" spans="4:16" x14ac:dyDescent="0.35">
      <c r="D141" s="111">
        <v>902</v>
      </c>
      <c r="E141" s="117" t="s">
        <v>432</v>
      </c>
      <c r="F141" s="105"/>
      <c r="G141" s="105" t="e">
        <f>100*(F141/AVERAGE(F140:F142))</f>
        <v>#DIV/0!</v>
      </c>
      <c r="I141" s="152"/>
      <c r="J141" s="152"/>
      <c r="P141" s="112"/>
    </row>
    <row r="142" spans="4:16" x14ac:dyDescent="0.35">
      <c r="D142" s="111">
        <v>902</v>
      </c>
      <c r="E142" s="116" t="s">
        <v>432</v>
      </c>
      <c r="F142" s="105"/>
      <c r="G142" s="105" t="e">
        <f>100*(F142/AVERAGE(F140:F142))</f>
        <v>#DIV/0!</v>
      </c>
      <c r="I142" s="152"/>
      <c r="J142" s="152"/>
      <c r="M142" t="s">
        <v>431</v>
      </c>
      <c r="P142" s="112"/>
    </row>
    <row r="143" spans="4:16" x14ac:dyDescent="0.35">
      <c r="D143" s="111">
        <v>902</v>
      </c>
      <c r="E143" s="113" t="s">
        <v>426</v>
      </c>
      <c r="F143" s="105"/>
      <c r="G143" s="105" t="e">
        <f>100*(F143/AVERAGE(F143:F145))</f>
        <v>#DIV/0!</v>
      </c>
      <c r="I143" s="152" t="e">
        <f>AVERAGE(F143:F145)</f>
        <v>#DIV/0!</v>
      </c>
      <c r="J143" s="152" t="e">
        <f>100*(STDEV(F143:F145)/I143)</f>
        <v>#DIV/0!</v>
      </c>
      <c r="M143" s="115" t="s">
        <v>430</v>
      </c>
      <c r="N143" s="115" t="s">
        <v>429</v>
      </c>
      <c r="O143" s="115" t="s">
        <v>428</v>
      </c>
      <c r="P143" s="114" t="s">
        <v>427</v>
      </c>
    </row>
    <row r="144" spans="4:16" x14ac:dyDescent="0.35">
      <c r="D144" s="111">
        <v>902</v>
      </c>
      <c r="E144" s="113" t="s">
        <v>426</v>
      </c>
      <c r="F144" s="105"/>
      <c r="G144" s="105" t="e">
        <f>100*(F144/AVERAGE(F143:F145))</f>
        <v>#DIV/0!</v>
      </c>
      <c r="I144" s="152"/>
      <c r="J144" s="152"/>
      <c r="M144">
        <v>0</v>
      </c>
      <c r="N144" t="e">
        <f>LN(F140)</f>
        <v>#NUM!</v>
      </c>
      <c r="O144" t="e">
        <f>LN(F141)</f>
        <v>#NUM!</v>
      </c>
      <c r="P144" s="112" t="e">
        <f>LN(F142)</f>
        <v>#NUM!</v>
      </c>
    </row>
    <row r="145" spans="4:16" x14ac:dyDescent="0.35">
      <c r="D145" s="111">
        <v>902</v>
      </c>
      <c r="E145" s="113" t="s">
        <v>426</v>
      </c>
      <c r="F145" s="105"/>
      <c r="G145" s="105" t="e">
        <f>100*(F145/AVERAGE(F143:F145))</f>
        <v>#DIV/0!</v>
      </c>
      <c r="I145" s="152"/>
      <c r="J145" s="152"/>
      <c r="M145">
        <v>240</v>
      </c>
      <c r="N145" t="e">
        <f>LN(F146)</f>
        <v>#NUM!</v>
      </c>
      <c r="O145" t="e">
        <f>LN(F147)</f>
        <v>#NUM!</v>
      </c>
      <c r="P145" s="112" t="e">
        <f>LN(F148)</f>
        <v>#NUM!</v>
      </c>
    </row>
    <row r="146" spans="4:16" x14ac:dyDescent="0.35">
      <c r="D146" s="111">
        <v>902</v>
      </c>
      <c r="E146" s="110" t="s">
        <v>425</v>
      </c>
      <c r="F146" s="105"/>
      <c r="G146" s="105" t="e">
        <f>100*(F146/AVERAGE(F146:F148))</f>
        <v>#DIV/0!</v>
      </c>
      <c r="H146" s="104" t="e">
        <f>(F140-F146)/F140</f>
        <v>#DIV/0!</v>
      </c>
      <c r="I146" s="152" t="e">
        <f>AVERAGE(F146:F148)</f>
        <v>#DIV/0!</v>
      </c>
      <c r="J146" s="152" t="e">
        <f>100*(STDEV(F146:F148)/I146)</f>
        <v>#DIV/0!</v>
      </c>
      <c r="P146" s="112"/>
    </row>
    <row r="147" spans="4:16" x14ac:dyDescent="0.35">
      <c r="D147" s="111">
        <v>902</v>
      </c>
      <c r="E147" s="110" t="s">
        <v>425</v>
      </c>
      <c r="F147" s="105"/>
      <c r="G147" s="105" t="e">
        <f>100*(F147/AVERAGE(F146:F148))</f>
        <v>#DIV/0!</v>
      </c>
      <c r="H147" s="104" t="e">
        <f>(F141-F147)/F141</f>
        <v>#DIV/0!</v>
      </c>
      <c r="I147" s="152"/>
      <c r="J147" s="152"/>
      <c r="M147" s="164" t="s">
        <v>421</v>
      </c>
      <c r="N147" s="109" t="e">
        <f>(I140-I146)/I140</f>
        <v>#DIV/0!</v>
      </c>
      <c r="O147" s="164" t="s">
        <v>420</v>
      </c>
      <c r="P147" s="108" t="e">
        <f>STDEV(H146:H148)</f>
        <v>#DIV/0!</v>
      </c>
    </row>
    <row r="148" spans="4:16" x14ac:dyDescent="0.35">
      <c r="D148" s="107">
        <v>902</v>
      </c>
      <c r="E148" s="106" t="s">
        <v>425</v>
      </c>
      <c r="F148" s="105"/>
      <c r="G148" s="105" t="e">
        <f>100*(F148/AVERAGE(F146:F148))</f>
        <v>#DIV/0!</v>
      </c>
      <c r="H148" s="104" t="e">
        <f>(F142-F148)/F142</f>
        <v>#DIV/0!</v>
      </c>
      <c r="I148" s="166"/>
      <c r="J148" s="166"/>
      <c r="K148" s="21"/>
      <c r="L148" s="21"/>
      <c r="M148" s="165"/>
      <c r="N148" s="103"/>
      <c r="O148" s="165"/>
      <c r="P148" s="102"/>
    </row>
    <row r="151" spans="4:16" ht="18.5" x14ac:dyDescent="0.45">
      <c r="D151" s="134">
        <v>956</v>
      </c>
      <c r="E151" s="133"/>
      <c r="F151" s="133"/>
      <c r="G151" s="133"/>
      <c r="H151" s="133"/>
      <c r="I151" s="28"/>
      <c r="J151" s="28"/>
      <c r="K151" s="28"/>
      <c r="L151" s="28"/>
      <c r="M151" s="132" t="s">
        <v>444</v>
      </c>
      <c r="N151" s="28"/>
      <c r="O151" s="28"/>
      <c r="P151" s="27"/>
    </row>
    <row r="152" spans="4:16" x14ac:dyDescent="0.35">
      <c r="D152" s="120" t="s">
        <v>225</v>
      </c>
      <c r="E152" s="115" t="s">
        <v>108</v>
      </c>
      <c r="F152" s="115"/>
      <c r="G152" s="115" t="s">
        <v>339</v>
      </c>
      <c r="H152" s="115"/>
      <c r="I152" s="115" t="s">
        <v>436</v>
      </c>
      <c r="J152" s="115" t="s">
        <v>435</v>
      </c>
      <c r="K152" s="115"/>
      <c r="L152" s="115"/>
      <c r="M152" s="131" t="s">
        <v>287</v>
      </c>
      <c r="P152" s="112"/>
    </row>
    <row r="153" spans="4:16" x14ac:dyDescent="0.35">
      <c r="D153" s="111">
        <v>956</v>
      </c>
      <c r="E153" s="130" t="s">
        <v>442</v>
      </c>
      <c r="F153" s="137">
        <v>4039.0780735377498</v>
      </c>
      <c r="G153" s="21">
        <f>100*(F153/AVERAGE(F153:F155))</f>
        <v>109.56443780724288</v>
      </c>
      <c r="I153" s="152">
        <f>AVERAGE(F153:F155)</f>
        <v>3686.4863767600532</v>
      </c>
      <c r="J153" s="152">
        <f>100*(STDEV(F153:F155)/I153)</f>
        <v>13.837357284086723</v>
      </c>
      <c r="K153" s="71" t="s">
        <v>443</v>
      </c>
      <c r="M153" s="115" t="s">
        <v>430</v>
      </c>
      <c r="N153" s="115" t="s">
        <v>429</v>
      </c>
      <c r="O153" s="115" t="s">
        <v>428</v>
      </c>
      <c r="P153" s="114" t="s">
        <v>427</v>
      </c>
    </row>
    <row r="154" spans="4:16" x14ac:dyDescent="0.35">
      <c r="D154" s="111">
        <v>956</v>
      </c>
      <c r="E154" s="129" t="s">
        <v>442</v>
      </c>
      <c r="F154" s="137">
        <v>3101.5661640254398</v>
      </c>
      <c r="G154" s="21">
        <f>100*(F154/AVERAGE(F153:F155))</f>
        <v>84.133395516608871</v>
      </c>
      <c r="I154" s="152"/>
      <c r="J154" s="152"/>
      <c r="M154">
        <v>0</v>
      </c>
      <c r="N154">
        <f>LN(F153)</f>
        <v>8.3037717452943323</v>
      </c>
      <c r="O154">
        <f>LN(F154)</f>
        <v>8.0396624770972647</v>
      </c>
      <c r="P154" s="112">
        <f>LN(F155)</f>
        <v>8.2735445637891232</v>
      </c>
    </row>
    <row r="155" spans="4:16" x14ac:dyDescent="0.35">
      <c r="D155" s="111">
        <v>956</v>
      </c>
      <c r="E155" s="128" t="s">
        <v>442</v>
      </c>
      <c r="F155" s="137">
        <v>3918.81489271697</v>
      </c>
      <c r="G155" s="21">
        <f>100*(F155/AVERAGE(F153:F155))</f>
        <v>106.30216667614825</v>
      </c>
      <c r="I155" s="152"/>
      <c r="J155" s="152"/>
      <c r="M155">
        <v>15</v>
      </c>
      <c r="N155">
        <f>LN(F156)</f>
        <v>2.012609289317183</v>
      </c>
      <c r="O155">
        <f>LN(F157)</f>
        <v>2.9452697315649212</v>
      </c>
      <c r="P155" s="112">
        <f>LN(F158)</f>
        <v>2.8081835693648882</v>
      </c>
    </row>
    <row r="156" spans="4:16" x14ac:dyDescent="0.35">
      <c r="D156" s="111">
        <v>956</v>
      </c>
      <c r="E156" s="127" t="s">
        <v>441</v>
      </c>
      <c r="F156" s="137">
        <v>7.4828167302467996</v>
      </c>
      <c r="G156" s="21">
        <f>100*(F156/AVERAGE(F156:F158))</f>
        <v>52.110708266728686</v>
      </c>
      <c r="I156" s="152">
        <f>AVERAGE(F156:F158)</f>
        <v>14.359460807836266</v>
      </c>
      <c r="J156" s="152">
        <f>100*(STDEV(F156:F158)/I156)</f>
        <v>42.331868306558164</v>
      </c>
      <c r="M156">
        <v>30</v>
      </c>
      <c r="N156">
        <f>LN(F159)</f>
        <v>4.144077119459884</v>
      </c>
      <c r="O156">
        <f>LN(F160)</f>
        <v>3.4228907584182235</v>
      </c>
      <c r="P156" s="112">
        <f>LN(F161)</f>
        <v>10.870674601833441</v>
      </c>
    </row>
    <row r="157" spans="4:16" x14ac:dyDescent="0.35">
      <c r="D157" s="111">
        <v>956</v>
      </c>
      <c r="E157" s="126" t="s">
        <v>441</v>
      </c>
      <c r="F157" s="137">
        <v>19.0157908538078</v>
      </c>
      <c r="G157" s="21">
        <f>100*(F157/AVERAGE(F156:F158))</f>
        <v>132.42691427125507</v>
      </c>
      <c r="I157" s="152"/>
      <c r="J157" s="152"/>
      <c r="M157">
        <v>60</v>
      </c>
      <c r="N157">
        <f>LN(F162)</f>
        <v>2.9852498048817275</v>
      </c>
      <c r="O157">
        <f>LN(F163)</f>
        <v>-2.1853194400240268</v>
      </c>
      <c r="P157" s="112" t="e">
        <f>LN(F164)</f>
        <v>#NUM!</v>
      </c>
    </row>
    <row r="158" spans="4:16" x14ac:dyDescent="0.35">
      <c r="D158" s="111">
        <v>956</v>
      </c>
      <c r="E158" s="125" t="s">
        <v>441</v>
      </c>
      <c r="F158" s="137">
        <v>16.579774839454199</v>
      </c>
      <c r="G158" s="21">
        <f>100*(F158/AVERAGE(F156:F158))</f>
        <v>115.46237746201626</v>
      </c>
      <c r="I158" s="152"/>
      <c r="J158" s="152"/>
      <c r="M158">
        <v>120</v>
      </c>
      <c r="N158" t="e">
        <f>LN(F165)</f>
        <v>#NUM!</v>
      </c>
      <c r="O158">
        <f>LN(F166)</f>
        <v>-2.3746748666077462</v>
      </c>
      <c r="P158" s="112">
        <f>LN(F167)</f>
        <v>0.71934410209852384</v>
      </c>
    </row>
    <row r="159" spans="4:16" x14ac:dyDescent="0.35">
      <c r="D159" s="111">
        <v>956</v>
      </c>
      <c r="E159" s="130" t="s">
        <v>440</v>
      </c>
      <c r="F159" s="137">
        <v>63.059398747393999</v>
      </c>
      <c r="G159" s="21">
        <f>100*(F159/AVERAGE(F159:F161))</f>
        <v>0.35894189393540071</v>
      </c>
      <c r="I159" s="152">
        <f>AVERAGE(F159:F161)</f>
        <v>17568.135626637912</v>
      </c>
      <c r="J159" s="152">
        <f>100*(STDEV(F159:F161)/I159)</f>
        <v>172.74312367140649</v>
      </c>
      <c r="M159">
        <v>240</v>
      </c>
      <c r="N159" t="e">
        <f>LN(F168)</f>
        <v>#NUM!</v>
      </c>
      <c r="O159" t="e">
        <f>LN(F169)</f>
        <v>#NUM!</v>
      </c>
      <c r="P159" s="112">
        <f>LN(F170)</f>
        <v>6.0544554765948044</v>
      </c>
    </row>
    <row r="160" spans="4:16" x14ac:dyDescent="0.35">
      <c r="D160" s="111">
        <v>956</v>
      </c>
      <c r="E160" s="129" t="s">
        <v>440</v>
      </c>
      <c r="F160" s="137">
        <v>30.6579116644442</v>
      </c>
      <c r="G160" s="21">
        <f>100*(F160/AVERAGE(F159:F161))</f>
        <v>0.17450862354431476</v>
      </c>
      <c r="I160" s="152"/>
      <c r="J160" s="152"/>
      <c r="P160" s="112"/>
    </row>
    <row r="161" spans="4:16" x14ac:dyDescent="0.35">
      <c r="D161" s="111">
        <v>956</v>
      </c>
      <c r="E161" s="128" t="s">
        <v>440</v>
      </c>
      <c r="F161" s="137">
        <v>52610.689569501897</v>
      </c>
      <c r="G161" s="21">
        <f>100*(F161/AVERAGE(F159:F161))</f>
        <v>299.46654948252029</v>
      </c>
      <c r="I161" s="152"/>
      <c r="J161" s="152"/>
      <c r="P161" s="112"/>
    </row>
    <row r="162" spans="4:16" x14ac:dyDescent="0.35">
      <c r="D162" s="111">
        <v>956</v>
      </c>
      <c r="E162" s="127" t="s">
        <v>439</v>
      </c>
      <c r="F162" s="137">
        <v>19.7914456186361</v>
      </c>
      <c r="G162" s="21">
        <f>100*(F162/AVERAGE(F162:F164))</f>
        <v>298.30522841467393</v>
      </c>
      <c r="I162" s="152">
        <f>AVERAGE(F162:F164)</f>
        <v>6.6346291427128534</v>
      </c>
      <c r="J162" s="152">
        <f>100*(STDEV(F162:F164)/I162)</f>
        <v>171.73945608138101</v>
      </c>
      <c r="P162" s="112"/>
    </row>
    <row r="163" spans="4:16" x14ac:dyDescent="0.35">
      <c r="D163" s="111">
        <v>956</v>
      </c>
      <c r="E163" s="126" t="s">
        <v>439</v>
      </c>
      <c r="F163" s="137">
        <v>0.11244180950245999</v>
      </c>
      <c r="G163" s="21">
        <f>100*(F163/AVERAGE(F162:F164))</f>
        <v>1.6947715853260688</v>
      </c>
      <c r="I163" s="152"/>
      <c r="J163" s="152"/>
      <c r="P163" s="112"/>
    </row>
    <row r="164" spans="4:16" x14ac:dyDescent="0.35">
      <c r="D164" s="111">
        <v>956</v>
      </c>
      <c r="E164" s="125" t="s">
        <v>439</v>
      </c>
      <c r="F164" s="137">
        <v>0</v>
      </c>
      <c r="G164" s="21">
        <f>100*(F164/AVERAGE(F162:F164))</f>
        <v>0</v>
      </c>
      <c r="I164" s="152"/>
      <c r="J164" s="152"/>
      <c r="P164" s="112"/>
    </row>
    <row r="165" spans="4:16" x14ac:dyDescent="0.35">
      <c r="D165" s="111">
        <v>956</v>
      </c>
      <c r="E165" s="124" t="s">
        <v>438</v>
      </c>
      <c r="F165" s="137">
        <v>0</v>
      </c>
      <c r="G165" s="21">
        <f>100*(F165/AVERAGE(F165:F167))</f>
        <v>0</v>
      </c>
      <c r="I165" s="152">
        <f>AVERAGE(F165:F167)</f>
        <v>0.71537696342345436</v>
      </c>
      <c r="J165" s="152">
        <f>100*(STDEV(F165:F167)/I165)</f>
        <v>162.0717386705598</v>
      </c>
      <c r="P165" s="112"/>
    </row>
    <row r="166" spans="4:16" x14ac:dyDescent="0.35">
      <c r="D166" s="111">
        <v>956</v>
      </c>
      <c r="E166" s="124" t="s">
        <v>438</v>
      </c>
      <c r="F166" s="137">
        <v>9.3044736243963103E-2</v>
      </c>
      <c r="G166" s="21">
        <f>100*(F166/AVERAGE(F165:F167))</f>
        <v>13.006392573601364</v>
      </c>
      <c r="I166" s="152"/>
      <c r="J166" s="152"/>
      <c r="P166" s="112"/>
    </row>
    <row r="167" spans="4:16" x14ac:dyDescent="0.35">
      <c r="D167" s="111">
        <v>956</v>
      </c>
      <c r="E167" s="123" t="s">
        <v>438</v>
      </c>
      <c r="F167" s="137">
        <v>2.0530861540264</v>
      </c>
      <c r="G167" s="21">
        <f>100*(F167/AVERAGE(F165:F167))</f>
        <v>286.99360742639868</v>
      </c>
      <c r="I167" s="152"/>
      <c r="J167" s="152"/>
      <c r="P167" s="112"/>
    </row>
    <row r="168" spans="4:16" x14ac:dyDescent="0.35">
      <c r="D168" s="111">
        <v>956</v>
      </c>
      <c r="E168" s="124" t="s">
        <v>437</v>
      </c>
      <c r="F168" s="137">
        <v>0</v>
      </c>
      <c r="G168" s="21">
        <f>100*(F168/AVERAGE(F168:F170))</f>
        <v>0</v>
      </c>
      <c r="I168" s="152"/>
      <c r="J168" s="152"/>
      <c r="P168" s="112"/>
    </row>
    <row r="169" spans="4:16" x14ac:dyDescent="0.35">
      <c r="D169" s="111">
        <v>956</v>
      </c>
      <c r="E169" s="124" t="s">
        <v>437</v>
      </c>
      <c r="F169" s="137">
        <v>0</v>
      </c>
      <c r="G169" s="21">
        <f>100*(F169/AVERAGE(F168:F170))</f>
        <v>0</v>
      </c>
      <c r="I169" s="152"/>
      <c r="J169" s="152"/>
      <c r="P169" s="112"/>
    </row>
    <row r="170" spans="4:16" x14ac:dyDescent="0.35">
      <c r="D170" s="111">
        <v>956</v>
      </c>
      <c r="E170" s="123" t="s">
        <v>437</v>
      </c>
      <c r="F170" s="137">
        <v>426.00687157405503</v>
      </c>
      <c r="G170" s="21">
        <f>100*(F170/AVERAGE(F168:F170))</f>
        <v>300</v>
      </c>
      <c r="I170" s="152"/>
      <c r="J170" s="152"/>
      <c r="P170" s="112"/>
    </row>
    <row r="171" spans="4:16" x14ac:dyDescent="0.35">
      <c r="D171" s="122"/>
      <c r="E171" s="121"/>
      <c r="F171" s="121"/>
      <c r="G171" s="121"/>
      <c r="H171" s="121"/>
      <c r="P171" s="112"/>
    </row>
    <row r="172" spans="4:16" x14ac:dyDescent="0.35">
      <c r="D172" s="122"/>
      <c r="E172" s="121"/>
      <c r="F172" s="121"/>
      <c r="G172" s="121"/>
      <c r="H172" s="121"/>
      <c r="P172" s="112"/>
    </row>
    <row r="173" spans="4:16" x14ac:dyDescent="0.35">
      <c r="D173" s="120" t="s">
        <v>225</v>
      </c>
      <c r="E173" s="115" t="s">
        <v>108</v>
      </c>
      <c r="F173" s="115" t="s">
        <v>288</v>
      </c>
      <c r="G173" s="115" t="s">
        <v>339</v>
      </c>
      <c r="H173" s="115"/>
      <c r="I173" s="115" t="s">
        <v>436</v>
      </c>
      <c r="J173" s="115" t="s">
        <v>435</v>
      </c>
      <c r="P173" s="112"/>
    </row>
    <row r="174" spans="4:16" x14ac:dyDescent="0.35">
      <c r="D174" s="111">
        <v>956</v>
      </c>
      <c r="E174" s="113" t="s">
        <v>433</v>
      </c>
      <c r="F174" s="105"/>
      <c r="G174" s="105" t="e">
        <f>100*(F174/AVERAGE(F174:F176))</f>
        <v>#DIV/0!</v>
      </c>
      <c r="I174" s="152" t="e">
        <f>AVERAGE(F174:F176)</f>
        <v>#DIV/0!</v>
      </c>
      <c r="J174" s="152" t="e">
        <f>100*(STDEV(F174:F176)/I174)</f>
        <v>#DIV/0!</v>
      </c>
      <c r="M174" t="s">
        <v>434</v>
      </c>
      <c r="P174" s="112"/>
    </row>
    <row r="175" spans="4:16" x14ac:dyDescent="0.35">
      <c r="D175" s="111">
        <v>956</v>
      </c>
      <c r="E175" s="119" t="s">
        <v>433</v>
      </c>
      <c r="F175" s="105"/>
      <c r="G175" s="105" t="e">
        <f>100*(F175/AVERAGE(F174:F176))</f>
        <v>#DIV/0!</v>
      </c>
      <c r="I175" s="152"/>
      <c r="J175" s="152"/>
      <c r="M175" s="115" t="s">
        <v>430</v>
      </c>
      <c r="N175" s="115" t="s">
        <v>429</v>
      </c>
      <c r="O175" s="115" t="s">
        <v>428</v>
      </c>
      <c r="P175" s="114" t="s">
        <v>427</v>
      </c>
    </row>
    <row r="176" spans="4:16" x14ac:dyDescent="0.35">
      <c r="D176" s="111">
        <v>956</v>
      </c>
      <c r="E176" s="118" t="s">
        <v>433</v>
      </c>
      <c r="F176" s="105"/>
      <c r="G176" s="105" t="e">
        <f>100*(F176/AVERAGE(F174:F176))</f>
        <v>#DIV/0!</v>
      </c>
      <c r="I176" s="152"/>
      <c r="J176" s="152"/>
      <c r="M176">
        <v>0</v>
      </c>
      <c r="N176" t="e">
        <f>LN(F174)</f>
        <v>#NUM!</v>
      </c>
      <c r="O176" t="e">
        <f>LN(F175)</f>
        <v>#NUM!</v>
      </c>
      <c r="P176" s="112" t="e">
        <f>LN(F176)</f>
        <v>#NUM!</v>
      </c>
    </row>
    <row r="177" spans="4:16" x14ac:dyDescent="0.35">
      <c r="D177" s="111">
        <v>956</v>
      </c>
      <c r="E177" s="110" t="s">
        <v>432</v>
      </c>
      <c r="F177" s="105"/>
      <c r="G177" s="105" t="e">
        <f>100*(F177/AVERAGE(F177:F179))</f>
        <v>#DIV/0!</v>
      </c>
      <c r="I177" s="152" t="e">
        <f>AVERAGE(F177:F179)</f>
        <v>#DIV/0!</v>
      </c>
      <c r="J177" s="152" t="e">
        <f>100*(STDEV(F177:F179)/I177)</f>
        <v>#DIV/0!</v>
      </c>
      <c r="M177">
        <v>240</v>
      </c>
      <c r="N177" t="e">
        <f>LN(F180)</f>
        <v>#NUM!</v>
      </c>
      <c r="O177" t="e">
        <f>LN(F181)</f>
        <v>#NUM!</v>
      </c>
      <c r="P177" s="112" t="e">
        <f>LN(F182)</f>
        <v>#NUM!</v>
      </c>
    </row>
    <row r="178" spans="4:16" x14ac:dyDescent="0.35">
      <c r="D178" s="111">
        <v>956</v>
      </c>
      <c r="E178" s="117" t="s">
        <v>432</v>
      </c>
      <c r="F178" s="105"/>
      <c r="G178" s="105" t="e">
        <f>100*(F178/AVERAGE(F177:F179))</f>
        <v>#DIV/0!</v>
      </c>
      <c r="I178" s="152"/>
      <c r="J178" s="152"/>
      <c r="P178" s="112"/>
    </row>
    <row r="179" spans="4:16" x14ac:dyDescent="0.35">
      <c r="D179" s="111">
        <v>956</v>
      </c>
      <c r="E179" s="116" t="s">
        <v>432</v>
      </c>
      <c r="F179" s="105"/>
      <c r="G179" s="105" t="e">
        <f>100*(F179/AVERAGE(F177:F179))</f>
        <v>#DIV/0!</v>
      </c>
      <c r="I179" s="152"/>
      <c r="J179" s="152"/>
      <c r="M179" t="s">
        <v>431</v>
      </c>
      <c r="P179" s="112"/>
    </row>
    <row r="180" spans="4:16" x14ac:dyDescent="0.35">
      <c r="D180" s="111">
        <v>956</v>
      </c>
      <c r="E180" s="113" t="s">
        <v>426</v>
      </c>
      <c r="F180" s="105"/>
      <c r="G180" s="105" t="e">
        <f>100*(F180/AVERAGE(F180:F182))</f>
        <v>#DIV/0!</v>
      </c>
      <c r="I180" s="152" t="e">
        <f>AVERAGE(F180:F182)</f>
        <v>#DIV/0!</v>
      </c>
      <c r="J180" s="152" t="e">
        <f>100*(STDEV(F180:F182)/I180)</f>
        <v>#DIV/0!</v>
      </c>
      <c r="M180" s="115" t="s">
        <v>430</v>
      </c>
      <c r="N180" s="115" t="s">
        <v>429</v>
      </c>
      <c r="O180" s="115" t="s">
        <v>428</v>
      </c>
      <c r="P180" s="114" t="s">
        <v>427</v>
      </c>
    </row>
    <row r="181" spans="4:16" x14ac:dyDescent="0.35">
      <c r="D181" s="111">
        <v>956</v>
      </c>
      <c r="E181" s="113" t="s">
        <v>426</v>
      </c>
      <c r="F181" s="105"/>
      <c r="G181" s="105" t="e">
        <f>100*(F181/AVERAGE(F180:F182))</f>
        <v>#DIV/0!</v>
      </c>
      <c r="I181" s="152"/>
      <c r="J181" s="152"/>
      <c r="M181">
        <v>0</v>
      </c>
      <c r="N181" t="e">
        <f>LN(F177)</f>
        <v>#NUM!</v>
      </c>
      <c r="O181" t="e">
        <f>LN(F178)</f>
        <v>#NUM!</v>
      </c>
      <c r="P181" s="112" t="e">
        <f>LN(F179)</f>
        <v>#NUM!</v>
      </c>
    </row>
    <row r="182" spans="4:16" x14ac:dyDescent="0.35">
      <c r="D182" s="111">
        <v>956</v>
      </c>
      <c r="E182" s="113" t="s">
        <v>426</v>
      </c>
      <c r="F182" s="105"/>
      <c r="G182" s="105" t="e">
        <f>100*(F182/AVERAGE(F180:F182))</f>
        <v>#DIV/0!</v>
      </c>
      <c r="I182" s="152"/>
      <c r="J182" s="152"/>
      <c r="M182">
        <v>240</v>
      </c>
      <c r="N182" t="e">
        <f>LN(F183)</f>
        <v>#NUM!</v>
      </c>
      <c r="O182" t="e">
        <f>LN(F184)</f>
        <v>#NUM!</v>
      </c>
      <c r="P182" s="112" t="e">
        <f>LN(F185)</f>
        <v>#NUM!</v>
      </c>
    </row>
    <row r="183" spans="4:16" x14ac:dyDescent="0.35">
      <c r="D183" s="111">
        <v>956</v>
      </c>
      <c r="E183" s="110" t="s">
        <v>425</v>
      </c>
      <c r="F183" s="105"/>
      <c r="G183" s="105" t="e">
        <f>100*(F183/AVERAGE(F183:F185))</f>
        <v>#DIV/0!</v>
      </c>
      <c r="H183" s="104" t="e">
        <f>(F177-F183)/F177</f>
        <v>#DIV/0!</v>
      </c>
      <c r="I183" s="152" t="e">
        <f>AVERAGE(F183:F185)</f>
        <v>#DIV/0!</v>
      </c>
      <c r="J183" s="152" t="e">
        <f>100*(STDEV(F183:F185)/I183)</f>
        <v>#DIV/0!</v>
      </c>
      <c r="P183" s="112"/>
    </row>
    <row r="184" spans="4:16" x14ac:dyDescent="0.35">
      <c r="D184" s="111">
        <v>956</v>
      </c>
      <c r="E184" s="110" t="s">
        <v>425</v>
      </c>
      <c r="F184" s="105"/>
      <c r="G184" s="105" t="e">
        <f>100*(F184/AVERAGE(F183:F185))</f>
        <v>#DIV/0!</v>
      </c>
      <c r="H184" s="104" t="e">
        <f>(F178-F184)/F178</f>
        <v>#DIV/0!</v>
      </c>
      <c r="I184" s="152"/>
      <c r="J184" s="152"/>
      <c r="M184" s="164" t="s">
        <v>421</v>
      </c>
      <c r="N184" s="109" t="e">
        <f>(I177-I183)/I177</f>
        <v>#DIV/0!</v>
      </c>
      <c r="O184" s="164" t="s">
        <v>420</v>
      </c>
      <c r="P184" s="108" t="e">
        <f>STDEV(H183:H185)</f>
        <v>#DIV/0!</v>
      </c>
    </row>
    <row r="185" spans="4:16" x14ac:dyDescent="0.35">
      <c r="D185" s="107">
        <v>956</v>
      </c>
      <c r="E185" s="106" t="s">
        <v>425</v>
      </c>
      <c r="F185" s="105"/>
      <c r="G185" s="105" t="e">
        <f>100*(F185/AVERAGE(F183:F185))</f>
        <v>#DIV/0!</v>
      </c>
      <c r="H185" s="104" t="e">
        <f>(F179-F185)/F179</f>
        <v>#DIV/0!</v>
      </c>
      <c r="I185" s="166"/>
      <c r="J185" s="166"/>
      <c r="K185" s="21"/>
      <c r="L185" s="21"/>
      <c r="M185" s="165"/>
      <c r="N185" s="103"/>
      <c r="O185" s="165"/>
      <c r="P185" s="102"/>
    </row>
    <row r="188" spans="4:16" ht="18.5" x14ac:dyDescent="0.45">
      <c r="D188" s="134">
        <v>3145</v>
      </c>
      <c r="E188" s="133"/>
      <c r="F188" s="133"/>
      <c r="G188" s="133"/>
      <c r="H188" s="133"/>
      <c r="I188" s="28"/>
      <c r="J188" s="28"/>
      <c r="K188" s="28"/>
      <c r="L188" s="28"/>
      <c r="M188" s="132" t="s">
        <v>444</v>
      </c>
      <c r="N188" s="28"/>
      <c r="O188" s="28"/>
      <c r="P188" s="27"/>
    </row>
    <row r="189" spans="4:16" x14ac:dyDescent="0.35">
      <c r="D189" s="120" t="s">
        <v>225</v>
      </c>
      <c r="E189" s="115" t="s">
        <v>108</v>
      </c>
      <c r="F189" s="115"/>
      <c r="G189" s="115" t="s">
        <v>339</v>
      </c>
      <c r="H189" s="115"/>
      <c r="I189" s="115" t="s">
        <v>436</v>
      </c>
      <c r="J189" s="115" t="s">
        <v>435</v>
      </c>
      <c r="K189" s="115"/>
      <c r="L189" s="115"/>
      <c r="M189" s="131" t="s">
        <v>287</v>
      </c>
      <c r="P189" s="112"/>
    </row>
    <row r="190" spans="4:16" x14ac:dyDescent="0.35">
      <c r="D190" s="111">
        <v>3145</v>
      </c>
      <c r="E190" s="130" t="s">
        <v>442</v>
      </c>
      <c r="F190" s="137">
        <v>8534.6414986190593</v>
      </c>
      <c r="G190" s="21">
        <f>100*(F190/AVERAGE(F190:F192))</f>
        <v>111.15314490600265</v>
      </c>
      <c r="I190" s="152">
        <f>AVERAGE(F190:F192)</f>
        <v>7678.272626326886</v>
      </c>
      <c r="J190" s="152">
        <f>100*(STDEV(F190:F192)/I190)</f>
        <v>32.117393342018708</v>
      </c>
      <c r="K190" s="71" t="s">
        <v>443</v>
      </c>
      <c r="M190" s="115" t="s">
        <v>430</v>
      </c>
      <c r="N190" s="115" t="s">
        <v>429</v>
      </c>
      <c r="O190" s="115" t="s">
        <v>428</v>
      </c>
      <c r="P190" s="114" t="s">
        <v>427</v>
      </c>
    </row>
    <row r="191" spans="4:16" x14ac:dyDescent="0.35">
      <c r="D191" s="111">
        <v>3145</v>
      </c>
      <c r="E191" s="129" t="s">
        <v>442</v>
      </c>
      <c r="F191" s="137">
        <v>4898.1886968873896</v>
      </c>
      <c r="G191" s="21">
        <f>100*(F191/AVERAGE(F190:F192))</f>
        <v>63.792846845431349</v>
      </c>
      <c r="I191" s="152"/>
      <c r="J191" s="152"/>
      <c r="M191">
        <v>0</v>
      </c>
      <c r="N191">
        <f>LN(F190)</f>
        <v>9.0518886306696267</v>
      </c>
      <c r="O191">
        <f>LN(F191)</f>
        <v>8.4966207620634968</v>
      </c>
      <c r="P191" s="112">
        <f>LN(F192)</f>
        <v>9.1697254063858562</v>
      </c>
    </row>
    <row r="192" spans="4:16" x14ac:dyDescent="0.35">
      <c r="D192" s="111">
        <v>3145</v>
      </c>
      <c r="E192" s="128" t="s">
        <v>442</v>
      </c>
      <c r="F192" s="137">
        <v>9601.9876834742099</v>
      </c>
      <c r="G192" s="21">
        <f>100*(F192/AVERAGE(F190:F192))</f>
        <v>125.05400824856601</v>
      </c>
      <c r="I192" s="152"/>
      <c r="J192" s="152"/>
      <c r="M192">
        <v>15</v>
      </c>
      <c r="N192">
        <f>LN(F193)</f>
        <v>7.8591377540299314</v>
      </c>
      <c r="O192">
        <f>LN(F194)</f>
        <v>7.45738723018885</v>
      </c>
      <c r="P192" s="112">
        <f>LN(F195)</f>
        <v>8.0581381337869828</v>
      </c>
    </row>
    <row r="193" spans="4:16" x14ac:dyDescent="0.35">
      <c r="D193" s="111">
        <v>3145</v>
      </c>
      <c r="E193" s="127" t="s">
        <v>441</v>
      </c>
      <c r="F193" s="137">
        <v>2589.2868104920799</v>
      </c>
      <c r="G193" s="21">
        <f>100*(F193/AVERAGE(F193:F195))</f>
        <v>103.83029650482096</v>
      </c>
      <c r="I193" s="152">
        <f>AVERAGE(F193:F195)</f>
        <v>2493.7680981888134</v>
      </c>
      <c r="J193" s="152">
        <f>100*(STDEV(F193:F195)/I193)</f>
        <v>28.798728859995677</v>
      </c>
      <c r="M193">
        <v>30</v>
      </c>
      <c r="N193">
        <f>LN(F196)</f>
        <v>7.259176127137537</v>
      </c>
      <c r="O193">
        <f>LN(F197)</f>
        <v>7.2989507937047664</v>
      </c>
      <c r="P193" s="112">
        <f>LN(F198)</f>
        <v>11.265529951901836</v>
      </c>
    </row>
    <row r="194" spans="4:16" x14ac:dyDescent="0.35">
      <c r="D194" s="111">
        <v>3145</v>
      </c>
      <c r="E194" s="126" t="s">
        <v>441</v>
      </c>
      <c r="F194" s="137">
        <v>1732.61521356446</v>
      </c>
      <c r="G194" s="21">
        <f>100*(F194/AVERAGE(F193:F195))</f>
        <v>69.477800073825335</v>
      </c>
      <c r="I194" s="152"/>
      <c r="J194" s="152"/>
      <c r="M194">
        <v>60</v>
      </c>
      <c r="N194">
        <f>LN(F199)</f>
        <v>6.5980953279529659</v>
      </c>
      <c r="O194">
        <f>LN(F200)</f>
        <v>6.7403849645003504</v>
      </c>
      <c r="P194" s="112">
        <f>LN(F201)</f>
        <v>5.7257240293811362</v>
      </c>
    </row>
    <row r="195" spans="4:16" x14ac:dyDescent="0.35">
      <c r="D195" s="111">
        <v>3145</v>
      </c>
      <c r="E195" s="125" t="s">
        <v>441</v>
      </c>
      <c r="F195" s="137">
        <v>3159.4022705099001</v>
      </c>
      <c r="G195" s="21">
        <f>100*(F195/AVERAGE(F193:F195))</f>
        <v>126.69190342135369</v>
      </c>
      <c r="I195" s="152"/>
      <c r="J195" s="152"/>
      <c r="M195">
        <v>120</v>
      </c>
      <c r="N195">
        <f>LN(F202)</f>
        <v>5.036921831617895</v>
      </c>
      <c r="O195">
        <f>LN(F203)</f>
        <v>2.7741686238298606</v>
      </c>
      <c r="P195" s="112">
        <f>LN(F204)</f>
        <v>5.3259481008239549</v>
      </c>
    </row>
    <row r="196" spans="4:16" x14ac:dyDescent="0.35">
      <c r="D196" s="111">
        <v>3145</v>
      </c>
      <c r="E196" s="130" t="s">
        <v>440</v>
      </c>
      <c r="F196" s="137">
        <v>1421.08526119423</v>
      </c>
      <c r="G196" s="21">
        <f>100*(F196/AVERAGE(F196:F198))</f>
        <v>5.2643827583655112</v>
      </c>
      <c r="I196" s="152">
        <f>AVERAGE(F196:F198)</f>
        <v>26994.337730021925</v>
      </c>
      <c r="J196" s="152">
        <f>100*(STDEV(F196:F198)/I196)</f>
        <v>163.90194630804268</v>
      </c>
      <c r="M196">
        <v>240</v>
      </c>
      <c r="N196">
        <f>LN(F205)</f>
        <v>2.96649538311084</v>
      </c>
      <c r="O196">
        <f>LN(F206)</f>
        <v>2.7761583517434971</v>
      </c>
      <c r="P196" s="112">
        <f>LN(F207)</f>
        <v>3.8936341105290482</v>
      </c>
    </row>
    <row r="197" spans="4:16" x14ac:dyDescent="0.35">
      <c r="D197" s="111">
        <v>3145</v>
      </c>
      <c r="E197" s="129" t="s">
        <v>440</v>
      </c>
      <c r="F197" s="137">
        <v>1478.74760207894</v>
      </c>
      <c r="G197" s="21">
        <f>100*(F197/AVERAGE(F196:F198))</f>
        <v>5.4779917806034613</v>
      </c>
      <c r="I197" s="152"/>
      <c r="J197" s="152"/>
      <c r="P197" s="112"/>
    </row>
    <row r="198" spans="4:16" x14ac:dyDescent="0.35">
      <c r="D198" s="111">
        <v>3145</v>
      </c>
      <c r="E198" s="128" t="s">
        <v>440</v>
      </c>
      <c r="F198" s="137">
        <v>78083.180326792601</v>
      </c>
      <c r="G198" s="21">
        <f>100*(F198/AVERAGE(F196:F198))</f>
        <v>289.25762546103101</v>
      </c>
      <c r="I198" s="152"/>
      <c r="J198" s="152"/>
      <c r="P198" s="112"/>
    </row>
    <row r="199" spans="4:16" x14ac:dyDescent="0.35">
      <c r="D199" s="111">
        <v>3145</v>
      </c>
      <c r="E199" s="127" t="s">
        <v>439</v>
      </c>
      <c r="F199" s="137">
        <v>733.69640651716497</v>
      </c>
      <c r="G199" s="21">
        <f>100*(F199/AVERAGE(F199:F201))</f>
        <v>116.69202419712099</v>
      </c>
      <c r="I199" s="152">
        <f>AVERAGE(F199:F201)</f>
        <v>628.74597605554834</v>
      </c>
      <c r="J199" s="152">
        <f>100*(STDEV(F199:F201)/I199)</f>
        <v>45.252498851378775</v>
      </c>
      <c r="P199" s="112"/>
    </row>
    <row r="200" spans="4:16" x14ac:dyDescent="0.35">
      <c r="D200" s="111">
        <v>3145</v>
      </c>
      <c r="E200" s="126" t="s">
        <v>439</v>
      </c>
      <c r="F200" s="137">
        <v>845.88630938033396</v>
      </c>
      <c r="G200" s="21">
        <f>100*(F200/AVERAGE(F199:F201))</f>
        <v>134.53546290459309</v>
      </c>
      <c r="I200" s="152"/>
      <c r="J200" s="152"/>
      <c r="P200" s="112"/>
    </row>
    <row r="201" spans="4:16" x14ac:dyDescent="0.35">
      <c r="D201" s="111">
        <v>3145</v>
      </c>
      <c r="E201" s="125" t="s">
        <v>439</v>
      </c>
      <c r="F201" s="137">
        <v>306.65521226914598</v>
      </c>
      <c r="G201" s="21">
        <f>100*(F201/AVERAGE(F199:F201))</f>
        <v>48.77251289828591</v>
      </c>
      <c r="I201" s="152"/>
      <c r="J201" s="152"/>
      <c r="P201" s="112"/>
    </row>
    <row r="202" spans="4:16" x14ac:dyDescent="0.35">
      <c r="D202" s="111">
        <v>3145</v>
      </c>
      <c r="E202" s="124" t="s">
        <v>438</v>
      </c>
      <c r="F202" s="137">
        <v>153.99526137036301</v>
      </c>
      <c r="G202" s="21">
        <f>100*(F202/AVERAGE(F202:F204))</f>
        <v>122.99162959985624</v>
      </c>
      <c r="I202" s="152">
        <f>AVERAGE(F202:F204)</f>
        <v>125.20792014169963</v>
      </c>
      <c r="J202" s="152">
        <f>100*(STDEV(F202:F204)/I202)</f>
        <v>78.279907983576948</v>
      </c>
      <c r="P202" s="112"/>
    </row>
    <row r="203" spans="4:16" x14ac:dyDescent="0.35">
      <c r="D203" s="111">
        <v>3145</v>
      </c>
      <c r="E203" s="124" t="s">
        <v>438</v>
      </c>
      <c r="F203" s="137">
        <v>16.025298404673901</v>
      </c>
      <c r="G203" s="21">
        <f>100*(F203/AVERAGE(F202:F204))</f>
        <v>12.798949448675319</v>
      </c>
      <c r="I203" s="152"/>
      <c r="J203" s="152"/>
      <c r="P203" s="112"/>
    </row>
    <row r="204" spans="4:16" x14ac:dyDescent="0.35">
      <c r="D204" s="111">
        <v>3145</v>
      </c>
      <c r="E204" s="123" t="s">
        <v>438</v>
      </c>
      <c r="F204" s="137">
        <v>205.60320065006201</v>
      </c>
      <c r="G204" s="21">
        <f>100*(F204/AVERAGE(F202:F204))</f>
        <v>164.20942095146847</v>
      </c>
      <c r="I204" s="152"/>
      <c r="J204" s="152"/>
      <c r="P204" s="112"/>
    </row>
    <row r="205" spans="4:16" x14ac:dyDescent="0.35">
      <c r="D205" s="111">
        <v>3145</v>
      </c>
      <c r="E205" s="124" t="s">
        <v>437</v>
      </c>
      <c r="F205" s="137">
        <v>19.423727448884598</v>
      </c>
      <c r="G205" s="21">
        <f>100*(F205/AVERAGE(F205:F207))</f>
        <v>68.902980409896458</v>
      </c>
      <c r="I205" s="152"/>
      <c r="J205" s="152"/>
      <c r="P205" s="112"/>
    </row>
    <row r="206" spans="4:16" x14ac:dyDescent="0.35">
      <c r="D206" s="111">
        <v>3145</v>
      </c>
      <c r="E206" s="124" t="s">
        <v>437</v>
      </c>
      <c r="F206" s="137">
        <v>16.0572161314998</v>
      </c>
      <c r="G206" s="21">
        <f>100*(F206/AVERAGE(F205:F207))</f>
        <v>56.960748211576572</v>
      </c>
      <c r="I206" s="152"/>
      <c r="J206" s="152"/>
      <c r="P206" s="112"/>
    </row>
    <row r="207" spans="4:16" x14ac:dyDescent="0.35">
      <c r="D207" s="111">
        <v>3145</v>
      </c>
      <c r="E207" s="123" t="s">
        <v>437</v>
      </c>
      <c r="F207" s="137">
        <v>49.088957460187103</v>
      </c>
      <c r="G207" s="21">
        <f>100*(F207/AVERAGE(F205:F207))</f>
        <v>174.136271378527</v>
      </c>
      <c r="I207" s="152"/>
      <c r="J207" s="152"/>
      <c r="P207" s="112"/>
    </row>
    <row r="208" spans="4:16" x14ac:dyDescent="0.35">
      <c r="D208" s="122"/>
      <c r="E208" s="121"/>
      <c r="F208" s="121"/>
      <c r="G208" s="121"/>
      <c r="H208" s="121"/>
      <c r="P208" s="112"/>
    </row>
    <row r="209" spans="4:16" x14ac:dyDescent="0.35">
      <c r="D209" s="122"/>
      <c r="E209" s="121"/>
      <c r="F209" s="121"/>
      <c r="G209" s="121"/>
      <c r="H209" s="121"/>
      <c r="P209" s="112"/>
    </row>
    <row r="210" spans="4:16" x14ac:dyDescent="0.35">
      <c r="D210" s="120" t="s">
        <v>225</v>
      </c>
      <c r="E210" s="115" t="s">
        <v>108</v>
      </c>
      <c r="F210" s="115" t="s">
        <v>288</v>
      </c>
      <c r="G210" s="115" t="s">
        <v>339</v>
      </c>
      <c r="H210" s="115"/>
      <c r="I210" s="115" t="s">
        <v>436</v>
      </c>
      <c r="J210" s="115" t="s">
        <v>435</v>
      </c>
      <c r="P210" s="112"/>
    </row>
    <row r="211" spans="4:16" x14ac:dyDescent="0.35">
      <c r="D211" s="111">
        <v>3145</v>
      </c>
      <c r="E211" s="113" t="s">
        <v>433</v>
      </c>
      <c r="F211" s="105"/>
      <c r="G211" s="105" t="e">
        <f>100*(F211/AVERAGE(F211:F213))</f>
        <v>#DIV/0!</v>
      </c>
      <c r="I211" s="152" t="e">
        <f>AVERAGE(F211:F213)</f>
        <v>#DIV/0!</v>
      </c>
      <c r="J211" s="152" t="e">
        <f>100*(STDEV(F211:F213)/I211)</f>
        <v>#DIV/0!</v>
      </c>
      <c r="M211" t="s">
        <v>434</v>
      </c>
      <c r="P211" s="112"/>
    </row>
    <row r="212" spans="4:16" x14ac:dyDescent="0.35">
      <c r="D212" s="111">
        <v>3145</v>
      </c>
      <c r="E212" s="119" t="s">
        <v>433</v>
      </c>
      <c r="F212" s="105"/>
      <c r="G212" s="105" t="e">
        <f>100*(F212/AVERAGE(F211:F213))</f>
        <v>#DIV/0!</v>
      </c>
      <c r="I212" s="152"/>
      <c r="J212" s="152"/>
      <c r="M212" s="115" t="s">
        <v>430</v>
      </c>
      <c r="N212" s="115" t="s">
        <v>429</v>
      </c>
      <c r="O212" s="115" t="s">
        <v>428</v>
      </c>
      <c r="P212" s="114" t="s">
        <v>427</v>
      </c>
    </row>
    <row r="213" spans="4:16" x14ac:dyDescent="0.35">
      <c r="D213" s="111">
        <v>3145</v>
      </c>
      <c r="E213" s="118" t="s">
        <v>433</v>
      </c>
      <c r="F213" s="105"/>
      <c r="G213" s="105" t="e">
        <f>100*(F213/AVERAGE(F211:F213))</f>
        <v>#DIV/0!</v>
      </c>
      <c r="I213" s="152"/>
      <c r="J213" s="152"/>
      <c r="M213">
        <v>0</v>
      </c>
      <c r="N213" t="e">
        <f>LN(F211)</f>
        <v>#NUM!</v>
      </c>
      <c r="O213" t="e">
        <f>LN(F212)</f>
        <v>#NUM!</v>
      </c>
      <c r="P213" s="112" t="e">
        <f>LN(F213)</f>
        <v>#NUM!</v>
      </c>
    </row>
    <row r="214" spans="4:16" x14ac:dyDescent="0.35">
      <c r="D214" s="111">
        <v>3145</v>
      </c>
      <c r="E214" s="110" t="s">
        <v>432</v>
      </c>
      <c r="F214" s="105"/>
      <c r="G214" s="105" t="e">
        <f>100*(F214/AVERAGE(F214:F216))</f>
        <v>#DIV/0!</v>
      </c>
      <c r="I214" s="152" t="e">
        <f>AVERAGE(F214:F216)</f>
        <v>#DIV/0!</v>
      </c>
      <c r="J214" s="152" t="e">
        <f>100*(STDEV(F214:F216)/I214)</f>
        <v>#DIV/0!</v>
      </c>
      <c r="M214">
        <v>240</v>
      </c>
      <c r="N214" t="e">
        <f>LN(F217)</f>
        <v>#NUM!</v>
      </c>
      <c r="O214" t="e">
        <f>LN(F218)</f>
        <v>#NUM!</v>
      </c>
      <c r="P214" s="112" t="e">
        <f>LN(F219)</f>
        <v>#NUM!</v>
      </c>
    </row>
    <row r="215" spans="4:16" x14ac:dyDescent="0.35">
      <c r="D215" s="111">
        <v>3145</v>
      </c>
      <c r="E215" s="117" t="s">
        <v>432</v>
      </c>
      <c r="F215" s="105"/>
      <c r="G215" s="105" t="e">
        <f>100*(F215/AVERAGE(F214:F216))</f>
        <v>#DIV/0!</v>
      </c>
      <c r="I215" s="152"/>
      <c r="J215" s="152"/>
      <c r="P215" s="112"/>
    </row>
    <row r="216" spans="4:16" x14ac:dyDescent="0.35">
      <c r="D216" s="111">
        <v>3145</v>
      </c>
      <c r="E216" s="116" t="s">
        <v>432</v>
      </c>
      <c r="F216" s="105"/>
      <c r="G216" s="105" t="e">
        <f>100*(F216/AVERAGE(F214:F216))</f>
        <v>#DIV/0!</v>
      </c>
      <c r="I216" s="152"/>
      <c r="J216" s="152"/>
      <c r="M216" t="s">
        <v>431</v>
      </c>
      <c r="P216" s="112"/>
    </row>
    <row r="217" spans="4:16" x14ac:dyDescent="0.35">
      <c r="D217" s="111">
        <v>3145</v>
      </c>
      <c r="E217" s="113" t="s">
        <v>426</v>
      </c>
      <c r="F217" s="105"/>
      <c r="G217" s="105" t="e">
        <f>100*(F217/AVERAGE(F217:F219))</f>
        <v>#DIV/0!</v>
      </c>
      <c r="I217" s="152" t="e">
        <f>AVERAGE(F217:F219)</f>
        <v>#DIV/0!</v>
      </c>
      <c r="J217" s="152" t="e">
        <f>100*(STDEV(F217:F219)/I217)</f>
        <v>#DIV/0!</v>
      </c>
      <c r="M217" s="115" t="s">
        <v>430</v>
      </c>
      <c r="N217" s="115" t="s">
        <v>429</v>
      </c>
      <c r="O217" s="115" t="s">
        <v>428</v>
      </c>
      <c r="P217" s="114" t="s">
        <v>427</v>
      </c>
    </row>
    <row r="218" spans="4:16" x14ac:dyDescent="0.35">
      <c r="D218" s="111">
        <v>3145</v>
      </c>
      <c r="E218" s="113" t="s">
        <v>426</v>
      </c>
      <c r="F218" s="105"/>
      <c r="G218" s="105" t="e">
        <f>100*(F218/AVERAGE(F217:F219))</f>
        <v>#DIV/0!</v>
      </c>
      <c r="I218" s="152"/>
      <c r="J218" s="152"/>
      <c r="M218">
        <v>0</v>
      </c>
      <c r="N218" t="e">
        <f>LN(F214)</f>
        <v>#NUM!</v>
      </c>
      <c r="O218" t="e">
        <f>LN(F215)</f>
        <v>#NUM!</v>
      </c>
      <c r="P218" s="112" t="e">
        <f>LN(F216)</f>
        <v>#NUM!</v>
      </c>
    </row>
    <row r="219" spans="4:16" x14ac:dyDescent="0.35">
      <c r="D219" s="111">
        <v>3145</v>
      </c>
      <c r="E219" s="113" t="s">
        <v>426</v>
      </c>
      <c r="F219" s="105"/>
      <c r="G219" s="105" t="e">
        <f>100*(F219/AVERAGE(F217:F219))</f>
        <v>#DIV/0!</v>
      </c>
      <c r="I219" s="152"/>
      <c r="J219" s="152"/>
      <c r="M219">
        <v>240</v>
      </c>
      <c r="N219" t="e">
        <f>LN(F220)</f>
        <v>#NUM!</v>
      </c>
      <c r="O219" t="e">
        <f>LN(F221)</f>
        <v>#NUM!</v>
      </c>
      <c r="P219" s="112" t="e">
        <f>LN(F222)</f>
        <v>#NUM!</v>
      </c>
    </row>
    <row r="220" spans="4:16" x14ac:dyDescent="0.35">
      <c r="D220" s="111">
        <v>3145</v>
      </c>
      <c r="E220" s="110" t="s">
        <v>425</v>
      </c>
      <c r="F220" s="105"/>
      <c r="G220" s="105" t="e">
        <f>100*(F220/AVERAGE(F220:F222))</f>
        <v>#DIV/0!</v>
      </c>
      <c r="H220" s="104" t="e">
        <f>(F214-F220)/F214</f>
        <v>#DIV/0!</v>
      </c>
      <c r="I220" s="152" t="e">
        <f>AVERAGE(F220:F222)</f>
        <v>#DIV/0!</v>
      </c>
      <c r="J220" s="152" t="e">
        <f>100*(STDEV(F220:F222)/I220)</f>
        <v>#DIV/0!</v>
      </c>
      <c r="P220" s="112"/>
    </row>
    <row r="221" spans="4:16" x14ac:dyDescent="0.35">
      <c r="D221" s="111">
        <v>3145</v>
      </c>
      <c r="E221" s="110" t="s">
        <v>425</v>
      </c>
      <c r="F221" s="105"/>
      <c r="G221" s="105" t="e">
        <f>100*(F221/AVERAGE(F220:F222))</f>
        <v>#DIV/0!</v>
      </c>
      <c r="H221" s="104" t="e">
        <f>(F215-F221)/F215</f>
        <v>#DIV/0!</v>
      </c>
      <c r="I221" s="152"/>
      <c r="J221" s="152"/>
      <c r="M221" s="164" t="s">
        <v>421</v>
      </c>
      <c r="N221" s="109" t="e">
        <f>(I214-I220)/I214</f>
        <v>#DIV/0!</v>
      </c>
      <c r="O221" s="164" t="s">
        <v>420</v>
      </c>
      <c r="P221" s="108" t="e">
        <f>STDEV(H220:H222)</f>
        <v>#DIV/0!</v>
      </c>
    </row>
    <row r="222" spans="4:16" x14ac:dyDescent="0.35">
      <c r="D222" s="107">
        <v>3145</v>
      </c>
      <c r="E222" s="106" t="s">
        <v>425</v>
      </c>
      <c r="F222" s="105"/>
      <c r="G222" s="105" t="e">
        <f>100*(F222/AVERAGE(F220:F222))</f>
        <v>#DIV/0!</v>
      </c>
      <c r="H222" s="104" t="e">
        <f>(F216-F222)/F216</f>
        <v>#DIV/0!</v>
      </c>
      <c r="I222" s="166"/>
      <c r="J222" s="166"/>
      <c r="K222" s="21"/>
      <c r="L222" s="21"/>
      <c r="M222" s="165"/>
      <c r="N222" s="103"/>
      <c r="O222" s="165"/>
      <c r="P222" s="102"/>
    </row>
    <row r="225" spans="4:16" ht="18.5" x14ac:dyDescent="0.45">
      <c r="D225" s="134">
        <v>969</v>
      </c>
      <c r="E225" s="133"/>
      <c r="F225" s="133"/>
      <c r="G225" s="133"/>
      <c r="H225" s="133"/>
      <c r="I225" s="28"/>
      <c r="J225" s="28"/>
      <c r="K225" s="28"/>
      <c r="L225" s="28"/>
      <c r="M225" s="132" t="s">
        <v>444</v>
      </c>
      <c r="N225" s="28"/>
      <c r="O225" s="28"/>
      <c r="P225" s="27"/>
    </row>
    <row r="226" spans="4:16" x14ac:dyDescent="0.35">
      <c r="D226" s="120" t="s">
        <v>225</v>
      </c>
      <c r="E226" s="115" t="s">
        <v>108</v>
      </c>
      <c r="F226" s="115"/>
      <c r="G226" s="115" t="s">
        <v>339</v>
      </c>
      <c r="H226" s="115"/>
      <c r="I226" s="115" t="s">
        <v>436</v>
      </c>
      <c r="J226" s="115" t="s">
        <v>435</v>
      </c>
      <c r="K226" s="115"/>
      <c r="L226" s="115"/>
      <c r="M226" s="131" t="s">
        <v>287</v>
      </c>
      <c r="P226" s="112"/>
    </row>
    <row r="227" spans="4:16" x14ac:dyDescent="0.35">
      <c r="D227" s="111">
        <v>969</v>
      </c>
      <c r="E227" s="130" t="s">
        <v>442</v>
      </c>
      <c r="F227" s="137">
        <v>9388.6097065506092</v>
      </c>
      <c r="G227" s="21">
        <f>100*(F227/AVERAGE(F227:F229))</f>
        <v>106.02035526394928</v>
      </c>
      <c r="I227" s="152">
        <f>AVERAGE(F227:F229)</f>
        <v>8855.4784439050763</v>
      </c>
      <c r="J227" s="152">
        <f>100*(STDEV(F227:F229)/I227)</f>
        <v>7.607970688580866</v>
      </c>
      <c r="K227" s="71" t="s">
        <v>443</v>
      </c>
      <c r="M227" s="115" t="s">
        <v>430</v>
      </c>
      <c r="N227" s="115" t="s">
        <v>429</v>
      </c>
      <c r="O227" s="115" t="s">
        <v>428</v>
      </c>
      <c r="P227" s="114" t="s">
        <v>427</v>
      </c>
    </row>
    <row r="228" spans="4:16" x14ac:dyDescent="0.35">
      <c r="D228" s="111">
        <v>969</v>
      </c>
      <c r="E228" s="129" t="s">
        <v>442</v>
      </c>
      <c r="F228" s="137">
        <v>9079.5551479154692</v>
      </c>
      <c r="G228" s="21">
        <f>100*(F228/AVERAGE(F227:F229))</f>
        <v>102.53037377291136</v>
      </c>
      <c r="I228" s="152"/>
      <c r="J228" s="152"/>
      <c r="M228">
        <v>0</v>
      </c>
      <c r="N228">
        <f>LN(F227)</f>
        <v>9.1472525001699641</v>
      </c>
      <c r="O228">
        <f>LN(F228)</f>
        <v>9.1137804778748439</v>
      </c>
      <c r="P228" s="112">
        <f>LN(F229)</f>
        <v>8.9994057965343401</v>
      </c>
    </row>
    <row r="229" spans="4:16" x14ac:dyDescent="0.35">
      <c r="D229" s="111">
        <v>969</v>
      </c>
      <c r="E229" s="128" t="s">
        <v>442</v>
      </c>
      <c r="F229" s="137">
        <v>8098.2704772491497</v>
      </c>
      <c r="G229" s="21">
        <f>100*(F229/AVERAGE(F227:F229))</f>
        <v>91.449270963139355</v>
      </c>
      <c r="I229" s="152"/>
      <c r="J229" s="152"/>
      <c r="M229">
        <v>15</v>
      </c>
      <c r="N229">
        <f>LN(F230)</f>
        <v>9.0661596362755823</v>
      </c>
      <c r="O229">
        <f>LN(F231)</f>
        <v>8.9808345302043087</v>
      </c>
      <c r="P229" s="112">
        <f>LN(F232)</f>
        <v>8.9559724078306147</v>
      </c>
    </row>
    <row r="230" spans="4:16" x14ac:dyDescent="0.35">
      <c r="D230" s="111">
        <v>969</v>
      </c>
      <c r="E230" s="127" t="s">
        <v>441</v>
      </c>
      <c r="F230" s="137">
        <v>8657.3126537184799</v>
      </c>
      <c r="G230" s="21">
        <f>100*(F230/AVERAGE(F230:F232))</f>
        <v>106.61434908626345</v>
      </c>
      <c r="I230" s="152">
        <f>AVERAGE(F230:F232)</f>
        <v>8120.21339333386</v>
      </c>
      <c r="J230" s="152">
        <f>100*(STDEV(F230:F232)/I230)</f>
        <v>5.8529353451438748</v>
      </c>
      <c r="M230">
        <v>30</v>
      </c>
      <c r="N230">
        <f>LN(F233)</f>
        <v>9.1199862245591188</v>
      </c>
      <c r="O230">
        <f>LN(F234)</f>
        <v>9.1081751120915335</v>
      </c>
      <c r="P230" s="112">
        <f>LN(F235)</f>
        <v>9.1270897338815509</v>
      </c>
    </row>
    <row r="231" spans="4:16" x14ac:dyDescent="0.35">
      <c r="D231" s="111">
        <v>969</v>
      </c>
      <c r="E231" s="126" t="s">
        <v>441</v>
      </c>
      <c r="F231" s="137">
        <v>7949.2632484603</v>
      </c>
      <c r="G231" s="21">
        <f>100*(F231/AVERAGE(F230:F232))</f>
        <v>97.894757975031808</v>
      </c>
      <c r="I231" s="152"/>
      <c r="J231" s="152"/>
      <c r="M231">
        <v>60</v>
      </c>
      <c r="N231">
        <f>LN(F236)</f>
        <v>9.0527284515266011</v>
      </c>
      <c r="O231">
        <f>LN(F237)</f>
        <v>9.0992191083157703</v>
      </c>
      <c r="P231" s="112">
        <f>LN(F238)</f>
        <v>9.0538734982945765</v>
      </c>
    </row>
    <row r="232" spans="4:16" x14ac:dyDescent="0.35">
      <c r="D232" s="111">
        <v>969</v>
      </c>
      <c r="E232" s="125" t="s">
        <v>441</v>
      </c>
      <c r="F232" s="137">
        <v>7754.0642778228002</v>
      </c>
      <c r="G232" s="21">
        <f>100*(F232/AVERAGE(F230:F232))</f>
        <v>95.490892938704746</v>
      </c>
      <c r="I232" s="152"/>
      <c r="J232" s="152"/>
      <c r="M232">
        <v>120</v>
      </c>
      <c r="N232">
        <f>LN(F239)</f>
        <v>9.1803868729939033</v>
      </c>
      <c r="O232">
        <f>LN(F240)</f>
        <v>9.1324248594689621</v>
      </c>
      <c r="P232" s="112">
        <f>LN(F241)</f>
        <v>9.094050919427362</v>
      </c>
    </row>
    <row r="233" spans="4:16" x14ac:dyDescent="0.35">
      <c r="D233" s="111">
        <v>969</v>
      </c>
      <c r="E233" s="130" t="s">
        <v>440</v>
      </c>
      <c r="F233" s="137">
        <v>9136.0757620863005</v>
      </c>
      <c r="G233" s="21">
        <f>100*(F233/AVERAGE(F233:F235))</f>
        <v>100.15399798887061</v>
      </c>
      <c r="I233" s="152">
        <f>AVERAGE(F233:F235)</f>
        <v>9122.0280223876089</v>
      </c>
      <c r="J233" s="152">
        <f>100*(STDEV(F233:F235)/I233)</f>
        <v>0.9543394280608446</v>
      </c>
      <c r="M233">
        <v>240</v>
      </c>
      <c r="N233">
        <f>LN(F242)</f>
        <v>9.2428466826313702</v>
      </c>
      <c r="O233">
        <f>LN(F243)</f>
        <v>9.3613218433163592</v>
      </c>
      <c r="P233" s="112">
        <f>LN(F244)</f>
        <v>9.4998214351862895</v>
      </c>
    </row>
    <row r="234" spans="4:16" x14ac:dyDescent="0.35">
      <c r="D234" s="111">
        <v>969</v>
      </c>
      <c r="E234" s="129" t="s">
        <v>440</v>
      </c>
      <c r="F234" s="137">
        <v>9028.8032943989692</v>
      </c>
      <c r="G234" s="21">
        <f>100*(F234/AVERAGE(F233:F235))</f>
        <v>98.978026292400727</v>
      </c>
      <c r="I234" s="152"/>
      <c r="J234" s="152"/>
      <c r="P234" s="112"/>
    </row>
    <row r="235" spans="4:16" x14ac:dyDescent="0.35">
      <c r="D235" s="111">
        <v>969</v>
      </c>
      <c r="E235" s="128" t="s">
        <v>440</v>
      </c>
      <c r="F235" s="137">
        <v>9201.2050106775605</v>
      </c>
      <c r="G235" s="21">
        <f>100*(F235/AVERAGE(F233:F235))</f>
        <v>100.8679757187287</v>
      </c>
      <c r="I235" s="152"/>
      <c r="J235" s="152"/>
      <c r="P235" s="112"/>
    </row>
    <row r="236" spans="4:16" x14ac:dyDescent="0.35">
      <c r="D236" s="111">
        <v>969</v>
      </c>
      <c r="E236" s="127" t="s">
        <v>439</v>
      </c>
      <c r="F236" s="137">
        <v>8541.8120791364909</v>
      </c>
      <c r="G236" s="21">
        <f>100*(F236/AVERAGE(F236:F238))</f>
        <v>98.401500627196086</v>
      </c>
      <c r="I236" s="152">
        <f>AVERAGE(F236:F238)</f>
        <v>8680.5709513496131</v>
      </c>
      <c r="J236" s="152">
        <f>100*(STDEV(F236:F238)/I236)</f>
        <v>2.6716421585806343</v>
      </c>
      <c r="P236" s="112"/>
    </row>
    <row r="237" spans="4:16" x14ac:dyDescent="0.35">
      <c r="D237" s="111">
        <v>969</v>
      </c>
      <c r="E237" s="126" t="s">
        <v>439</v>
      </c>
      <c r="F237" s="137">
        <v>8948.3023196020604</v>
      </c>
      <c r="G237" s="21">
        <f>100*(F237/AVERAGE(F236:F238))</f>
        <v>103.0842598920388</v>
      </c>
      <c r="I237" s="152"/>
      <c r="J237" s="152"/>
      <c r="P237" s="112"/>
    </row>
    <row r="238" spans="4:16" x14ac:dyDescent="0.35">
      <c r="D238" s="111">
        <v>969</v>
      </c>
      <c r="E238" s="125" t="s">
        <v>439</v>
      </c>
      <c r="F238" s="137">
        <v>8551.5984553102899</v>
      </c>
      <c r="G238" s="21">
        <f>100*(F238/AVERAGE(F236:F238))</f>
        <v>98.514239480765127</v>
      </c>
      <c r="I238" s="152"/>
      <c r="J238" s="152"/>
      <c r="P238" s="112"/>
    </row>
    <row r="239" spans="4:16" x14ac:dyDescent="0.35">
      <c r="D239" s="111">
        <v>969</v>
      </c>
      <c r="E239" s="124" t="s">
        <v>438</v>
      </c>
      <c r="F239" s="137">
        <v>9704.9066130269603</v>
      </c>
      <c r="G239" s="21">
        <f>100*(F239/AVERAGE(F239:F241))</f>
        <v>104.51301088550684</v>
      </c>
      <c r="I239" s="152">
        <f>AVERAGE(F239:F241)</f>
        <v>9285.8358311565698</v>
      </c>
      <c r="J239" s="152">
        <f>100*(STDEV(F239:F241)/I239)</f>
        <v>4.3349415460594241</v>
      </c>
      <c r="P239" s="112"/>
    </row>
    <row r="240" spans="4:16" x14ac:dyDescent="0.35">
      <c r="D240" s="111">
        <v>969</v>
      </c>
      <c r="E240" s="124" t="s">
        <v>438</v>
      </c>
      <c r="F240" s="137">
        <v>9250.4257777020193</v>
      </c>
      <c r="G240" s="21">
        <f>100*(F240/AVERAGE(F239:F241))</f>
        <v>99.618665954272629</v>
      </c>
      <c r="I240" s="152"/>
      <c r="J240" s="152"/>
      <c r="P240" s="112"/>
    </row>
    <row r="241" spans="4:16" x14ac:dyDescent="0.35">
      <c r="D241" s="111">
        <v>969</v>
      </c>
      <c r="E241" s="123" t="s">
        <v>438</v>
      </c>
      <c r="F241" s="137">
        <v>8902.1751027407299</v>
      </c>
      <c r="G241" s="21">
        <f>100*(F241/AVERAGE(F239:F241))</f>
        <v>95.868323160220527</v>
      </c>
      <c r="I241" s="152"/>
      <c r="J241" s="152"/>
      <c r="P241" s="112"/>
    </row>
    <row r="242" spans="4:16" x14ac:dyDescent="0.35">
      <c r="D242" s="111">
        <v>969</v>
      </c>
      <c r="E242" s="124" t="s">
        <v>437</v>
      </c>
      <c r="F242" s="137">
        <v>10330.4041228524</v>
      </c>
      <c r="G242" s="21">
        <f>100*(F242/AVERAGE(F242:F244))</f>
        <v>87.750308710453808</v>
      </c>
      <c r="I242" s="152"/>
      <c r="J242" s="152"/>
      <c r="P242" s="112"/>
    </row>
    <row r="243" spans="4:16" x14ac:dyDescent="0.35">
      <c r="D243" s="111">
        <v>969</v>
      </c>
      <c r="E243" s="124" t="s">
        <v>437</v>
      </c>
      <c r="F243" s="137">
        <v>11629.75109512</v>
      </c>
      <c r="G243" s="21">
        <f>100*(F243/AVERAGE(F242:F244))</f>
        <v>98.787446907811471</v>
      </c>
      <c r="I243" s="152"/>
      <c r="J243" s="152"/>
      <c r="P243" s="112"/>
    </row>
    <row r="244" spans="4:16" x14ac:dyDescent="0.35">
      <c r="D244" s="111">
        <v>969</v>
      </c>
      <c r="E244" s="123" t="s">
        <v>437</v>
      </c>
      <c r="F244" s="137">
        <v>13357.341465506701</v>
      </c>
      <c r="G244" s="21">
        <f>100*(F244/AVERAGE(F242:F244))</f>
        <v>113.46224438173466</v>
      </c>
      <c r="I244" s="152"/>
      <c r="J244" s="152"/>
      <c r="P244" s="112"/>
    </row>
    <row r="245" spans="4:16" x14ac:dyDescent="0.35">
      <c r="D245" s="122"/>
      <c r="E245" s="121"/>
      <c r="F245" s="121"/>
      <c r="G245" s="121"/>
      <c r="H245" s="121"/>
      <c r="P245" s="112"/>
    </row>
    <row r="246" spans="4:16" x14ac:dyDescent="0.35">
      <c r="D246" s="122"/>
      <c r="E246" s="121"/>
      <c r="F246" s="121"/>
      <c r="G246" s="121"/>
      <c r="H246" s="121"/>
      <c r="P246" s="112"/>
    </row>
    <row r="247" spans="4:16" x14ac:dyDescent="0.35">
      <c r="D247" s="120" t="s">
        <v>225</v>
      </c>
      <c r="E247" s="115" t="s">
        <v>108</v>
      </c>
      <c r="F247" s="115" t="s">
        <v>288</v>
      </c>
      <c r="G247" s="115" t="s">
        <v>339</v>
      </c>
      <c r="H247" s="115"/>
      <c r="I247" s="115" t="s">
        <v>436</v>
      </c>
      <c r="J247" s="115" t="s">
        <v>435</v>
      </c>
      <c r="P247" s="112"/>
    </row>
    <row r="248" spans="4:16" x14ac:dyDescent="0.35">
      <c r="D248" s="111">
        <v>969</v>
      </c>
      <c r="E248" s="113" t="s">
        <v>433</v>
      </c>
      <c r="F248" s="105"/>
      <c r="G248" s="105" t="e">
        <f>100*(F248/AVERAGE(F248:F250))</f>
        <v>#DIV/0!</v>
      </c>
      <c r="I248" s="152" t="e">
        <f>AVERAGE(F248:F250)</f>
        <v>#DIV/0!</v>
      </c>
      <c r="J248" s="152" t="e">
        <f>100*(STDEV(F248:F250)/I248)</f>
        <v>#DIV/0!</v>
      </c>
      <c r="M248" t="s">
        <v>434</v>
      </c>
      <c r="P248" s="112"/>
    </row>
    <row r="249" spans="4:16" x14ac:dyDescent="0.35">
      <c r="D249" s="111">
        <v>969</v>
      </c>
      <c r="E249" s="119" t="s">
        <v>433</v>
      </c>
      <c r="F249" s="105"/>
      <c r="G249" s="105" t="e">
        <f>100*(F249/AVERAGE(F248:F250))</f>
        <v>#DIV/0!</v>
      </c>
      <c r="I249" s="152"/>
      <c r="J249" s="152"/>
      <c r="M249" s="115" t="s">
        <v>430</v>
      </c>
      <c r="N249" s="115" t="s">
        <v>429</v>
      </c>
      <c r="O249" s="115" t="s">
        <v>428</v>
      </c>
      <c r="P249" s="114" t="s">
        <v>427</v>
      </c>
    </row>
    <row r="250" spans="4:16" x14ac:dyDescent="0.35">
      <c r="D250" s="111">
        <v>969</v>
      </c>
      <c r="E250" s="118" t="s">
        <v>433</v>
      </c>
      <c r="F250" s="105"/>
      <c r="G250" s="105" t="e">
        <f>100*(F250/AVERAGE(F248:F250))</f>
        <v>#DIV/0!</v>
      </c>
      <c r="I250" s="152"/>
      <c r="J250" s="152"/>
      <c r="M250">
        <v>0</v>
      </c>
      <c r="N250" t="e">
        <f>LN(F248)</f>
        <v>#NUM!</v>
      </c>
      <c r="O250" t="e">
        <f>LN(F249)</f>
        <v>#NUM!</v>
      </c>
      <c r="P250" s="112" t="e">
        <f>LN(F250)</f>
        <v>#NUM!</v>
      </c>
    </row>
    <row r="251" spans="4:16" x14ac:dyDescent="0.35">
      <c r="D251" s="111">
        <v>969</v>
      </c>
      <c r="E251" s="110" t="s">
        <v>432</v>
      </c>
      <c r="F251" s="105"/>
      <c r="G251" s="105" t="e">
        <f>100*(F251/AVERAGE(F251:F253))</f>
        <v>#DIV/0!</v>
      </c>
      <c r="I251" s="152" t="e">
        <f>AVERAGE(F251:F253)</f>
        <v>#DIV/0!</v>
      </c>
      <c r="J251" s="152" t="e">
        <f>100*(STDEV(F251:F253)/I251)</f>
        <v>#DIV/0!</v>
      </c>
      <c r="M251">
        <v>240</v>
      </c>
      <c r="N251" t="e">
        <f>LN(F254)</f>
        <v>#NUM!</v>
      </c>
      <c r="O251" t="e">
        <f>LN(F255)</f>
        <v>#NUM!</v>
      </c>
      <c r="P251" s="112" t="e">
        <f>LN(F256)</f>
        <v>#NUM!</v>
      </c>
    </row>
    <row r="252" spans="4:16" x14ac:dyDescent="0.35">
      <c r="D252" s="111">
        <v>969</v>
      </c>
      <c r="E252" s="117" t="s">
        <v>432</v>
      </c>
      <c r="F252" s="105"/>
      <c r="G252" s="105" t="e">
        <f>100*(F252/AVERAGE(F251:F253))</f>
        <v>#DIV/0!</v>
      </c>
      <c r="I252" s="152"/>
      <c r="J252" s="152"/>
      <c r="P252" s="112"/>
    </row>
    <row r="253" spans="4:16" x14ac:dyDescent="0.35">
      <c r="D253" s="111">
        <v>969</v>
      </c>
      <c r="E253" s="116" t="s">
        <v>432</v>
      </c>
      <c r="F253" s="105"/>
      <c r="G253" s="105" t="e">
        <f>100*(F253/AVERAGE(F251:F253))</f>
        <v>#DIV/0!</v>
      </c>
      <c r="I253" s="152"/>
      <c r="J253" s="152"/>
      <c r="M253" t="s">
        <v>431</v>
      </c>
      <c r="P253" s="112"/>
    </row>
    <row r="254" spans="4:16" x14ac:dyDescent="0.35">
      <c r="D254" s="111">
        <v>969</v>
      </c>
      <c r="E254" s="113" t="s">
        <v>426</v>
      </c>
      <c r="F254" s="105"/>
      <c r="G254" s="105" t="e">
        <f>100*(F254/AVERAGE(F254:F256))</f>
        <v>#DIV/0!</v>
      </c>
      <c r="I254" s="152" t="e">
        <f>AVERAGE(F254:F256)</f>
        <v>#DIV/0!</v>
      </c>
      <c r="J254" s="152" t="e">
        <f>100*(STDEV(F254:F256)/I254)</f>
        <v>#DIV/0!</v>
      </c>
      <c r="M254" s="115" t="s">
        <v>430</v>
      </c>
      <c r="N254" s="115" t="s">
        <v>429</v>
      </c>
      <c r="O254" s="115" t="s">
        <v>428</v>
      </c>
      <c r="P254" s="114" t="s">
        <v>427</v>
      </c>
    </row>
    <row r="255" spans="4:16" x14ac:dyDescent="0.35">
      <c r="D255" s="111">
        <v>969</v>
      </c>
      <c r="E255" s="113" t="s">
        <v>426</v>
      </c>
      <c r="F255" s="105"/>
      <c r="G255" s="105" t="e">
        <f>100*(F255/AVERAGE(F254:F256))</f>
        <v>#DIV/0!</v>
      </c>
      <c r="I255" s="152"/>
      <c r="J255" s="152"/>
      <c r="M255">
        <v>0</v>
      </c>
      <c r="N255" t="e">
        <f>LN(F251)</f>
        <v>#NUM!</v>
      </c>
      <c r="O255" t="e">
        <f>LN(F252)</f>
        <v>#NUM!</v>
      </c>
      <c r="P255" s="112" t="e">
        <f>LN(F253)</f>
        <v>#NUM!</v>
      </c>
    </row>
    <row r="256" spans="4:16" x14ac:dyDescent="0.35">
      <c r="D256" s="111">
        <v>969</v>
      </c>
      <c r="E256" s="113" t="s">
        <v>426</v>
      </c>
      <c r="F256" s="105"/>
      <c r="G256" s="105" t="e">
        <f>100*(F256/AVERAGE(F254:F256))</f>
        <v>#DIV/0!</v>
      </c>
      <c r="I256" s="152"/>
      <c r="J256" s="152"/>
      <c r="M256">
        <v>240</v>
      </c>
      <c r="N256" t="e">
        <f>LN(F257)</f>
        <v>#NUM!</v>
      </c>
      <c r="O256" t="e">
        <f>LN(F258)</f>
        <v>#NUM!</v>
      </c>
      <c r="P256" s="112" t="e">
        <f>LN(F259)</f>
        <v>#NUM!</v>
      </c>
    </row>
    <row r="257" spans="4:16" x14ac:dyDescent="0.35">
      <c r="D257" s="111">
        <v>969</v>
      </c>
      <c r="E257" s="110" t="s">
        <v>425</v>
      </c>
      <c r="F257" s="105"/>
      <c r="G257" s="105" t="e">
        <f>100*(F257/AVERAGE(F257:F259))</f>
        <v>#DIV/0!</v>
      </c>
      <c r="H257" s="104" t="e">
        <f>(F251-F257)/F251</f>
        <v>#DIV/0!</v>
      </c>
      <c r="I257" s="152" t="e">
        <f>AVERAGE(F257:F259)</f>
        <v>#DIV/0!</v>
      </c>
      <c r="J257" s="152" t="e">
        <f>100*(STDEV(F257:F259)/I257)</f>
        <v>#DIV/0!</v>
      </c>
      <c r="P257" s="112"/>
    </row>
    <row r="258" spans="4:16" x14ac:dyDescent="0.35">
      <c r="D258" s="111">
        <v>969</v>
      </c>
      <c r="E258" s="110" t="s">
        <v>425</v>
      </c>
      <c r="F258" s="105"/>
      <c r="G258" s="105" t="e">
        <f>100*(F258/AVERAGE(F257:F259))</f>
        <v>#DIV/0!</v>
      </c>
      <c r="H258" s="104" t="e">
        <f>(F252-F258)/F252</f>
        <v>#DIV/0!</v>
      </c>
      <c r="I258" s="152"/>
      <c r="J258" s="152"/>
      <c r="M258" s="164" t="s">
        <v>421</v>
      </c>
      <c r="N258" s="109" t="e">
        <f>(I251-I257)/I251</f>
        <v>#DIV/0!</v>
      </c>
      <c r="O258" s="164" t="s">
        <v>420</v>
      </c>
      <c r="P258" s="108" t="e">
        <f>STDEV(H257:H259)</f>
        <v>#DIV/0!</v>
      </c>
    </row>
    <row r="259" spans="4:16" x14ac:dyDescent="0.35">
      <c r="D259" s="107">
        <v>969</v>
      </c>
      <c r="E259" s="106" t="s">
        <v>425</v>
      </c>
      <c r="F259" s="105"/>
      <c r="G259" s="105" t="e">
        <f>100*(F259/AVERAGE(F257:F259))</f>
        <v>#DIV/0!</v>
      </c>
      <c r="H259" s="104" t="e">
        <f>(F253-F259)/F253</f>
        <v>#DIV/0!</v>
      </c>
      <c r="I259" s="166"/>
      <c r="J259" s="166"/>
      <c r="K259" s="21"/>
      <c r="L259" s="21"/>
      <c r="M259" s="165"/>
      <c r="N259" s="103"/>
      <c r="O259" s="165"/>
      <c r="P259" s="102"/>
    </row>
    <row r="262" spans="4:16" ht="18.5" x14ac:dyDescent="0.45">
      <c r="D262" s="134" t="s">
        <v>273</v>
      </c>
      <c r="E262" s="133"/>
      <c r="F262" s="133"/>
      <c r="G262" s="133"/>
      <c r="H262" s="133"/>
      <c r="I262" s="28"/>
      <c r="J262" s="28"/>
      <c r="K262" s="28"/>
      <c r="L262" s="28"/>
      <c r="M262" s="132" t="s">
        <v>444</v>
      </c>
      <c r="N262" s="28"/>
      <c r="O262" s="28"/>
      <c r="P262" s="27"/>
    </row>
    <row r="263" spans="4:16" x14ac:dyDescent="0.35">
      <c r="D263" s="120" t="s">
        <v>225</v>
      </c>
      <c r="E263" s="115" t="s">
        <v>108</v>
      </c>
      <c r="F263" s="115"/>
      <c r="G263" s="115" t="s">
        <v>339</v>
      </c>
      <c r="H263" s="115"/>
      <c r="I263" s="115" t="s">
        <v>436</v>
      </c>
      <c r="J263" s="115" t="s">
        <v>435</v>
      </c>
      <c r="K263" s="115"/>
      <c r="L263" s="115"/>
      <c r="M263" s="131" t="s">
        <v>287</v>
      </c>
      <c r="P263" s="112"/>
    </row>
    <row r="264" spans="4:16" x14ac:dyDescent="0.35">
      <c r="D264" s="111" t="s">
        <v>273</v>
      </c>
      <c r="E264" s="130" t="s">
        <v>442</v>
      </c>
      <c r="F264" s="105"/>
      <c r="G264" s="21" t="e">
        <f>100*(F264/AVERAGE(F264:F266))</f>
        <v>#DIV/0!</v>
      </c>
      <c r="I264" s="152" t="e">
        <f>AVERAGE(F264:F266)</f>
        <v>#DIV/0!</v>
      </c>
      <c r="J264" s="152" t="e">
        <f>100*(STDEV(F264:F266)/I264)</f>
        <v>#DIV/0!</v>
      </c>
      <c r="K264" s="71" t="s">
        <v>443</v>
      </c>
      <c r="M264" s="115" t="s">
        <v>430</v>
      </c>
      <c r="N264" s="115" t="s">
        <v>429</v>
      </c>
      <c r="O264" s="115" t="s">
        <v>428</v>
      </c>
      <c r="P264" s="114" t="s">
        <v>427</v>
      </c>
    </row>
    <row r="265" spans="4:16" x14ac:dyDescent="0.35">
      <c r="D265" s="111" t="s">
        <v>273</v>
      </c>
      <c r="E265" s="129" t="s">
        <v>442</v>
      </c>
      <c r="F265" s="105"/>
      <c r="G265" s="21" t="e">
        <f>100*(F265/AVERAGE(F264:F266))</f>
        <v>#DIV/0!</v>
      </c>
      <c r="I265" s="152"/>
      <c r="J265" s="152"/>
      <c r="M265">
        <v>0</v>
      </c>
      <c r="N265" t="e">
        <f>LN(F264)</f>
        <v>#NUM!</v>
      </c>
      <c r="O265" t="e">
        <f>LN(F265)</f>
        <v>#NUM!</v>
      </c>
      <c r="P265" s="112" t="e">
        <f>LN(F266)</f>
        <v>#NUM!</v>
      </c>
    </row>
    <row r="266" spans="4:16" x14ac:dyDescent="0.35">
      <c r="D266" s="111" t="s">
        <v>273</v>
      </c>
      <c r="E266" s="128" t="s">
        <v>442</v>
      </c>
      <c r="F266" s="105"/>
      <c r="G266" s="21" t="e">
        <f>100*(F266/AVERAGE(F264:F266))</f>
        <v>#DIV/0!</v>
      </c>
      <c r="I266" s="152"/>
      <c r="J266" s="152"/>
      <c r="M266">
        <v>15</v>
      </c>
      <c r="N266" t="e">
        <f>LN(F267)</f>
        <v>#NUM!</v>
      </c>
      <c r="O266" t="e">
        <f>LN(F268)</f>
        <v>#NUM!</v>
      </c>
      <c r="P266" s="112" t="e">
        <f>LN(F269)</f>
        <v>#NUM!</v>
      </c>
    </row>
    <row r="267" spans="4:16" x14ac:dyDescent="0.35">
      <c r="D267" s="111" t="s">
        <v>273</v>
      </c>
      <c r="E267" s="127" t="s">
        <v>441</v>
      </c>
      <c r="F267" s="105"/>
      <c r="G267" s="21" t="e">
        <f>100*(F267/AVERAGE(F267:F269))</f>
        <v>#DIV/0!</v>
      </c>
      <c r="I267" s="152" t="e">
        <f>AVERAGE(F267:F269)</f>
        <v>#DIV/0!</v>
      </c>
      <c r="J267" s="152" t="e">
        <f>100*(STDEV(F267:F269)/I267)</f>
        <v>#DIV/0!</v>
      </c>
      <c r="M267">
        <v>30</v>
      </c>
      <c r="N267" t="e">
        <f>LN(F270)</f>
        <v>#NUM!</v>
      </c>
      <c r="O267" t="e">
        <f>LN(F271)</f>
        <v>#NUM!</v>
      </c>
      <c r="P267" s="112" t="e">
        <f>LN(F272)</f>
        <v>#NUM!</v>
      </c>
    </row>
    <row r="268" spans="4:16" x14ac:dyDescent="0.35">
      <c r="D268" s="111" t="s">
        <v>273</v>
      </c>
      <c r="E268" s="126" t="s">
        <v>441</v>
      </c>
      <c r="F268" s="105"/>
      <c r="G268" s="21" t="e">
        <f>100*(F268/AVERAGE(F267:F269))</f>
        <v>#DIV/0!</v>
      </c>
      <c r="I268" s="152"/>
      <c r="J268" s="152"/>
      <c r="M268">
        <v>60</v>
      </c>
      <c r="N268" t="e">
        <f>LN(F273)</f>
        <v>#NUM!</v>
      </c>
      <c r="O268" t="e">
        <f>LN(F274)</f>
        <v>#NUM!</v>
      </c>
      <c r="P268" s="112" t="e">
        <f>LN(F275)</f>
        <v>#NUM!</v>
      </c>
    </row>
    <row r="269" spans="4:16" x14ac:dyDescent="0.35">
      <c r="D269" s="111" t="s">
        <v>273</v>
      </c>
      <c r="E269" s="125" t="s">
        <v>441</v>
      </c>
      <c r="F269" s="105"/>
      <c r="G269" s="21" t="e">
        <f>100*(F269/AVERAGE(F267:F269))</f>
        <v>#DIV/0!</v>
      </c>
      <c r="I269" s="152"/>
      <c r="J269" s="152"/>
      <c r="M269">
        <v>120</v>
      </c>
      <c r="N269" t="e">
        <f>LN(F276)</f>
        <v>#NUM!</v>
      </c>
      <c r="O269" t="e">
        <f>LN(F277)</f>
        <v>#NUM!</v>
      </c>
      <c r="P269" s="112" t="e">
        <f>LN(F278)</f>
        <v>#NUM!</v>
      </c>
    </row>
    <row r="270" spans="4:16" x14ac:dyDescent="0.35">
      <c r="D270" s="111" t="s">
        <v>273</v>
      </c>
      <c r="E270" s="130" t="s">
        <v>440</v>
      </c>
      <c r="F270" s="105"/>
      <c r="G270" s="21" t="e">
        <f>100*(F270/AVERAGE(F270:F272))</f>
        <v>#DIV/0!</v>
      </c>
      <c r="I270" s="152" t="e">
        <f>AVERAGE(F270:F272)</f>
        <v>#DIV/0!</v>
      </c>
      <c r="J270" s="152" t="e">
        <f>100*(STDEV(F270:F272)/I270)</f>
        <v>#DIV/0!</v>
      </c>
      <c r="M270">
        <v>240</v>
      </c>
      <c r="P270" s="112"/>
    </row>
    <row r="271" spans="4:16" x14ac:dyDescent="0.35">
      <c r="D271" s="111" t="s">
        <v>273</v>
      </c>
      <c r="E271" s="129" t="s">
        <v>440</v>
      </c>
      <c r="F271" s="105"/>
      <c r="G271" s="21" t="e">
        <f>100*(F271/AVERAGE(F270:F272))</f>
        <v>#DIV/0!</v>
      </c>
      <c r="I271" s="152"/>
      <c r="J271" s="152"/>
      <c r="P271" s="112"/>
    </row>
    <row r="272" spans="4:16" x14ac:dyDescent="0.35">
      <c r="D272" s="111" t="s">
        <v>273</v>
      </c>
      <c r="E272" s="128" t="s">
        <v>440</v>
      </c>
      <c r="F272" s="105"/>
      <c r="G272" s="21" t="e">
        <f>100*(F272/AVERAGE(F270:F272))</f>
        <v>#DIV/0!</v>
      </c>
      <c r="I272" s="152"/>
      <c r="J272" s="152"/>
      <c r="P272" s="112"/>
    </row>
    <row r="273" spans="4:16" x14ac:dyDescent="0.35">
      <c r="D273" s="111" t="s">
        <v>273</v>
      </c>
      <c r="E273" s="127" t="s">
        <v>439</v>
      </c>
      <c r="F273" s="105"/>
      <c r="G273" s="21" t="e">
        <f>100*(F273/AVERAGE(F273:F275))</f>
        <v>#DIV/0!</v>
      </c>
      <c r="I273" s="152" t="e">
        <f>AVERAGE(F273:F275)</f>
        <v>#DIV/0!</v>
      </c>
      <c r="J273" s="152" t="e">
        <f>100*(STDEV(F273:F275)/I273)</f>
        <v>#DIV/0!</v>
      </c>
      <c r="P273" s="112"/>
    </row>
    <row r="274" spans="4:16" x14ac:dyDescent="0.35">
      <c r="D274" s="111" t="s">
        <v>273</v>
      </c>
      <c r="E274" s="126" t="s">
        <v>439</v>
      </c>
      <c r="F274" s="105"/>
      <c r="G274" s="21" t="e">
        <f>100*(F274/AVERAGE(F273:F275))</f>
        <v>#DIV/0!</v>
      </c>
      <c r="I274" s="152"/>
      <c r="J274" s="152"/>
      <c r="P274" s="112"/>
    </row>
    <row r="275" spans="4:16" x14ac:dyDescent="0.35">
      <c r="D275" s="111" t="s">
        <v>273</v>
      </c>
      <c r="E275" s="125" t="s">
        <v>439</v>
      </c>
      <c r="F275" s="105"/>
      <c r="G275" s="21" t="e">
        <f>100*(F275/AVERAGE(F273:F275))</f>
        <v>#DIV/0!</v>
      </c>
      <c r="I275" s="152"/>
      <c r="J275" s="152"/>
      <c r="P275" s="112"/>
    </row>
    <row r="276" spans="4:16" x14ac:dyDescent="0.35">
      <c r="D276" s="111" t="s">
        <v>273</v>
      </c>
      <c r="E276" s="124" t="s">
        <v>438</v>
      </c>
      <c r="F276" s="105"/>
      <c r="G276" s="21" t="e">
        <f>100*(F276/AVERAGE(F276:F278))</f>
        <v>#DIV/0!</v>
      </c>
      <c r="I276" s="152" t="e">
        <f>AVERAGE(F276:F278)</f>
        <v>#DIV/0!</v>
      </c>
      <c r="J276" s="152" t="e">
        <f>100*(STDEV(F276:F278)/I276)</f>
        <v>#DIV/0!</v>
      </c>
      <c r="P276" s="112"/>
    </row>
    <row r="277" spans="4:16" x14ac:dyDescent="0.35">
      <c r="D277" s="111" t="s">
        <v>273</v>
      </c>
      <c r="E277" s="124" t="s">
        <v>438</v>
      </c>
      <c r="F277" s="105"/>
      <c r="G277" s="21" t="e">
        <f>100*(F277/AVERAGE(F276:F278))</f>
        <v>#DIV/0!</v>
      </c>
      <c r="I277" s="152"/>
      <c r="J277" s="152"/>
      <c r="P277" s="112"/>
    </row>
    <row r="278" spans="4:16" x14ac:dyDescent="0.35">
      <c r="D278" s="111" t="s">
        <v>273</v>
      </c>
      <c r="E278" s="123" t="s">
        <v>438</v>
      </c>
      <c r="F278" s="105"/>
      <c r="G278" s="21" t="e">
        <f>100*(F278/AVERAGE(F276:F278))</f>
        <v>#DIV/0!</v>
      </c>
      <c r="I278" s="152"/>
      <c r="J278" s="152"/>
      <c r="P278" s="112"/>
    </row>
    <row r="279" spans="4:16" x14ac:dyDescent="0.35">
      <c r="D279" s="111" t="s">
        <v>273</v>
      </c>
      <c r="E279" s="124" t="s">
        <v>437</v>
      </c>
      <c r="F279" s="105"/>
      <c r="G279" s="21" t="e">
        <f>100*(F279/AVERAGE(F279:F281))</f>
        <v>#DIV/0!</v>
      </c>
      <c r="I279" s="152"/>
      <c r="J279" s="152"/>
      <c r="P279" s="112"/>
    </row>
    <row r="280" spans="4:16" x14ac:dyDescent="0.35">
      <c r="D280" s="111" t="s">
        <v>273</v>
      </c>
      <c r="E280" s="124" t="s">
        <v>437</v>
      </c>
      <c r="F280" s="105"/>
      <c r="G280" s="21" t="e">
        <f>100*(F280/AVERAGE(F279:F281))</f>
        <v>#DIV/0!</v>
      </c>
      <c r="I280" s="152"/>
      <c r="J280" s="152"/>
      <c r="P280" s="112"/>
    </row>
    <row r="281" spans="4:16" x14ac:dyDescent="0.35">
      <c r="D281" s="111" t="s">
        <v>273</v>
      </c>
      <c r="E281" s="123" t="s">
        <v>437</v>
      </c>
      <c r="F281" s="105"/>
      <c r="G281" s="21" t="e">
        <f>100*(F281/AVERAGE(F279:F281))</f>
        <v>#DIV/0!</v>
      </c>
      <c r="I281" s="152"/>
      <c r="J281" s="152"/>
      <c r="P281" s="112"/>
    </row>
    <row r="282" spans="4:16" x14ac:dyDescent="0.35">
      <c r="D282" s="122"/>
      <c r="E282" s="121"/>
      <c r="F282" s="121"/>
      <c r="G282" s="121"/>
      <c r="H282" s="121"/>
      <c r="P282" s="112"/>
    </row>
    <row r="283" spans="4:16" x14ac:dyDescent="0.35">
      <c r="D283" s="122"/>
      <c r="E283" s="121"/>
      <c r="F283" s="121"/>
      <c r="G283" s="121"/>
      <c r="H283" s="121"/>
      <c r="P283" s="112"/>
    </row>
    <row r="284" spans="4:16" x14ac:dyDescent="0.35">
      <c r="D284" s="120" t="s">
        <v>225</v>
      </c>
      <c r="E284" s="115" t="s">
        <v>108</v>
      </c>
      <c r="F284" s="115" t="s">
        <v>288</v>
      </c>
      <c r="G284" s="115" t="s">
        <v>339</v>
      </c>
      <c r="H284" s="115"/>
      <c r="I284" s="115" t="s">
        <v>436</v>
      </c>
      <c r="J284" s="115" t="s">
        <v>435</v>
      </c>
      <c r="P284" s="112"/>
    </row>
    <row r="285" spans="4:16" x14ac:dyDescent="0.35">
      <c r="D285" s="111" t="s">
        <v>273</v>
      </c>
      <c r="E285" s="113" t="s">
        <v>433</v>
      </c>
      <c r="F285" s="105"/>
      <c r="G285" s="105" t="e">
        <f>100*(F285/AVERAGE(F285:F287))</f>
        <v>#DIV/0!</v>
      </c>
      <c r="I285" s="152" t="e">
        <f>AVERAGE(F285:F287)</f>
        <v>#DIV/0!</v>
      </c>
      <c r="J285" s="152" t="e">
        <f>100*(STDEV(F285:F287)/I285)</f>
        <v>#DIV/0!</v>
      </c>
      <c r="M285" t="s">
        <v>434</v>
      </c>
      <c r="P285" s="112"/>
    </row>
    <row r="286" spans="4:16" x14ac:dyDescent="0.35">
      <c r="D286" s="111" t="s">
        <v>273</v>
      </c>
      <c r="E286" s="119" t="s">
        <v>433</v>
      </c>
      <c r="F286" s="105"/>
      <c r="G286" s="105" t="e">
        <f>100*(F286/AVERAGE(F285:F287))</f>
        <v>#DIV/0!</v>
      </c>
      <c r="I286" s="152"/>
      <c r="J286" s="152"/>
      <c r="M286" s="115" t="s">
        <v>430</v>
      </c>
      <c r="N286" s="115" t="s">
        <v>429</v>
      </c>
      <c r="O286" s="115" t="s">
        <v>428</v>
      </c>
      <c r="P286" s="114" t="s">
        <v>427</v>
      </c>
    </row>
    <row r="287" spans="4:16" x14ac:dyDescent="0.35">
      <c r="D287" s="111" t="s">
        <v>273</v>
      </c>
      <c r="E287" s="118" t="s">
        <v>433</v>
      </c>
      <c r="F287" s="105"/>
      <c r="G287" s="105" t="e">
        <f>100*(F287/AVERAGE(F285:F287))</f>
        <v>#DIV/0!</v>
      </c>
      <c r="I287" s="152"/>
      <c r="J287" s="152"/>
      <c r="M287">
        <v>0</v>
      </c>
      <c r="N287" t="e">
        <f>LN(F285)</f>
        <v>#NUM!</v>
      </c>
      <c r="O287" t="e">
        <f>LN(F286)</f>
        <v>#NUM!</v>
      </c>
      <c r="P287" s="112" t="e">
        <f>LN(F287)</f>
        <v>#NUM!</v>
      </c>
    </row>
    <row r="288" spans="4:16" x14ac:dyDescent="0.35">
      <c r="D288" s="111" t="s">
        <v>273</v>
      </c>
      <c r="E288" s="110" t="s">
        <v>432</v>
      </c>
      <c r="F288" s="105"/>
      <c r="G288" s="105" t="e">
        <f>100*(F288/AVERAGE(F288:F290))</f>
        <v>#DIV/0!</v>
      </c>
      <c r="I288" s="152" t="e">
        <f>AVERAGE(F288:F290)</f>
        <v>#DIV/0!</v>
      </c>
      <c r="J288" s="152" t="e">
        <f>100*(STDEV(F288:F290)/I288)</f>
        <v>#DIV/0!</v>
      </c>
      <c r="M288">
        <v>240</v>
      </c>
      <c r="N288" t="e">
        <f>LN(F291)</f>
        <v>#NUM!</v>
      </c>
      <c r="O288" t="e">
        <f>LN(F292)</f>
        <v>#NUM!</v>
      </c>
      <c r="P288" s="112" t="e">
        <f>LN(F293)</f>
        <v>#NUM!</v>
      </c>
    </row>
    <row r="289" spans="4:16" x14ac:dyDescent="0.35">
      <c r="D289" s="111" t="s">
        <v>273</v>
      </c>
      <c r="E289" s="117" t="s">
        <v>432</v>
      </c>
      <c r="F289" s="105"/>
      <c r="G289" s="105" t="e">
        <f>100*(F289/AVERAGE(F288:F290))</f>
        <v>#DIV/0!</v>
      </c>
      <c r="I289" s="152"/>
      <c r="J289" s="152"/>
      <c r="P289" s="112"/>
    </row>
    <row r="290" spans="4:16" x14ac:dyDescent="0.35">
      <c r="D290" s="111" t="s">
        <v>273</v>
      </c>
      <c r="E290" s="116" t="s">
        <v>432</v>
      </c>
      <c r="F290" s="105"/>
      <c r="G290" s="105" t="e">
        <f>100*(F290/AVERAGE(F288:F290))</f>
        <v>#DIV/0!</v>
      </c>
      <c r="I290" s="152"/>
      <c r="J290" s="152"/>
      <c r="M290" t="s">
        <v>431</v>
      </c>
      <c r="P290" s="112"/>
    </row>
    <row r="291" spans="4:16" x14ac:dyDescent="0.35">
      <c r="D291" s="111" t="s">
        <v>273</v>
      </c>
      <c r="E291" s="113" t="s">
        <v>426</v>
      </c>
      <c r="F291" s="105"/>
      <c r="G291" s="105" t="e">
        <f>100*(F291/AVERAGE(F291:F293))</f>
        <v>#DIV/0!</v>
      </c>
      <c r="I291" s="152" t="e">
        <f>AVERAGE(F291:F293)</f>
        <v>#DIV/0!</v>
      </c>
      <c r="J291" s="152" t="e">
        <f>100*(STDEV(F291:F293)/I291)</f>
        <v>#DIV/0!</v>
      </c>
      <c r="M291" s="115" t="s">
        <v>430</v>
      </c>
      <c r="N291" s="115" t="s">
        <v>429</v>
      </c>
      <c r="O291" s="115" t="s">
        <v>428</v>
      </c>
      <c r="P291" s="114" t="s">
        <v>427</v>
      </c>
    </row>
    <row r="292" spans="4:16" x14ac:dyDescent="0.35">
      <c r="D292" s="111" t="s">
        <v>273</v>
      </c>
      <c r="E292" s="113" t="s">
        <v>426</v>
      </c>
      <c r="F292" s="105"/>
      <c r="G292" s="105" t="e">
        <f>100*(F292/AVERAGE(F291:F293))</f>
        <v>#DIV/0!</v>
      </c>
      <c r="I292" s="152"/>
      <c r="J292" s="152"/>
      <c r="M292">
        <v>0</v>
      </c>
      <c r="N292" t="e">
        <f>LN(F288)</f>
        <v>#NUM!</v>
      </c>
      <c r="O292" t="e">
        <f>LN(F289)</f>
        <v>#NUM!</v>
      </c>
      <c r="P292" s="112" t="e">
        <f>LN(F290)</f>
        <v>#NUM!</v>
      </c>
    </row>
    <row r="293" spans="4:16" x14ac:dyDescent="0.35">
      <c r="D293" s="111" t="s">
        <v>273</v>
      </c>
      <c r="E293" s="113" t="s">
        <v>426</v>
      </c>
      <c r="F293" s="105"/>
      <c r="G293" s="105" t="e">
        <f>100*(F293/AVERAGE(F291:F293))</f>
        <v>#DIV/0!</v>
      </c>
      <c r="I293" s="152"/>
      <c r="J293" s="152"/>
      <c r="M293">
        <v>240</v>
      </c>
      <c r="N293" t="e">
        <f>LN(F294)</f>
        <v>#NUM!</v>
      </c>
      <c r="O293" t="e">
        <f>LN(F295)</f>
        <v>#NUM!</v>
      </c>
      <c r="P293" s="112" t="e">
        <f>LN(F296)</f>
        <v>#NUM!</v>
      </c>
    </row>
    <row r="294" spans="4:16" x14ac:dyDescent="0.35">
      <c r="D294" s="111" t="s">
        <v>273</v>
      </c>
      <c r="E294" s="110" t="s">
        <v>425</v>
      </c>
      <c r="F294" s="105"/>
      <c r="G294" s="105" t="e">
        <f>100*(F294/AVERAGE(F294:F296))</f>
        <v>#DIV/0!</v>
      </c>
      <c r="H294" s="104" t="e">
        <f>(F288-F294)/F288</f>
        <v>#DIV/0!</v>
      </c>
      <c r="I294" s="152" t="e">
        <f>AVERAGE(F294:F296)</f>
        <v>#DIV/0!</v>
      </c>
      <c r="J294" s="152" t="e">
        <f>100*(STDEV(F294:F296)/I294)</f>
        <v>#DIV/0!</v>
      </c>
      <c r="P294" s="112"/>
    </row>
    <row r="295" spans="4:16" x14ac:dyDescent="0.35">
      <c r="D295" s="111" t="s">
        <v>273</v>
      </c>
      <c r="E295" s="110" t="s">
        <v>425</v>
      </c>
      <c r="F295" s="105"/>
      <c r="G295" s="105" t="e">
        <f>100*(F295/AVERAGE(F294:F296))</f>
        <v>#DIV/0!</v>
      </c>
      <c r="H295" s="104" t="e">
        <f>(F289-F295)/F289</f>
        <v>#DIV/0!</v>
      </c>
      <c r="I295" s="152"/>
      <c r="J295" s="152"/>
      <c r="M295" s="164" t="s">
        <v>421</v>
      </c>
      <c r="N295" s="109" t="e">
        <f>(I288-I294)/I288</f>
        <v>#DIV/0!</v>
      </c>
      <c r="O295" s="164" t="s">
        <v>420</v>
      </c>
      <c r="P295" s="108" t="e">
        <f>STDEV(H294:H296)</f>
        <v>#DIV/0!</v>
      </c>
    </row>
    <row r="296" spans="4:16" x14ac:dyDescent="0.35">
      <c r="D296" s="107" t="s">
        <v>273</v>
      </c>
      <c r="E296" s="106" t="s">
        <v>425</v>
      </c>
      <c r="F296" s="105"/>
      <c r="G296" s="105" t="e">
        <f>100*(F296/AVERAGE(F294:F296))</f>
        <v>#DIV/0!</v>
      </c>
      <c r="H296" s="104" t="e">
        <f>(F290-F296)/F290</f>
        <v>#DIV/0!</v>
      </c>
      <c r="I296" s="166"/>
      <c r="J296" s="166"/>
      <c r="K296" s="21"/>
      <c r="L296" s="21"/>
      <c r="M296" s="165"/>
      <c r="N296" s="103"/>
      <c r="O296" s="165"/>
      <c r="P296" s="102"/>
    </row>
  </sheetData>
  <mergeCells count="176">
    <mergeCell ref="I5:I7"/>
    <mergeCell ref="J5:J7"/>
    <mergeCell ref="I8:I10"/>
    <mergeCell ref="J8:J10"/>
    <mergeCell ref="I11:I13"/>
    <mergeCell ref="J11:J13"/>
    <mergeCell ref="I14:I16"/>
    <mergeCell ref="J14:J16"/>
    <mergeCell ref="I17:I19"/>
    <mergeCell ref="J17:J19"/>
    <mergeCell ref="I20:I22"/>
    <mergeCell ref="J20:J22"/>
    <mergeCell ref="I26:I28"/>
    <mergeCell ref="J26:J28"/>
    <mergeCell ref="I29:I31"/>
    <mergeCell ref="J29:J31"/>
    <mergeCell ref="I32:I34"/>
    <mergeCell ref="J32:J34"/>
    <mergeCell ref="I35:I37"/>
    <mergeCell ref="J35:J37"/>
    <mergeCell ref="M36:M37"/>
    <mergeCell ref="O36:O37"/>
    <mergeCell ref="I42:I44"/>
    <mergeCell ref="J42:J44"/>
    <mergeCell ref="I45:I47"/>
    <mergeCell ref="J45:J47"/>
    <mergeCell ref="I48:I50"/>
    <mergeCell ref="J48:J50"/>
    <mergeCell ref="I51:I53"/>
    <mergeCell ref="J51:J53"/>
    <mergeCell ref="I54:I56"/>
    <mergeCell ref="J54:J56"/>
    <mergeCell ref="I57:I59"/>
    <mergeCell ref="J57:J59"/>
    <mergeCell ref="I63:I65"/>
    <mergeCell ref="J63:J65"/>
    <mergeCell ref="I66:I68"/>
    <mergeCell ref="J66:J68"/>
    <mergeCell ref="I69:I71"/>
    <mergeCell ref="J69:J71"/>
    <mergeCell ref="I72:I74"/>
    <mergeCell ref="J72:J74"/>
    <mergeCell ref="M73:M74"/>
    <mergeCell ref="O73:O74"/>
    <mergeCell ref="I79:I81"/>
    <mergeCell ref="J79:J81"/>
    <mergeCell ref="I82:I84"/>
    <mergeCell ref="J82:J84"/>
    <mergeCell ref="I85:I87"/>
    <mergeCell ref="J85:J87"/>
    <mergeCell ref="I88:I90"/>
    <mergeCell ref="J88:J90"/>
    <mergeCell ref="I91:I93"/>
    <mergeCell ref="J91:J93"/>
    <mergeCell ref="I94:I96"/>
    <mergeCell ref="J94:J96"/>
    <mergeCell ref="I100:I102"/>
    <mergeCell ref="J100:J102"/>
    <mergeCell ref="I103:I105"/>
    <mergeCell ref="J103:J105"/>
    <mergeCell ref="O110:O111"/>
    <mergeCell ref="I106:I108"/>
    <mergeCell ref="J106:J108"/>
    <mergeCell ref="I109:I111"/>
    <mergeCell ref="J109:J111"/>
    <mergeCell ref="M110:M111"/>
    <mergeCell ref="I116:I118"/>
    <mergeCell ref="J116:J118"/>
    <mergeCell ref="I119:I121"/>
    <mergeCell ref="J119:J121"/>
    <mergeCell ref="I122:I124"/>
    <mergeCell ref="J122:J124"/>
    <mergeCell ref="I125:I127"/>
    <mergeCell ref="J125:J127"/>
    <mergeCell ref="I128:I130"/>
    <mergeCell ref="J128:J130"/>
    <mergeCell ref="I131:I133"/>
    <mergeCell ref="J131:J133"/>
    <mergeCell ref="I137:I139"/>
    <mergeCell ref="J137:J139"/>
    <mergeCell ref="I140:I142"/>
    <mergeCell ref="J140:J142"/>
    <mergeCell ref="I143:I145"/>
    <mergeCell ref="J143:J145"/>
    <mergeCell ref="I146:I148"/>
    <mergeCell ref="J146:J148"/>
    <mergeCell ref="M147:M148"/>
    <mergeCell ref="O147:O148"/>
    <mergeCell ref="I153:I155"/>
    <mergeCell ref="J153:J155"/>
    <mergeCell ref="I156:I158"/>
    <mergeCell ref="J156:J158"/>
    <mergeCell ref="I159:I161"/>
    <mergeCell ref="J159:J161"/>
    <mergeCell ref="I162:I164"/>
    <mergeCell ref="J162:J164"/>
    <mergeCell ref="I165:I167"/>
    <mergeCell ref="J165:J167"/>
    <mergeCell ref="I168:I170"/>
    <mergeCell ref="J168:J170"/>
    <mergeCell ref="I174:I176"/>
    <mergeCell ref="J174:J176"/>
    <mergeCell ref="I177:I179"/>
    <mergeCell ref="J177:J179"/>
    <mergeCell ref="I180:I182"/>
    <mergeCell ref="J180:J182"/>
    <mergeCell ref="I183:I185"/>
    <mergeCell ref="J183:J185"/>
    <mergeCell ref="M184:M185"/>
    <mergeCell ref="O184:O185"/>
    <mergeCell ref="I190:I192"/>
    <mergeCell ref="J190:J192"/>
    <mergeCell ref="I193:I195"/>
    <mergeCell ref="J193:J195"/>
    <mergeCell ref="I196:I198"/>
    <mergeCell ref="J196:J198"/>
    <mergeCell ref="I199:I201"/>
    <mergeCell ref="J199:J201"/>
    <mergeCell ref="I202:I204"/>
    <mergeCell ref="J202:J204"/>
    <mergeCell ref="I205:I207"/>
    <mergeCell ref="J205:J207"/>
    <mergeCell ref="I211:I213"/>
    <mergeCell ref="J211:J213"/>
    <mergeCell ref="I214:I216"/>
    <mergeCell ref="J214:J216"/>
    <mergeCell ref="I217:I219"/>
    <mergeCell ref="J217:J219"/>
    <mergeCell ref="I220:I222"/>
    <mergeCell ref="J220:J222"/>
    <mergeCell ref="M221:M222"/>
    <mergeCell ref="O221:O222"/>
    <mergeCell ref="I227:I229"/>
    <mergeCell ref="J227:J229"/>
    <mergeCell ref="I230:I232"/>
    <mergeCell ref="J230:J232"/>
    <mergeCell ref="I233:I235"/>
    <mergeCell ref="J233:J235"/>
    <mergeCell ref="I236:I238"/>
    <mergeCell ref="J236:J238"/>
    <mergeCell ref="I239:I241"/>
    <mergeCell ref="J239:J241"/>
    <mergeCell ref="I242:I244"/>
    <mergeCell ref="J242:J244"/>
    <mergeCell ref="I248:I250"/>
    <mergeCell ref="J248:J250"/>
    <mergeCell ref="I251:I253"/>
    <mergeCell ref="J251:J253"/>
    <mergeCell ref="I254:I256"/>
    <mergeCell ref="J254:J256"/>
    <mergeCell ref="I257:I259"/>
    <mergeCell ref="J257:J259"/>
    <mergeCell ref="M258:M259"/>
    <mergeCell ref="O258:O259"/>
    <mergeCell ref="I264:I266"/>
    <mergeCell ref="J264:J266"/>
    <mergeCell ref="I267:I269"/>
    <mergeCell ref="J267:J269"/>
    <mergeCell ref="M295:M296"/>
    <mergeCell ref="O295:O296"/>
    <mergeCell ref="I288:I290"/>
    <mergeCell ref="J288:J290"/>
    <mergeCell ref="I291:I293"/>
    <mergeCell ref="J291:J293"/>
    <mergeCell ref="I294:I296"/>
    <mergeCell ref="J294:J296"/>
    <mergeCell ref="I270:I272"/>
    <mergeCell ref="J270:J272"/>
    <mergeCell ref="I273:I275"/>
    <mergeCell ref="J273:J275"/>
    <mergeCell ref="I276:I278"/>
    <mergeCell ref="J276:J278"/>
    <mergeCell ref="I279:I281"/>
    <mergeCell ref="J279:J281"/>
    <mergeCell ref="I285:I287"/>
    <mergeCell ref="J285:J28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A174"/>
  <sheetViews>
    <sheetView tabSelected="1" topLeftCell="A121" zoomScale="70" zoomScaleNormal="70" workbookViewId="0">
      <selection activeCell="G43" sqref="G43"/>
    </sheetView>
  </sheetViews>
  <sheetFormatPr defaultColWidth="9.1796875" defaultRowHeight="14.5" x14ac:dyDescent="0.35"/>
  <cols>
    <col min="1" max="1" width="4" style="4" customWidth="1"/>
    <col min="2" max="2" width="9.453125" style="4" customWidth="1"/>
    <col min="3" max="3" width="13.81640625" style="4" bestFit="1" customWidth="1"/>
    <col min="4" max="4" width="11.7265625" style="4" bestFit="1" customWidth="1"/>
    <col min="5" max="5" width="7.7265625" style="4" customWidth="1"/>
    <col min="6" max="6" width="5.7265625" style="4" customWidth="1"/>
    <col min="7" max="7" width="15.54296875" style="4" customWidth="1"/>
    <col min="8" max="8" width="4.453125" style="4" customWidth="1"/>
    <col min="9" max="10" width="10.54296875" style="4" customWidth="1"/>
    <col min="11" max="11" width="21.1796875" style="4" customWidth="1"/>
    <col min="12" max="13" width="12" style="4" customWidth="1"/>
    <col min="14" max="14" width="4.1796875" style="4" customWidth="1"/>
    <col min="15" max="16" width="12" style="4" customWidth="1"/>
    <col min="17" max="17" width="24.7265625" style="4" customWidth="1"/>
    <col min="18" max="19" width="12" style="4" customWidth="1"/>
    <col min="20" max="20" width="4.1796875" style="4" customWidth="1"/>
    <col min="21" max="22" width="12" style="4" customWidth="1"/>
    <col min="23" max="23" width="24.7265625" style="4" customWidth="1"/>
    <col min="24" max="25" width="12" style="4" customWidth="1"/>
    <col min="26" max="26" width="4.1796875" style="4" customWidth="1"/>
    <col min="27" max="28" width="12" style="4" customWidth="1"/>
    <col min="29" max="29" width="24.7265625" style="4" bestFit="1" customWidth="1"/>
    <col min="30" max="31" width="12" style="4" bestFit="1" customWidth="1"/>
    <col min="32" max="32" width="4.1796875" style="4" bestFit="1" customWidth="1"/>
    <col min="33" max="34" width="12" style="4" bestFit="1" customWidth="1"/>
    <col min="35" max="35" width="24.7265625" style="4" bestFit="1" customWidth="1"/>
    <col min="36" max="37" width="12" style="4" bestFit="1" customWidth="1"/>
    <col min="38" max="38" width="4.1796875" style="4" bestFit="1" customWidth="1"/>
    <col min="39" max="40" width="12" style="4" bestFit="1" customWidth="1"/>
    <col min="41" max="41" width="24.7265625" style="4" bestFit="1" customWidth="1"/>
    <col min="42" max="43" width="12" style="4" bestFit="1" customWidth="1"/>
    <col min="44" max="44" width="4.1796875" style="4" bestFit="1" customWidth="1"/>
    <col min="45" max="46" width="12" style="4" bestFit="1" customWidth="1"/>
    <col min="47" max="47" width="24.7265625" style="4" bestFit="1" customWidth="1"/>
    <col min="48" max="49" width="12" style="4" bestFit="1" customWidth="1"/>
    <col min="50" max="50" width="4.1796875" style="4" bestFit="1" customWidth="1"/>
    <col min="51" max="52" width="12" style="4" bestFit="1" customWidth="1"/>
    <col min="53" max="53" width="24.7265625" style="4" bestFit="1" customWidth="1"/>
    <col min="54" max="16384" width="9.1796875" style="4"/>
  </cols>
  <sheetData>
    <row r="1" spans="1:53" ht="19.5" customHeight="1" x14ac:dyDescent="0.35">
      <c r="A1" s="167" t="s">
        <v>49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 t="s">
        <v>95</v>
      </c>
      <c r="M1" s="167"/>
      <c r="N1" s="167"/>
      <c r="O1" s="167"/>
      <c r="P1" s="167"/>
      <c r="Q1" s="3" t="s">
        <v>2</v>
      </c>
      <c r="R1" s="167" t="s">
        <v>164</v>
      </c>
      <c r="S1" s="167"/>
      <c r="T1" s="167"/>
      <c r="U1" s="167"/>
      <c r="V1" s="167"/>
      <c r="W1" s="3" t="s">
        <v>93</v>
      </c>
      <c r="X1" s="167" t="s">
        <v>217</v>
      </c>
      <c r="Y1" s="167"/>
      <c r="Z1" s="167"/>
      <c r="AA1" s="167"/>
      <c r="AB1" s="167"/>
      <c r="AC1" s="3" t="s">
        <v>93</v>
      </c>
      <c r="AD1" s="167" t="s">
        <v>220</v>
      </c>
      <c r="AE1" s="167"/>
      <c r="AF1" s="167"/>
      <c r="AG1" s="167"/>
      <c r="AH1" s="167"/>
      <c r="AI1" s="3" t="s">
        <v>143</v>
      </c>
      <c r="AJ1" s="167" t="s">
        <v>124</v>
      </c>
      <c r="AK1" s="167"/>
      <c r="AL1" s="167"/>
      <c r="AM1" s="167"/>
      <c r="AN1" s="167"/>
      <c r="AO1" s="3" t="s">
        <v>143</v>
      </c>
      <c r="AP1" s="167" t="s">
        <v>194</v>
      </c>
      <c r="AQ1" s="167"/>
      <c r="AR1" s="167"/>
      <c r="AS1" s="167"/>
      <c r="AT1" s="167"/>
      <c r="AU1" s="3" t="s">
        <v>143</v>
      </c>
      <c r="AV1" s="167" t="s">
        <v>84</v>
      </c>
      <c r="AW1" s="167"/>
      <c r="AX1" s="167"/>
      <c r="AY1" s="167"/>
      <c r="AZ1" s="167"/>
      <c r="BA1" s="3" t="s">
        <v>143</v>
      </c>
    </row>
    <row r="2" spans="1:53" ht="17.25" customHeight="1" x14ac:dyDescent="0.35">
      <c r="A2" s="3" t="s">
        <v>190</v>
      </c>
      <c r="B2" s="3" t="s">
        <v>190</v>
      </c>
      <c r="C2" s="3" t="s">
        <v>105</v>
      </c>
      <c r="D2" s="3" t="s">
        <v>89</v>
      </c>
      <c r="E2" s="3" t="s">
        <v>108</v>
      </c>
      <c r="F2" s="3" t="s">
        <v>50</v>
      </c>
      <c r="G2" s="3" t="s">
        <v>113</v>
      </c>
      <c r="H2" s="3" t="s">
        <v>76</v>
      </c>
      <c r="I2" s="3" t="s">
        <v>225</v>
      </c>
      <c r="J2" s="3" t="s">
        <v>226</v>
      </c>
      <c r="K2" s="3" t="s">
        <v>228</v>
      </c>
      <c r="L2" s="3" t="s">
        <v>9</v>
      </c>
      <c r="M2" s="3" t="s">
        <v>120</v>
      </c>
      <c r="N2" s="3"/>
      <c r="O2" s="3" t="s">
        <v>37</v>
      </c>
      <c r="P2" s="3" t="s">
        <v>0</v>
      </c>
      <c r="Q2" s="3" t="s">
        <v>120</v>
      </c>
      <c r="R2" s="3" t="s">
        <v>9</v>
      </c>
      <c r="S2" s="3" t="s">
        <v>120</v>
      </c>
      <c r="T2" s="3"/>
      <c r="U2" s="3" t="s">
        <v>37</v>
      </c>
      <c r="V2" s="3" t="s">
        <v>0</v>
      </c>
      <c r="W2" s="3" t="s">
        <v>120</v>
      </c>
      <c r="X2" s="3" t="s">
        <v>9</v>
      </c>
      <c r="Y2" s="3" t="s">
        <v>120</v>
      </c>
      <c r="Z2" s="3"/>
      <c r="AA2" s="3" t="s">
        <v>37</v>
      </c>
      <c r="AB2" s="3" t="s">
        <v>0</v>
      </c>
      <c r="AC2" s="3" t="s">
        <v>120</v>
      </c>
      <c r="AD2" s="3" t="s">
        <v>9</v>
      </c>
      <c r="AE2" s="3" t="s">
        <v>120</v>
      </c>
      <c r="AF2" s="3"/>
      <c r="AG2" s="3" t="s">
        <v>37</v>
      </c>
      <c r="AH2" s="3" t="s">
        <v>0</v>
      </c>
      <c r="AI2" s="3" t="s">
        <v>120</v>
      </c>
      <c r="AJ2" s="3" t="s">
        <v>9</v>
      </c>
      <c r="AK2" s="3" t="s">
        <v>120</v>
      </c>
      <c r="AL2" s="3"/>
      <c r="AM2" s="3" t="s">
        <v>37</v>
      </c>
      <c r="AN2" s="3" t="s">
        <v>0</v>
      </c>
      <c r="AO2" s="3" t="s">
        <v>120</v>
      </c>
      <c r="AP2" s="3" t="s">
        <v>9</v>
      </c>
      <c r="AQ2" s="3" t="s">
        <v>120</v>
      </c>
      <c r="AR2" s="3"/>
      <c r="AS2" s="3" t="s">
        <v>37</v>
      </c>
      <c r="AT2" s="3" t="s">
        <v>0</v>
      </c>
      <c r="AU2" s="3" t="s">
        <v>120</v>
      </c>
      <c r="AV2" s="3" t="s">
        <v>9</v>
      </c>
      <c r="AW2" s="3" t="s">
        <v>120</v>
      </c>
      <c r="AX2" s="3"/>
      <c r="AY2" s="3" t="s">
        <v>37</v>
      </c>
      <c r="AZ2" s="3" t="s">
        <v>0</v>
      </c>
      <c r="BA2" s="3" t="s">
        <v>120</v>
      </c>
    </row>
    <row r="3" spans="1:53" x14ac:dyDescent="0.35">
      <c r="A3" s="5"/>
      <c r="B3" s="5"/>
      <c r="C3" s="5" t="s">
        <v>170</v>
      </c>
      <c r="D3" s="5" t="s">
        <v>23</v>
      </c>
      <c r="E3" s="5" t="s">
        <v>78</v>
      </c>
      <c r="F3" s="5" t="s">
        <v>170</v>
      </c>
      <c r="G3" s="6">
        <v>44489.430208333302</v>
      </c>
      <c r="H3" s="7">
        <v>11</v>
      </c>
      <c r="I3" s="8" t="s">
        <v>227</v>
      </c>
      <c r="J3" s="8"/>
      <c r="K3" s="7">
        <v>2.3333333333333335</v>
      </c>
      <c r="L3" s="7">
        <v>7.5852666666666702</v>
      </c>
      <c r="M3" s="7">
        <v>157.04344369767401</v>
      </c>
      <c r="N3" s="7"/>
      <c r="O3" s="7">
        <v>6.7964055444676674</v>
      </c>
      <c r="P3" s="105">
        <f>(O3/K3)*100</f>
        <v>291.27452333432859</v>
      </c>
      <c r="Q3" s="7">
        <v>16356.4522551971</v>
      </c>
      <c r="R3" s="7">
        <v>10.081533333333301</v>
      </c>
      <c r="S3" s="7">
        <v>120.065847114484</v>
      </c>
      <c r="T3" s="7"/>
      <c r="U3" s="7">
        <v>2.8246048536578701</v>
      </c>
      <c r="V3" s="105">
        <v>121.227676122655</v>
      </c>
      <c r="W3" s="7">
        <v>15920.5284658652</v>
      </c>
      <c r="X3" s="7">
        <v>11.312333333333299</v>
      </c>
      <c r="Y3" s="7">
        <v>120.84339334869399</v>
      </c>
      <c r="Z3" s="7"/>
      <c r="AA3" s="7">
        <v>0.99394547467808103</v>
      </c>
      <c r="AB3" s="105">
        <v>42.658604063436897</v>
      </c>
      <c r="AC3" s="7">
        <v>15920.5284658652</v>
      </c>
      <c r="AD3" s="7">
        <v>14.162433333333301</v>
      </c>
      <c r="AE3" s="7">
        <v>31.1900377960207</v>
      </c>
      <c r="AF3" s="7"/>
      <c r="AG3" s="7">
        <v>6.2392696200762803</v>
      </c>
      <c r="AH3" s="105">
        <v>267.779812020441</v>
      </c>
      <c r="AI3" s="7">
        <v>8818.9863854751602</v>
      </c>
      <c r="AJ3" s="7">
        <v>14.517250000000001</v>
      </c>
      <c r="AK3" s="7">
        <v>43.273194070815599</v>
      </c>
      <c r="AL3" s="7"/>
      <c r="AM3" s="7">
        <v>0</v>
      </c>
      <c r="AN3" s="105">
        <v>0</v>
      </c>
      <c r="AO3" s="7">
        <v>8818.9863854751602</v>
      </c>
      <c r="AP3" s="7">
        <v>16.1739833333333</v>
      </c>
      <c r="AQ3" s="7">
        <v>68.468308494568802</v>
      </c>
      <c r="AR3" s="7"/>
      <c r="AS3" s="7">
        <v>6.41100723780003</v>
      </c>
      <c r="AT3" s="105">
        <v>275.15052522746902</v>
      </c>
      <c r="AU3" s="7">
        <v>8818.9863854751602</v>
      </c>
      <c r="AV3" s="7">
        <v>17.250783333333299</v>
      </c>
      <c r="AW3" s="7">
        <v>82.002950083660593</v>
      </c>
      <c r="AX3" s="7"/>
      <c r="AY3" s="7">
        <v>0</v>
      </c>
      <c r="AZ3" s="105">
        <v>0</v>
      </c>
      <c r="BA3" s="7">
        <v>8818.9863854751602</v>
      </c>
    </row>
    <row r="4" spans="1:53" x14ac:dyDescent="0.35">
      <c r="A4" s="5"/>
      <c r="B4" s="5"/>
      <c r="C4" s="5" t="s">
        <v>170</v>
      </c>
      <c r="D4" s="5" t="s">
        <v>59</v>
      </c>
      <c r="E4" s="5" t="s">
        <v>78</v>
      </c>
      <c r="F4" s="5" t="s">
        <v>170</v>
      </c>
      <c r="G4" s="6">
        <v>44492.090057870402</v>
      </c>
      <c r="H4" s="7">
        <v>11</v>
      </c>
      <c r="I4" s="8" t="s">
        <v>227</v>
      </c>
      <c r="J4" s="8"/>
      <c r="K4" s="7">
        <v>2.3333333333333335</v>
      </c>
      <c r="L4" s="7">
        <v>7.60666666666667</v>
      </c>
      <c r="M4" s="7">
        <v>54.4274125899301</v>
      </c>
      <c r="N4" s="7"/>
      <c r="O4" s="7">
        <v>1.4812676285721262</v>
      </c>
      <c r="P4" s="105">
        <f t="shared" ref="P4:P26" si="0">(O4/K4)*100</f>
        <v>63.482898367376841</v>
      </c>
      <c r="Q4" s="7">
        <v>20101.8615265343</v>
      </c>
      <c r="R4" s="7">
        <v>10.1163833333333</v>
      </c>
      <c r="S4" s="7">
        <v>141.18294538557001</v>
      </c>
      <c r="T4" s="7"/>
      <c r="U4" s="7">
        <v>2.93708418151884</v>
      </c>
      <c r="V4" s="105">
        <v>126.055115086645</v>
      </c>
      <c r="W4" s="7">
        <v>18182.683911178599</v>
      </c>
      <c r="X4" s="7">
        <v>11.3297333333333</v>
      </c>
      <c r="Y4" s="7">
        <v>134.98801988220299</v>
      </c>
      <c r="Z4" s="7"/>
      <c r="AA4" s="7">
        <v>0.80040961719606896</v>
      </c>
      <c r="AB4" s="105">
        <v>34.3523440856682</v>
      </c>
      <c r="AC4" s="7">
        <v>18182.683911178599</v>
      </c>
      <c r="AD4" s="7">
        <v>14.3206166666667</v>
      </c>
      <c r="AE4" s="7">
        <v>77.140755462646595</v>
      </c>
      <c r="AF4" s="7"/>
      <c r="AG4" s="7">
        <v>8.0577290258513496</v>
      </c>
      <c r="AH4" s="105">
        <v>345.825280079457</v>
      </c>
      <c r="AI4" s="7">
        <v>11495.376004371299</v>
      </c>
      <c r="AJ4" s="7">
        <v>14.5502</v>
      </c>
      <c r="AK4" s="7">
        <v>119.438109994977</v>
      </c>
      <c r="AL4" s="7"/>
      <c r="AM4" s="7">
        <v>6.2289371966606897</v>
      </c>
      <c r="AN4" s="105">
        <v>267.33636037170299</v>
      </c>
      <c r="AO4" s="7">
        <v>11495.376004371299</v>
      </c>
      <c r="AP4" s="7">
        <v>16.201883333333299</v>
      </c>
      <c r="AQ4" s="7">
        <v>75.829904464721594</v>
      </c>
      <c r="AR4" s="7"/>
      <c r="AS4" s="7">
        <v>5.8535406521425797</v>
      </c>
      <c r="AT4" s="105">
        <v>251.22492069281401</v>
      </c>
      <c r="AU4" s="7">
        <v>11495.376004371299</v>
      </c>
      <c r="AV4" s="7">
        <v>17.278683333333301</v>
      </c>
      <c r="AW4" s="7">
        <v>105.875174088736</v>
      </c>
      <c r="AX4" s="7"/>
      <c r="AY4" s="7">
        <v>0</v>
      </c>
      <c r="AZ4" s="105">
        <v>0</v>
      </c>
      <c r="BA4" s="7">
        <v>11495.376004371299</v>
      </c>
    </row>
    <row r="5" spans="1:53" x14ac:dyDescent="0.35">
      <c r="A5" s="5"/>
      <c r="B5" s="5"/>
      <c r="C5" s="5" t="s">
        <v>51</v>
      </c>
      <c r="D5" s="5" t="s">
        <v>138</v>
      </c>
      <c r="E5" s="5" t="s">
        <v>78</v>
      </c>
      <c r="F5" s="5" t="s">
        <v>51</v>
      </c>
      <c r="G5" s="6">
        <v>44489.631018518499</v>
      </c>
      <c r="H5" s="7">
        <v>18</v>
      </c>
      <c r="I5" s="8" t="s">
        <v>227</v>
      </c>
      <c r="J5" s="8"/>
      <c r="K5" s="7">
        <v>4</v>
      </c>
      <c r="L5" s="7">
        <v>7.6604000000000001</v>
      </c>
      <c r="M5" s="7">
        <v>126.065582208734</v>
      </c>
      <c r="N5" s="7"/>
      <c r="O5" s="7">
        <v>4.5146847667787524</v>
      </c>
      <c r="P5" s="105">
        <f t="shared" si="0"/>
        <v>112.86711916946881</v>
      </c>
      <c r="Q5" s="7">
        <v>18980.284338726698</v>
      </c>
      <c r="R5" s="7">
        <v>10.0902333333333</v>
      </c>
      <c r="S5" s="7">
        <v>159.34026885986299</v>
      </c>
      <c r="T5" s="7"/>
      <c r="U5" s="7">
        <v>3.3935082834100601</v>
      </c>
      <c r="V5" s="105">
        <v>84.837707085251495</v>
      </c>
      <c r="W5" s="7">
        <v>18378.195258445099</v>
      </c>
      <c r="X5" s="7">
        <v>11.32105</v>
      </c>
      <c r="Y5" s="7">
        <v>196.944892793615</v>
      </c>
      <c r="Z5" s="7"/>
      <c r="AA5" s="7">
        <v>4.6289385426456802</v>
      </c>
      <c r="AB5" s="105">
        <v>115.723463566142</v>
      </c>
      <c r="AC5" s="7">
        <v>18378.195258445099</v>
      </c>
      <c r="AD5" s="7">
        <v>14.289350000000001</v>
      </c>
      <c r="AE5" s="7">
        <v>23.287421463011899</v>
      </c>
      <c r="AF5" s="7"/>
      <c r="AG5" s="7">
        <v>5.2627415154291901</v>
      </c>
      <c r="AH5" s="105">
        <v>131.56853788573</v>
      </c>
      <c r="AI5" s="7">
        <v>12709.5200266304</v>
      </c>
      <c r="AJ5" s="7">
        <v>14.5293833333333</v>
      </c>
      <c r="AK5" s="7">
        <v>47.480978381402203</v>
      </c>
      <c r="AL5" s="7"/>
      <c r="AM5" s="7">
        <v>0</v>
      </c>
      <c r="AN5" s="105">
        <v>0</v>
      </c>
      <c r="AO5" s="7">
        <v>12709.5200266304</v>
      </c>
      <c r="AP5" s="7">
        <v>16.193166666666698</v>
      </c>
      <c r="AQ5" s="7">
        <v>79.388656586847603</v>
      </c>
      <c r="AR5" s="7"/>
      <c r="AS5" s="7">
        <v>5.68629609681693</v>
      </c>
      <c r="AT5" s="105">
        <v>142.15740242042301</v>
      </c>
      <c r="AU5" s="7">
        <v>12709.5200266304</v>
      </c>
      <c r="AV5" s="7">
        <v>17.261216666666702</v>
      </c>
      <c r="AW5" s="7">
        <v>61.226334848230401</v>
      </c>
      <c r="AX5" s="7"/>
      <c r="AY5" s="7">
        <v>0</v>
      </c>
      <c r="AZ5" s="105">
        <v>0</v>
      </c>
      <c r="BA5" s="7">
        <v>12709.5200266304</v>
      </c>
    </row>
    <row r="6" spans="1:53" x14ac:dyDescent="0.35">
      <c r="A6" s="5"/>
      <c r="B6" s="5"/>
      <c r="C6" s="5" t="s">
        <v>51</v>
      </c>
      <c r="D6" s="5" t="s">
        <v>83</v>
      </c>
      <c r="E6" s="5" t="s">
        <v>78</v>
      </c>
      <c r="F6" s="5" t="s">
        <v>51</v>
      </c>
      <c r="G6" s="6">
        <v>44492.2911342593</v>
      </c>
      <c r="H6" s="7">
        <v>18</v>
      </c>
      <c r="I6" s="8" t="s">
        <v>227</v>
      </c>
      <c r="J6" s="8"/>
      <c r="K6" s="7">
        <v>4</v>
      </c>
      <c r="L6" s="7">
        <v>7.5692000000000004</v>
      </c>
      <c r="M6" s="7">
        <v>249.209326277705</v>
      </c>
      <c r="N6" s="7"/>
      <c r="O6" s="7">
        <v>5.7754471315363478</v>
      </c>
      <c r="P6" s="105">
        <f t="shared" si="0"/>
        <v>144.3861782884087</v>
      </c>
      <c r="Q6" s="7">
        <v>30108.175203743402</v>
      </c>
      <c r="R6" s="7">
        <v>10.125216666666701</v>
      </c>
      <c r="S6" s="7">
        <v>226.723827612516</v>
      </c>
      <c r="T6" s="7"/>
      <c r="U6" s="7">
        <v>3.81594704565273</v>
      </c>
      <c r="V6" s="105">
        <v>95.398676141318205</v>
      </c>
      <c r="W6" s="7">
        <v>23845.4943231125</v>
      </c>
      <c r="X6" s="7">
        <v>11.338566666666701</v>
      </c>
      <c r="Y6" s="7">
        <v>224.074752134184</v>
      </c>
      <c r="Z6" s="7"/>
      <c r="AA6" s="7">
        <v>3.09475049480828</v>
      </c>
      <c r="AB6" s="105">
        <v>77.368762370207094</v>
      </c>
      <c r="AC6" s="7">
        <v>23845.4943231125</v>
      </c>
      <c r="AD6" s="7">
        <v>14.3415833333333</v>
      </c>
      <c r="AE6" s="7">
        <v>121.704525625579</v>
      </c>
      <c r="AF6" s="7"/>
      <c r="AG6" s="7">
        <v>7.7107691162949603</v>
      </c>
      <c r="AH6" s="105">
        <v>192.76922790737399</v>
      </c>
      <c r="AI6" s="7">
        <v>19935.175509500899</v>
      </c>
      <c r="AJ6" s="7">
        <v>14.5503</v>
      </c>
      <c r="AK6" s="7">
        <v>100.520104150009</v>
      </c>
      <c r="AL6" s="7"/>
      <c r="AM6" s="7">
        <v>0</v>
      </c>
      <c r="AN6" s="105">
        <v>0</v>
      </c>
      <c r="AO6" s="7">
        <v>19935.175509500899</v>
      </c>
      <c r="AP6" s="7">
        <v>16.1932333333333</v>
      </c>
      <c r="AQ6" s="7">
        <v>136.35392640259801</v>
      </c>
      <c r="AR6" s="7"/>
      <c r="AS6" s="7">
        <v>5.9697491837553098</v>
      </c>
      <c r="AT6" s="105">
        <v>149.24372959388299</v>
      </c>
      <c r="AU6" s="7">
        <v>19935.175509500899</v>
      </c>
      <c r="AV6" s="7">
        <v>17.270033333333298</v>
      </c>
      <c r="AW6" s="7">
        <v>82.290932758897995</v>
      </c>
      <c r="AX6" s="7"/>
      <c r="AY6" s="7">
        <v>0</v>
      </c>
      <c r="AZ6" s="105">
        <v>0</v>
      </c>
      <c r="BA6" s="7">
        <v>19935.175509500899</v>
      </c>
    </row>
    <row r="7" spans="1:53" x14ac:dyDescent="0.35">
      <c r="A7" s="5"/>
      <c r="B7" s="5"/>
      <c r="C7" s="5" t="s">
        <v>224</v>
      </c>
      <c r="D7" s="5" t="s">
        <v>215</v>
      </c>
      <c r="E7" s="5" t="s">
        <v>78</v>
      </c>
      <c r="F7" s="5" t="s">
        <v>224</v>
      </c>
      <c r="G7" s="6">
        <v>44488.634618055599</v>
      </c>
      <c r="H7" s="7">
        <v>2</v>
      </c>
      <c r="I7" s="8" t="s">
        <v>227</v>
      </c>
      <c r="J7" s="8"/>
      <c r="K7" s="7">
        <v>6.666666666666667</v>
      </c>
      <c r="L7" s="7">
        <v>7.65513333333333</v>
      </c>
      <c r="M7" s="7">
        <v>198.92348487516699</v>
      </c>
      <c r="N7" s="7"/>
      <c r="O7" s="7">
        <v>8.3972162695682879</v>
      </c>
      <c r="P7" s="105">
        <f t="shared" si="0"/>
        <v>125.95824404352432</v>
      </c>
      <c r="Q7" s="7">
        <v>17034.6699940666</v>
      </c>
      <c r="R7" s="7">
        <v>10.0903333333333</v>
      </c>
      <c r="S7" s="7">
        <v>309.54195069481301</v>
      </c>
      <c r="T7" s="7"/>
      <c r="U7" s="7">
        <v>7.7036468461100096</v>
      </c>
      <c r="V7" s="105">
        <v>115.496954214543</v>
      </c>
      <c r="W7" s="7">
        <v>17975.912969898</v>
      </c>
      <c r="X7" s="7">
        <v>11.321149999999999</v>
      </c>
      <c r="Y7" s="7">
        <v>237.16595913248901</v>
      </c>
      <c r="Z7" s="7"/>
      <c r="AA7" s="7">
        <v>7.5097978328026596</v>
      </c>
      <c r="AB7" s="105">
        <v>112.590672155962</v>
      </c>
      <c r="AC7" s="7">
        <v>17975.912969898</v>
      </c>
      <c r="AD7" s="7">
        <v>14.3103333333333</v>
      </c>
      <c r="AE7" s="7">
        <v>67.163795535277799</v>
      </c>
      <c r="AF7" s="7"/>
      <c r="AG7" s="7">
        <v>7.2846623909523096</v>
      </c>
      <c r="AH7" s="105">
        <v>109.215328200184</v>
      </c>
      <c r="AI7" s="7">
        <v>12527.527681780801</v>
      </c>
      <c r="AJ7" s="7">
        <v>14.5294666666667</v>
      </c>
      <c r="AK7" s="7">
        <v>122.77183533253501</v>
      </c>
      <c r="AL7" s="7"/>
      <c r="AM7" s="7">
        <v>5.4343102946194204</v>
      </c>
      <c r="AN7" s="105">
        <v>81.473917460560997</v>
      </c>
      <c r="AO7" s="7">
        <v>12527.527681780801</v>
      </c>
      <c r="AP7" s="7">
        <v>16.184516666666699</v>
      </c>
      <c r="AQ7" s="7">
        <v>177.524996583393</v>
      </c>
      <c r="AR7" s="7"/>
      <c r="AS7" s="7">
        <v>9.47112870227439</v>
      </c>
      <c r="AT7" s="105">
        <v>141.995932567832</v>
      </c>
      <c r="AU7" s="7">
        <v>12527.527681780801</v>
      </c>
      <c r="AV7" s="7">
        <v>17.261316666666701</v>
      </c>
      <c r="AW7" s="7">
        <v>104.336124017803</v>
      </c>
      <c r="AX7" s="7"/>
      <c r="AY7" s="7">
        <v>0</v>
      </c>
      <c r="AZ7" s="105">
        <v>0</v>
      </c>
      <c r="BA7" s="7">
        <v>12527.527681780801</v>
      </c>
    </row>
    <row r="8" spans="1:53" x14ac:dyDescent="0.35">
      <c r="A8" s="5"/>
      <c r="B8" s="5"/>
      <c r="C8" s="5" t="s">
        <v>224</v>
      </c>
      <c r="D8" s="5" t="s">
        <v>222</v>
      </c>
      <c r="E8" s="5" t="s">
        <v>78</v>
      </c>
      <c r="F8" s="5" t="s">
        <v>224</v>
      </c>
      <c r="G8" s="6">
        <v>44491.831331018497</v>
      </c>
      <c r="H8" s="7">
        <v>2</v>
      </c>
      <c r="I8" s="8" t="s">
        <v>227</v>
      </c>
      <c r="J8" s="8"/>
      <c r="K8" s="7">
        <v>6.666666666666667</v>
      </c>
      <c r="L8" s="7">
        <v>7.5531666666666704</v>
      </c>
      <c r="M8" s="7">
        <v>136.57098517191801</v>
      </c>
      <c r="N8" s="7"/>
      <c r="O8" s="7">
        <v>3.5884379898384293</v>
      </c>
      <c r="P8" s="105">
        <f t="shared" si="0"/>
        <v>53.826569847576437</v>
      </c>
      <c r="Q8" s="7">
        <v>25102.281058745601</v>
      </c>
      <c r="R8" s="7">
        <v>10.1078333333333</v>
      </c>
      <c r="S8" s="7">
        <v>380.25029461197198</v>
      </c>
      <c r="T8" s="7"/>
      <c r="U8" s="7">
        <v>7.2318078986585501</v>
      </c>
      <c r="V8" s="105">
        <v>108.422907026365</v>
      </c>
      <c r="W8" s="7">
        <v>23351.359236704298</v>
      </c>
      <c r="X8" s="7">
        <v>11.3211833333333</v>
      </c>
      <c r="Y8" s="7">
        <v>308.66420027929797</v>
      </c>
      <c r="Z8" s="7"/>
      <c r="AA8" s="7">
        <v>7.5385356707808802</v>
      </c>
      <c r="AB8" s="105">
        <v>113.021524299563</v>
      </c>
      <c r="AC8" s="7">
        <v>23351.359236704298</v>
      </c>
      <c r="AD8" s="7">
        <v>14.3504</v>
      </c>
      <c r="AE8" s="7">
        <v>101.41847373962401</v>
      </c>
      <c r="AF8" s="7"/>
      <c r="AG8" s="7">
        <v>7.9716616610075803</v>
      </c>
      <c r="AH8" s="105">
        <v>119.515167331448</v>
      </c>
      <c r="AI8" s="7">
        <v>15459.261307267199</v>
      </c>
      <c r="AJ8" s="7">
        <v>14.548683333333299</v>
      </c>
      <c r="AK8" s="7">
        <v>157.05002382777101</v>
      </c>
      <c r="AL8" s="7"/>
      <c r="AM8" s="7">
        <v>5.9175981367936101</v>
      </c>
      <c r="AN8" s="105">
        <v>88.719612245781207</v>
      </c>
      <c r="AO8" s="7">
        <v>15459.261307267199</v>
      </c>
      <c r="AP8" s="7">
        <v>16.20035</v>
      </c>
      <c r="AQ8" s="7">
        <v>181.002951904106</v>
      </c>
      <c r="AR8" s="7"/>
      <c r="AS8" s="7">
        <v>8.2950385659154406</v>
      </c>
      <c r="AT8" s="105">
        <v>124.363396790336</v>
      </c>
      <c r="AU8" s="7">
        <v>15459.261307267199</v>
      </c>
      <c r="AV8" s="7">
        <v>17.277166666666702</v>
      </c>
      <c r="AW8" s="7">
        <v>150.101424143846</v>
      </c>
      <c r="AX8" s="7"/>
      <c r="AY8" s="7">
        <v>0</v>
      </c>
      <c r="AZ8" s="105">
        <v>0</v>
      </c>
      <c r="BA8" s="7">
        <v>15459.261307267199</v>
      </c>
    </row>
    <row r="9" spans="1:53" x14ac:dyDescent="0.35">
      <c r="A9" s="5"/>
      <c r="B9" s="5"/>
      <c r="C9" s="5" t="s">
        <v>5</v>
      </c>
      <c r="D9" s="5" t="s">
        <v>3</v>
      </c>
      <c r="E9" s="5" t="s">
        <v>78</v>
      </c>
      <c r="F9" s="5" t="s">
        <v>5</v>
      </c>
      <c r="G9" s="6">
        <v>44489.545185185198</v>
      </c>
      <c r="H9" s="7">
        <v>15</v>
      </c>
      <c r="I9" s="8" t="s">
        <v>227</v>
      </c>
      <c r="J9" s="8"/>
      <c r="K9" s="7">
        <v>10</v>
      </c>
      <c r="L9" s="7">
        <v>7.6711999999999998</v>
      </c>
      <c r="M9" s="7">
        <v>159.59509621534801</v>
      </c>
      <c r="N9" s="7"/>
      <c r="O9" s="7">
        <v>7.8793521377504101</v>
      </c>
      <c r="P9" s="105">
        <f t="shared" si="0"/>
        <v>78.793521377504106</v>
      </c>
      <c r="Q9" s="7">
        <v>14500.872217624399</v>
      </c>
      <c r="R9" s="7">
        <v>10.090299999999999</v>
      </c>
      <c r="S9" s="7">
        <v>381.07637448011201</v>
      </c>
      <c r="T9" s="7"/>
      <c r="U9" s="7">
        <v>11.2176791980415</v>
      </c>
      <c r="V9" s="105">
        <v>112.176791980415</v>
      </c>
      <c r="W9" s="7">
        <v>15753.2201896689</v>
      </c>
      <c r="X9" s="7">
        <v>11.3211166666667</v>
      </c>
      <c r="Y9" s="7">
        <v>255.72178663756401</v>
      </c>
      <c r="Z9" s="7"/>
      <c r="AA9" s="7">
        <v>11.044352414368401</v>
      </c>
      <c r="AB9" s="105">
        <v>110.443524143684</v>
      </c>
      <c r="AC9" s="7">
        <v>15753.2201896689</v>
      </c>
      <c r="AD9" s="7">
        <v>14.3311666666667</v>
      </c>
      <c r="AE9" s="7">
        <v>86.593269882202193</v>
      </c>
      <c r="AF9" s="7"/>
      <c r="AG9" s="7">
        <v>9.1270199021790592</v>
      </c>
      <c r="AH9" s="105">
        <v>91.270199021790503</v>
      </c>
      <c r="AI9" s="7">
        <v>10096.0961277392</v>
      </c>
      <c r="AJ9" s="7">
        <v>14.5294333333333</v>
      </c>
      <c r="AK9" s="7">
        <v>117.035563164728</v>
      </c>
      <c r="AL9" s="7"/>
      <c r="AM9" s="7">
        <v>7.8480785452579402</v>
      </c>
      <c r="AN9" s="105">
        <v>78.480785452579397</v>
      </c>
      <c r="AO9" s="7">
        <v>10096.0961277392</v>
      </c>
      <c r="AP9" s="7">
        <v>16.175733333333302</v>
      </c>
      <c r="AQ9" s="7">
        <v>279.11631990311099</v>
      </c>
      <c r="AR9" s="7"/>
      <c r="AS9" s="7">
        <v>15.9071079749768</v>
      </c>
      <c r="AT9" s="105">
        <v>159.07107974976799</v>
      </c>
      <c r="AU9" s="7">
        <v>10096.0961277392</v>
      </c>
      <c r="AV9" s="7">
        <v>17.261283333333299</v>
      </c>
      <c r="AW9" s="7">
        <v>135.11184654045101</v>
      </c>
      <c r="AX9" s="7"/>
      <c r="AY9" s="7">
        <v>0</v>
      </c>
      <c r="AZ9" s="105">
        <v>0</v>
      </c>
      <c r="BA9" s="7">
        <v>10096.0961277392</v>
      </c>
    </row>
    <row r="10" spans="1:53" x14ac:dyDescent="0.35">
      <c r="A10" s="5"/>
      <c r="B10" s="5"/>
      <c r="C10" s="5" t="s">
        <v>5</v>
      </c>
      <c r="D10" s="5" t="s">
        <v>142</v>
      </c>
      <c r="E10" s="5" t="s">
        <v>78</v>
      </c>
      <c r="F10" s="5" t="s">
        <v>5</v>
      </c>
      <c r="G10" s="6">
        <v>44492.204965277801</v>
      </c>
      <c r="H10" s="7">
        <v>15</v>
      </c>
      <c r="I10" s="8" t="s">
        <v>227</v>
      </c>
      <c r="J10" s="8"/>
      <c r="K10" s="7">
        <v>10</v>
      </c>
      <c r="L10" s="7">
        <v>7.7035166666666699</v>
      </c>
      <c r="M10" s="7">
        <v>128.119222915649</v>
      </c>
      <c r="N10" s="7"/>
      <c r="O10" s="7">
        <v>3.968743348302112</v>
      </c>
      <c r="P10" s="105">
        <f t="shared" si="0"/>
        <v>39.687433483021117</v>
      </c>
      <c r="Q10" s="7">
        <v>21591.2956324689</v>
      </c>
      <c r="R10" s="7">
        <v>10.1253166666667</v>
      </c>
      <c r="S10" s="7">
        <v>492.94507351119802</v>
      </c>
      <c r="T10" s="7"/>
      <c r="U10" s="7">
        <v>10.5759694128911</v>
      </c>
      <c r="V10" s="105">
        <v>105.75969412891099</v>
      </c>
      <c r="W10" s="7">
        <v>21509.585117901599</v>
      </c>
      <c r="X10" s="7">
        <v>11.32995</v>
      </c>
      <c r="Y10" s="7">
        <v>322.02398039326999</v>
      </c>
      <c r="Z10" s="7"/>
      <c r="AA10" s="7">
        <v>9.5770111149673696</v>
      </c>
      <c r="AB10" s="105">
        <v>95.770111149673696</v>
      </c>
      <c r="AC10" s="7">
        <v>21509.585117901599</v>
      </c>
      <c r="AD10" s="7">
        <v>14.341699999999999</v>
      </c>
      <c r="AE10" s="7">
        <v>65.395833053588802</v>
      </c>
      <c r="AF10" s="7"/>
      <c r="AG10" s="7">
        <v>6.8125375953435796</v>
      </c>
      <c r="AH10" s="105">
        <v>68.125375953435807</v>
      </c>
      <c r="AI10" s="7">
        <v>14413.064203486199</v>
      </c>
      <c r="AJ10" s="7">
        <v>14.56085</v>
      </c>
      <c r="AK10" s="7">
        <v>124.51056306323601</v>
      </c>
      <c r="AL10" s="7"/>
      <c r="AM10" s="7">
        <v>3.86988911460623</v>
      </c>
      <c r="AN10" s="105">
        <v>38.698891146062302</v>
      </c>
      <c r="AO10" s="7">
        <v>14413.064203486199</v>
      </c>
      <c r="AP10" s="7">
        <v>16.202100000000002</v>
      </c>
      <c r="AQ10" s="7">
        <v>228.16302753216399</v>
      </c>
      <c r="AR10" s="7"/>
      <c r="AS10" s="7">
        <v>10.263735212668699</v>
      </c>
      <c r="AT10" s="105">
        <v>102.63735212668701</v>
      </c>
      <c r="AU10" s="7">
        <v>14413.064203486199</v>
      </c>
      <c r="AV10" s="7">
        <v>17.2789</v>
      </c>
      <c r="AW10" s="7">
        <v>213.35834690424599</v>
      </c>
      <c r="AX10" s="7"/>
      <c r="AY10" s="7">
        <v>0</v>
      </c>
      <c r="AZ10" s="105">
        <v>0</v>
      </c>
      <c r="BA10" s="7">
        <v>14413.064203486199</v>
      </c>
    </row>
    <row r="11" spans="1:53" x14ac:dyDescent="0.35">
      <c r="A11" s="5"/>
      <c r="B11" s="5"/>
      <c r="C11" s="5" t="s">
        <v>118</v>
      </c>
      <c r="D11" s="5" t="s">
        <v>54</v>
      </c>
      <c r="E11" s="5" t="s">
        <v>78</v>
      </c>
      <c r="F11" s="5" t="s">
        <v>118</v>
      </c>
      <c r="G11" s="6">
        <v>44489.516574074099</v>
      </c>
      <c r="H11" s="7">
        <v>14</v>
      </c>
      <c r="I11" s="8" t="s">
        <v>227</v>
      </c>
      <c r="J11" s="8"/>
      <c r="K11" s="7">
        <v>16.666666666666668</v>
      </c>
      <c r="L11" s="7">
        <v>7.6228333333333298</v>
      </c>
      <c r="M11" s="7">
        <v>281.11341887085098</v>
      </c>
      <c r="N11" s="7"/>
      <c r="O11" s="7">
        <v>11.755253103414944</v>
      </c>
      <c r="P11" s="105">
        <f t="shared" si="0"/>
        <v>70.531518620489663</v>
      </c>
      <c r="Q11" s="7">
        <v>17533.491740147001</v>
      </c>
      <c r="R11" s="7">
        <v>10.072800000000001</v>
      </c>
      <c r="S11" s="7">
        <v>436.00922664034499</v>
      </c>
      <c r="T11" s="7"/>
      <c r="U11" s="7">
        <v>11.8286944617217</v>
      </c>
      <c r="V11" s="105">
        <v>70.957975175295005</v>
      </c>
      <c r="W11" s="7">
        <v>17164.0880645992</v>
      </c>
      <c r="X11" s="7">
        <v>11.294883333333299</v>
      </c>
      <c r="Y11" s="7">
        <v>280.15143742102498</v>
      </c>
      <c r="Z11" s="7"/>
      <c r="AA11" s="7">
        <v>11.1478128396278</v>
      </c>
      <c r="AB11" s="105">
        <v>66.873502337299101</v>
      </c>
      <c r="AC11" s="7">
        <v>17164.0880645992</v>
      </c>
      <c r="AD11" s="7">
        <v>14.320683333333299</v>
      </c>
      <c r="AE11" s="7">
        <v>205.80958008070601</v>
      </c>
      <c r="AF11" s="7"/>
      <c r="AG11" s="7">
        <v>14.3769475111706</v>
      </c>
      <c r="AH11" s="105">
        <v>86.2444361797874</v>
      </c>
      <c r="AI11" s="7">
        <v>11601.434292756199</v>
      </c>
      <c r="AJ11" s="7">
        <v>14.5293833333333</v>
      </c>
      <c r="AK11" s="7">
        <v>225.804672234706</v>
      </c>
      <c r="AL11" s="7"/>
      <c r="AM11" s="7">
        <v>18.450573852708199</v>
      </c>
      <c r="AN11" s="105">
        <v>110.681306854878</v>
      </c>
      <c r="AO11" s="7">
        <v>11601.434292756199</v>
      </c>
      <c r="AP11" s="7">
        <v>16.1756833333333</v>
      </c>
      <c r="AQ11" s="7">
        <v>205.31577877600901</v>
      </c>
      <c r="AR11" s="7"/>
      <c r="AS11" s="7">
        <v>11.1555212783194</v>
      </c>
      <c r="AT11" s="105">
        <v>66.919743721171898</v>
      </c>
      <c r="AU11" s="7">
        <v>11601.434292756199</v>
      </c>
      <c r="AV11" s="7">
        <v>17.252483333333299</v>
      </c>
      <c r="AW11" s="7">
        <v>170.01929073570901</v>
      </c>
      <c r="AX11" s="7"/>
      <c r="AY11" s="7">
        <v>0</v>
      </c>
      <c r="AZ11" s="105">
        <v>0</v>
      </c>
      <c r="BA11" s="7">
        <v>11601.434292756199</v>
      </c>
    </row>
    <row r="12" spans="1:53" x14ac:dyDescent="0.35">
      <c r="A12" s="5"/>
      <c r="B12" s="5"/>
      <c r="C12" s="5" t="s">
        <v>118</v>
      </c>
      <c r="D12" s="5" t="s">
        <v>100</v>
      </c>
      <c r="E12" s="5" t="s">
        <v>78</v>
      </c>
      <c r="F12" s="5" t="s">
        <v>118</v>
      </c>
      <c r="G12" s="6">
        <v>44492.176261574103</v>
      </c>
      <c r="H12" s="7">
        <v>14</v>
      </c>
      <c r="I12" s="8" t="s">
        <v>227</v>
      </c>
      <c r="J12" s="8"/>
      <c r="K12" s="7">
        <v>16.666666666666668</v>
      </c>
      <c r="L12" s="7">
        <v>7.6551</v>
      </c>
      <c r="M12" s="7">
        <v>113.924105951691</v>
      </c>
      <c r="N12" s="7"/>
      <c r="O12" s="7"/>
      <c r="P12" s="105"/>
      <c r="Q12" s="7">
        <v>23467.726831830401</v>
      </c>
      <c r="R12" s="7">
        <v>10.099033333333301</v>
      </c>
      <c r="S12" s="7">
        <v>489.683239086063</v>
      </c>
      <c r="T12" s="7"/>
      <c r="U12" s="7">
        <v>9.8528339382806305</v>
      </c>
      <c r="V12" s="105">
        <v>59.105182593165097</v>
      </c>
      <c r="W12" s="7">
        <v>22793.963193111798</v>
      </c>
      <c r="X12" s="7">
        <v>11.312383333333299</v>
      </c>
      <c r="Y12" s="7">
        <v>361.87189250946102</v>
      </c>
      <c r="Z12" s="7"/>
      <c r="AA12" s="7">
        <v>10.6289577047379</v>
      </c>
      <c r="AB12" s="105">
        <v>63.7609940296216</v>
      </c>
      <c r="AC12" s="7">
        <v>22793.963193111798</v>
      </c>
      <c r="AD12" s="7">
        <v>14.352033333333299</v>
      </c>
      <c r="AE12" s="7">
        <v>313.86092138671899</v>
      </c>
      <c r="AF12" s="7"/>
      <c r="AG12" s="7">
        <v>19.101519945520899</v>
      </c>
      <c r="AH12" s="105">
        <v>114.586202432639</v>
      </c>
      <c r="AI12" s="7">
        <v>12077.9965770607</v>
      </c>
      <c r="AJ12" s="7">
        <v>14.5398833333333</v>
      </c>
      <c r="AK12" s="7">
        <v>197.43632638812699</v>
      </c>
      <c r="AL12" s="7"/>
      <c r="AM12" s="7">
        <v>14.252417109574299</v>
      </c>
      <c r="AN12" s="105">
        <v>85.497403176810707</v>
      </c>
      <c r="AO12" s="7">
        <v>12077.9965770607</v>
      </c>
      <c r="AP12" s="7">
        <v>16.1932333333333</v>
      </c>
      <c r="AQ12" s="7">
        <v>284.47562793662001</v>
      </c>
      <c r="AR12" s="7"/>
      <c r="AS12" s="7">
        <v>13.952337742725</v>
      </c>
      <c r="AT12" s="105">
        <v>83.697286998950503</v>
      </c>
      <c r="AU12" s="7">
        <v>12077.9965770607</v>
      </c>
      <c r="AV12" s="7">
        <v>17.2788</v>
      </c>
      <c r="AW12" s="7">
        <v>201.71870451995599</v>
      </c>
      <c r="AX12" s="7"/>
      <c r="AY12" s="7">
        <v>0</v>
      </c>
      <c r="AZ12" s="105">
        <v>0</v>
      </c>
      <c r="BA12" s="7">
        <v>12077.9965770607</v>
      </c>
    </row>
    <row r="13" spans="1:53" x14ac:dyDescent="0.35">
      <c r="A13" s="5"/>
      <c r="B13" s="5"/>
      <c r="C13" s="5" t="s">
        <v>92</v>
      </c>
      <c r="D13" s="5" t="s">
        <v>200</v>
      </c>
      <c r="E13" s="5" t="s">
        <v>78</v>
      </c>
      <c r="F13" s="5" t="s">
        <v>92</v>
      </c>
      <c r="G13" s="6">
        <v>44490.380937499998</v>
      </c>
      <c r="H13" s="7">
        <v>20</v>
      </c>
      <c r="I13" s="8" t="s">
        <v>227</v>
      </c>
      <c r="J13" s="8"/>
      <c r="K13" s="7">
        <v>26.666666666666668</v>
      </c>
      <c r="L13" s="7">
        <v>7.5853333333333302</v>
      </c>
      <c r="M13" s="7">
        <v>541.00289366433105</v>
      </c>
      <c r="N13" s="7"/>
      <c r="O13" s="7">
        <v>14.947934549109869</v>
      </c>
      <c r="P13" s="105">
        <f t="shared" si="0"/>
        <v>56.054754559161999</v>
      </c>
      <c r="Q13" s="7">
        <v>26817.040627848</v>
      </c>
      <c r="R13" s="7">
        <v>10.06415</v>
      </c>
      <c r="S13" s="7">
        <v>874.21300460376006</v>
      </c>
      <c r="T13" s="7"/>
      <c r="U13" s="7">
        <v>17.485195644556502</v>
      </c>
      <c r="V13" s="105">
        <v>65.561288506023701</v>
      </c>
      <c r="W13" s="7">
        <v>23870.697447958701</v>
      </c>
      <c r="X13" s="7">
        <v>11.2862333333333</v>
      </c>
      <c r="Y13" s="7">
        <v>500.364811331895</v>
      </c>
      <c r="Z13" s="7"/>
      <c r="AA13" s="7">
        <v>16.543081314708999</v>
      </c>
      <c r="AB13" s="105">
        <v>62.028801329992298</v>
      </c>
      <c r="AC13" s="7">
        <v>23870.697447958701</v>
      </c>
      <c r="AD13" s="7">
        <v>14.32075</v>
      </c>
      <c r="AE13" s="7">
        <v>463.93509603881802</v>
      </c>
      <c r="AF13" s="7"/>
      <c r="AG13" s="7">
        <v>22.572323624209801</v>
      </c>
      <c r="AH13" s="105">
        <v>84.635634136519599</v>
      </c>
      <c r="AI13" s="7">
        <v>14478.047845896301</v>
      </c>
      <c r="AJ13" s="7">
        <v>14.519033333333301</v>
      </c>
      <c r="AK13" s="7">
        <v>375.76323085484501</v>
      </c>
      <c r="AL13" s="7"/>
      <c r="AM13" s="7">
        <v>27.1930777152545</v>
      </c>
      <c r="AN13" s="105">
        <v>101.961296270171</v>
      </c>
      <c r="AO13" s="7">
        <v>14478.047845896301</v>
      </c>
      <c r="AP13" s="7">
        <v>16.167000000000002</v>
      </c>
      <c r="AQ13" s="7">
        <v>504.00756925341301</v>
      </c>
      <c r="AR13" s="7"/>
      <c r="AS13" s="7">
        <v>19.329658668837901</v>
      </c>
      <c r="AT13" s="105">
        <v>72.4771603630969</v>
      </c>
      <c r="AU13" s="7">
        <v>14478.047845896301</v>
      </c>
      <c r="AV13" s="7">
        <v>17.252566666666699</v>
      </c>
      <c r="AW13" s="7">
        <v>343.120805523554</v>
      </c>
      <c r="AX13" s="7"/>
      <c r="AY13" s="7">
        <v>3.7538280736100802</v>
      </c>
      <c r="AZ13" s="105">
        <v>14.075095889051701</v>
      </c>
      <c r="BA13" s="7">
        <v>14478.047845896301</v>
      </c>
    </row>
    <row r="14" spans="1:53" x14ac:dyDescent="0.35">
      <c r="A14" s="5"/>
      <c r="B14" s="5"/>
      <c r="C14" s="5" t="s">
        <v>92</v>
      </c>
      <c r="D14" s="5" t="s">
        <v>15</v>
      </c>
      <c r="E14" s="5" t="s">
        <v>78</v>
      </c>
      <c r="F14" s="5" t="s">
        <v>92</v>
      </c>
      <c r="G14" s="6">
        <v>44492.348553240699</v>
      </c>
      <c r="H14" s="7">
        <v>20</v>
      </c>
      <c r="I14" s="8" t="s">
        <v>227</v>
      </c>
      <c r="J14" s="8"/>
      <c r="K14" s="7">
        <v>26.666666666666668</v>
      </c>
      <c r="L14" s="7">
        <v>7.5532333333333304</v>
      </c>
      <c r="M14" s="7">
        <v>119.05598652648899</v>
      </c>
      <c r="N14" s="7"/>
      <c r="O14" s="7">
        <v>3338.2615558317798</v>
      </c>
      <c r="P14" s="105">
        <f t="shared" si="0"/>
        <v>12518.480834369175</v>
      </c>
      <c r="Q14" s="7">
        <v>27.492360516357898</v>
      </c>
      <c r="R14" s="7" t="s">
        <v>190</v>
      </c>
      <c r="S14" s="7" t="s">
        <v>190</v>
      </c>
      <c r="T14" s="7"/>
      <c r="U14" s="7" t="s">
        <v>190</v>
      </c>
      <c r="V14" s="105" t="s">
        <v>190</v>
      </c>
      <c r="W14" s="7">
        <v>24.8338156829826</v>
      </c>
      <c r="X14" s="7">
        <v>11.338699999999999</v>
      </c>
      <c r="Y14" s="7">
        <v>57.5476200201512</v>
      </c>
      <c r="Z14" s="7"/>
      <c r="AA14" s="7">
        <v>2686.9549223689801</v>
      </c>
      <c r="AB14" s="105">
        <v>10074.821606182901</v>
      </c>
      <c r="AC14" s="7">
        <v>24.8338156829826</v>
      </c>
      <c r="AD14" s="7">
        <v>14.14345</v>
      </c>
      <c r="AE14" s="7">
        <v>36.008619796753202</v>
      </c>
      <c r="AF14" s="7"/>
      <c r="AG14" s="7">
        <v>17798.361014055099</v>
      </c>
      <c r="AH14" s="105">
        <v>66735.511863723499</v>
      </c>
      <c r="AI14" s="7">
        <v>1.15941764450074</v>
      </c>
      <c r="AJ14" s="7" t="s">
        <v>190</v>
      </c>
      <c r="AK14" s="7" t="s">
        <v>190</v>
      </c>
      <c r="AL14" s="7"/>
      <c r="AM14" s="7" t="s">
        <v>190</v>
      </c>
      <c r="AN14" s="105" t="s">
        <v>190</v>
      </c>
      <c r="AO14" s="7">
        <v>1.15941764450074</v>
      </c>
      <c r="AP14" s="7" t="s">
        <v>190</v>
      </c>
      <c r="AQ14" s="7" t="s">
        <v>190</v>
      </c>
      <c r="AR14" s="7"/>
      <c r="AS14" s="7" t="s">
        <v>190</v>
      </c>
      <c r="AT14" s="105" t="s">
        <v>190</v>
      </c>
      <c r="AU14" s="7">
        <v>1.15941764450074</v>
      </c>
      <c r="AV14" s="7" t="s">
        <v>190</v>
      </c>
      <c r="AW14" s="7" t="s">
        <v>190</v>
      </c>
      <c r="AX14" s="7"/>
      <c r="AY14" s="7" t="s">
        <v>190</v>
      </c>
      <c r="AZ14" s="105" t="s">
        <v>190</v>
      </c>
      <c r="BA14" s="7">
        <v>1.15941764450074</v>
      </c>
    </row>
    <row r="15" spans="1:53" x14ac:dyDescent="0.35">
      <c r="A15" s="5"/>
      <c r="B15" s="5"/>
      <c r="C15" s="5" t="s">
        <v>202</v>
      </c>
      <c r="D15" s="5" t="s">
        <v>128</v>
      </c>
      <c r="E15" s="5" t="s">
        <v>78</v>
      </c>
      <c r="F15" s="5" t="s">
        <v>202</v>
      </c>
      <c r="G15" s="6">
        <v>44488.806203703702</v>
      </c>
      <c r="H15" s="7">
        <v>8</v>
      </c>
      <c r="I15" s="8" t="s">
        <v>227</v>
      </c>
      <c r="J15" s="8"/>
      <c r="K15" s="7">
        <v>41.666666666666664</v>
      </c>
      <c r="L15" s="7">
        <v>7.6552166666666697</v>
      </c>
      <c r="M15" s="7">
        <v>643.44841527717097</v>
      </c>
      <c r="N15" s="7"/>
      <c r="O15" s="7">
        <v>30.693299227157087</v>
      </c>
      <c r="P15" s="105">
        <f t="shared" si="0"/>
        <v>73.663918145177007</v>
      </c>
      <c r="Q15" s="7">
        <v>15850.2064749087</v>
      </c>
      <c r="R15" s="7">
        <v>10.0817</v>
      </c>
      <c r="S15" s="7">
        <v>1029.42395883577</v>
      </c>
      <c r="T15" s="7"/>
      <c r="U15" s="7">
        <v>29.7579414168762</v>
      </c>
      <c r="V15" s="105">
        <v>71.413346332796294</v>
      </c>
      <c r="W15" s="7">
        <v>16884.795023658</v>
      </c>
      <c r="X15" s="7">
        <v>11.312516666666699</v>
      </c>
      <c r="Y15" s="7">
        <v>707.81699616315802</v>
      </c>
      <c r="Z15" s="7"/>
      <c r="AA15" s="7">
        <v>40.916104828041597</v>
      </c>
      <c r="AB15" s="105">
        <v>98.190796323594</v>
      </c>
      <c r="AC15" s="7">
        <v>16884.795023658</v>
      </c>
      <c r="AD15" s="7">
        <v>14.331300000000001</v>
      </c>
      <c r="AE15" s="7">
        <v>741.66460785530205</v>
      </c>
      <c r="AF15" s="7"/>
      <c r="AG15" s="7">
        <v>41.519988902933299</v>
      </c>
      <c r="AH15" s="105">
        <v>99.640002166866495</v>
      </c>
      <c r="AI15" s="7">
        <v>11390.096668836401</v>
      </c>
      <c r="AJ15" s="7">
        <v>14.5295666666667</v>
      </c>
      <c r="AK15" s="7">
        <v>340.36346379249602</v>
      </c>
      <c r="AL15" s="7"/>
      <c r="AM15" s="7">
        <v>32.4845306868148</v>
      </c>
      <c r="AN15" s="105">
        <v>77.956637117385995</v>
      </c>
      <c r="AO15" s="7">
        <v>11390.096668836401</v>
      </c>
      <c r="AP15" s="7">
        <v>16.1758666666667</v>
      </c>
      <c r="AQ15" s="7">
        <v>843.467953332256</v>
      </c>
      <c r="AR15" s="7"/>
      <c r="AS15" s="7">
        <v>38.071803360058396</v>
      </c>
      <c r="AT15" s="105">
        <v>91.365018862631104</v>
      </c>
      <c r="AU15" s="7">
        <v>11390.096668836401</v>
      </c>
      <c r="AV15" s="7">
        <v>17.261416666666701</v>
      </c>
      <c r="AW15" s="7">
        <v>545.16459317975898</v>
      </c>
      <c r="AX15" s="7"/>
      <c r="AY15" s="7">
        <v>26.3698636758348</v>
      </c>
      <c r="AZ15" s="105">
        <v>63.282610213186402</v>
      </c>
      <c r="BA15" s="7">
        <v>11390.096668836401</v>
      </c>
    </row>
    <row r="16" spans="1:53" x14ac:dyDescent="0.35">
      <c r="A16" s="5"/>
      <c r="B16" s="5"/>
      <c r="C16" s="5" t="s">
        <v>146</v>
      </c>
      <c r="D16" s="5" t="s">
        <v>8</v>
      </c>
      <c r="E16" s="5" t="s">
        <v>78</v>
      </c>
      <c r="F16" s="5" t="s">
        <v>146</v>
      </c>
      <c r="G16" s="6">
        <v>44488.7204166667</v>
      </c>
      <c r="H16" s="7">
        <v>5</v>
      </c>
      <c r="I16" s="8" t="s">
        <v>227</v>
      </c>
      <c r="J16" s="8"/>
      <c r="K16" s="7">
        <v>66.666666666666671</v>
      </c>
      <c r="L16" s="7">
        <v>7.6765499999999998</v>
      </c>
      <c r="M16" s="7">
        <v>1315.1776055684199</v>
      </c>
      <c r="N16" s="7"/>
      <c r="O16" s="7">
        <v>64.324314921840667</v>
      </c>
      <c r="P16" s="105">
        <f t="shared" si="0"/>
        <v>96.486472382760994</v>
      </c>
      <c r="Q16" s="7">
        <v>15616.901997401899</v>
      </c>
      <c r="R16" s="7">
        <v>10.099016666666699</v>
      </c>
      <c r="S16" s="7">
        <v>2201.4801956285</v>
      </c>
      <c r="T16" s="7"/>
      <c r="U16" s="7">
        <v>65.673864808879102</v>
      </c>
      <c r="V16" s="105">
        <v>98.505871919722694</v>
      </c>
      <c r="W16" s="7">
        <v>16651.183486693299</v>
      </c>
      <c r="X16" s="7">
        <v>11.321099999999999</v>
      </c>
      <c r="Y16" s="7">
        <v>1066.7216740005899</v>
      </c>
      <c r="Z16" s="7"/>
      <c r="AA16" s="7">
        <v>66.665442282242907</v>
      </c>
      <c r="AB16" s="105">
        <v>99.993163765176007</v>
      </c>
      <c r="AC16" s="7">
        <v>16651.183486693299</v>
      </c>
      <c r="AD16" s="7">
        <v>14.32945</v>
      </c>
      <c r="AE16" s="7">
        <v>1461.17205872553</v>
      </c>
      <c r="AF16" s="7"/>
      <c r="AG16" s="7">
        <v>77.790920944329699</v>
      </c>
      <c r="AH16" s="105">
        <v>116.680547389125</v>
      </c>
      <c r="AI16" s="7">
        <v>11377.954278028499</v>
      </c>
      <c r="AJ16" s="7">
        <v>14.538166666666701</v>
      </c>
      <c r="AK16" s="7">
        <v>659.27756795728897</v>
      </c>
      <c r="AL16" s="7"/>
      <c r="AM16" s="7">
        <v>70.281942525408098</v>
      </c>
      <c r="AN16" s="105">
        <v>105.417642905967</v>
      </c>
      <c r="AO16" s="7">
        <v>11377.954278028499</v>
      </c>
      <c r="AP16" s="7">
        <v>16.182766666666701</v>
      </c>
      <c r="AQ16" s="7">
        <v>1573.9578353670299</v>
      </c>
      <c r="AR16" s="7"/>
      <c r="AS16" s="7">
        <v>68.773655999182097</v>
      </c>
      <c r="AT16" s="105">
        <v>103.155326232462</v>
      </c>
      <c r="AU16" s="7">
        <v>11377.954278028499</v>
      </c>
      <c r="AV16" s="7">
        <v>17.2595666666667</v>
      </c>
      <c r="AW16" s="7">
        <v>1181.48555542908</v>
      </c>
      <c r="AX16" s="7"/>
      <c r="AY16" s="7">
        <v>78.761557053511794</v>
      </c>
      <c r="AZ16" s="105">
        <v>118.13642875882999</v>
      </c>
      <c r="BA16" s="7">
        <v>11377.954278028499</v>
      </c>
    </row>
    <row r="17" spans="1:53" x14ac:dyDescent="0.35">
      <c r="A17" s="5"/>
      <c r="B17" s="5"/>
      <c r="C17" s="5" t="s">
        <v>146</v>
      </c>
      <c r="D17" s="5" t="s">
        <v>214</v>
      </c>
      <c r="E17" s="5" t="s">
        <v>78</v>
      </c>
      <c r="F17" s="5" t="s">
        <v>146</v>
      </c>
      <c r="G17" s="6">
        <v>44491.917546296303</v>
      </c>
      <c r="H17" s="7">
        <v>5</v>
      </c>
      <c r="I17" s="8" t="s">
        <v>227</v>
      </c>
      <c r="J17" s="8"/>
      <c r="K17" s="7">
        <v>66.666666666666671</v>
      </c>
      <c r="L17" s="7">
        <v>7.6498333333333299</v>
      </c>
      <c r="M17" s="7">
        <v>1430.44925025672</v>
      </c>
      <c r="N17" s="7"/>
      <c r="O17" s="7">
        <v>63.126231557728403</v>
      </c>
      <c r="P17" s="105">
        <f t="shared" si="0"/>
        <v>94.689347336592604</v>
      </c>
      <c r="Q17" s="7">
        <v>17304.9870950978</v>
      </c>
      <c r="R17" s="7">
        <v>10.1253333333333</v>
      </c>
      <c r="S17" s="7">
        <v>2054.7127230075098</v>
      </c>
      <c r="T17" s="7"/>
      <c r="U17" s="7">
        <v>64.227671368832603</v>
      </c>
      <c r="V17" s="105">
        <v>96.3366902187379</v>
      </c>
      <c r="W17" s="7">
        <v>15885.777315368499</v>
      </c>
      <c r="X17" s="7">
        <v>11.3386833333333</v>
      </c>
      <c r="Y17" s="7">
        <v>1160.1273505952799</v>
      </c>
      <c r="Z17" s="7"/>
      <c r="AA17" s="7">
        <v>77.092538865551205</v>
      </c>
      <c r="AB17" s="105">
        <v>115.633026646994</v>
      </c>
      <c r="AC17" s="7">
        <v>15885.777315368499</v>
      </c>
      <c r="AD17" s="7">
        <v>14.35215</v>
      </c>
      <c r="AE17" s="7">
        <v>1202.02390829399</v>
      </c>
      <c r="AF17" s="7"/>
      <c r="AG17" s="7">
        <v>61.864454056402003</v>
      </c>
      <c r="AH17" s="105">
        <v>92.792041482528901</v>
      </c>
      <c r="AI17" s="7">
        <v>11945.7410752408</v>
      </c>
      <c r="AJ17" s="7">
        <v>14.560866666666699</v>
      </c>
      <c r="AK17" s="7">
        <v>603.349115919116</v>
      </c>
      <c r="AL17" s="7"/>
      <c r="AM17" s="7">
        <v>60.265920394963501</v>
      </c>
      <c r="AN17" s="105">
        <v>90.394360874401599</v>
      </c>
      <c r="AO17" s="7">
        <v>11945.7410752408</v>
      </c>
      <c r="AP17" s="7">
        <v>16.202100000000002</v>
      </c>
      <c r="AQ17" s="7">
        <v>1792.4383414070501</v>
      </c>
      <c r="AR17" s="7"/>
      <c r="AS17" s="7">
        <v>74.368623544280595</v>
      </c>
      <c r="AT17" s="105">
        <v>111.547357948523</v>
      </c>
      <c r="AU17" s="7">
        <v>11945.7410752408</v>
      </c>
      <c r="AV17" s="7">
        <v>17.270150000000001</v>
      </c>
      <c r="AW17" s="7">
        <v>1253.51357246972</v>
      </c>
      <c r="AX17" s="7"/>
      <c r="AY17" s="7">
        <v>79.785525069515998</v>
      </c>
      <c r="AZ17" s="105">
        <v>119.672303989075</v>
      </c>
      <c r="BA17" s="7">
        <v>11945.7410752408</v>
      </c>
    </row>
    <row r="18" spans="1:53" x14ac:dyDescent="0.35">
      <c r="A18" s="5"/>
      <c r="B18" s="5"/>
      <c r="C18" s="5" t="s">
        <v>85</v>
      </c>
      <c r="D18" s="5" t="s">
        <v>172</v>
      </c>
      <c r="E18" s="5" t="s">
        <v>78</v>
      </c>
      <c r="F18" s="5" t="s">
        <v>85</v>
      </c>
      <c r="G18" s="6">
        <v>44488.748946759297</v>
      </c>
      <c r="H18" s="7">
        <v>6</v>
      </c>
      <c r="I18" s="8" t="s">
        <v>227</v>
      </c>
      <c r="J18" s="8"/>
      <c r="K18" s="7">
        <v>116.66666666666667</v>
      </c>
      <c r="L18" s="7">
        <v>7.6711499999999999</v>
      </c>
      <c r="M18" s="7">
        <v>2518.3317599183001</v>
      </c>
      <c r="N18" s="7"/>
      <c r="O18" s="7">
        <v>102.22136981340299</v>
      </c>
      <c r="P18" s="105">
        <f t="shared" si="0"/>
        <v>87.618316982916838</v>
      </c>
      <c r="Q18" s="7">
        <v>18882.650476422401</v>
      </c>
      <c r="R18" s="7">
        <v>10.098983333333299</v>
      </c>
      <c r="S18" s="7">
        <v>3640.3566887992902</v>
      </c>
      <c r="T18" s="7"/>
      <c r="U18" s="7">
        <v>100.671356259654</v>
      </c>
      <c r="V18" s="105">
        <v>86.287268586315406</v>
      </c>
      <c r="W18" s="7">
        <v>18054.286908618102</v>
      </c>
      <c r="X18" s="7">
        <v>11.312333333333299</v>
      </c>
      <c r="Y18" s="7">
        <v>1831.38888875834</v>
      </c>
      <c r="Z18" s="7"/>
      <c r="AA18" s="7">
        <v>110.128754833725</v>
      </c>
      <c r="AB18" s="105">
        <v>94.393378618089201</v>
      </c>
      <c r="AC18" s="7">
        <v>18054.286908618102</v>
      </c>
      <c r="AD18" s="7">
        <v>14.329416666666701</v>
      </c>
      <c r="AE18" s="7">
        <v>2507.9128970316501</v>
      </c>
      <c r="AF18" s="7"/>
      <c r="AG18" s="7">
        <v>118.150385693136</v>
      </c>
      <c r="AH18" s="105">
        <v>101.26886576938</v>
      </c>
      <c r="AI18" s="7">
        <v>12611.206575390001</v>
      </c>
      <c r="AJ18" s="7">
        <v>14.538133333333301</v>
      </c>
      <c r="AK18" s="7">
        <v>883.83035738856597</v>
      </c>
      <c r="AL18" s="7"/>
      <c r="AM18" s="7">
        <v>86.633534094801504</v>
      </c>
      <c r="AN18" s="105">
        <v>74.255193361448093</v>
      </c>
      <c r="AO18" s="7">
        <v>12611.206575390001</v>
      </c>
      <c r="AP18" s="7">
        <v>16.182733333333299</v>
      </c>
      <c r="AQ18" s="7">
        <v>2645.4798145889299</v>
      </c>
      <c r="AR18" s="7"/>
      <c r="AS18" s="7">
        <v>102.89377256854</v>
      </c>
      <c r="AT18" s="105">
        <v>88.192142426107395</v>
      </c>
      <c r="AU18" s="7">
        <v>12611.206575390001</v>
      </c>
      <c r="AV18" s="7">
        <v>17.259533333333302</v>
      </c>
      <c r="AW18" s="7">
        <v>1287.82200663801</v>
      </c>
      <c r="AX18" s="7"/>
      <c r="AY18" s="7">
        <v>77.149264765080702</v>
      </c>
      <c r="AZ18" s="105">
        <v>66.126051911443099</v>
      </c>
      <c r="BA18" s="7">
        <v>12611.206575390001</v>
      </c>
    </row>
    <row r="19" spans="1:53" x14ac:dyDescent="0.35">
      <c r="A19" s="5"/>
      <c r="B19" s="5"/>
      <c r="C19" s="5" t="s">
        <v>19</v>
      </c>
      <c r="D19" s="5" t="s">
        <v>39</v>
      </c>
      <c r="E19" s="5" t="s">
        <v>78</v>
      </c>
      <c r="F19" s="5" t="s">
        <v>19</v>
      </c>
      <c r="G19" s="6">
        <v>44489.6024189815</v>
      </c>
      <c r="H19" s="7">
        <v>17</v>
      </c>
      <c r="I19" s="8" t="s">
        <v>227</v>
      </c>
      <c r="J19" s="8"/>
      <c r="K19" s="7">
        <v>166.66666666666666</v>
      </c>
      <c r="L19" s="7">
        <v>7.6712833333333297</v>
      </c>
      <c r="M19" s="7">
        <v>3942.80027355535</v>
      </c>
      <c r="N19" s="7"/>
      <c r="O19" s="7">
        <v>189.54340610216809</v>
      </c>
      <c r="P19" s="105">
        <f t="shared" si="0"/>
        <v>113.72604366130086</v>
      </c>
      <c r="Q19" s="7">
        <v>15987.079468240699</v>
      </c>
      <c r="R19" s="7">
        <v>10.099116666666699</v>
      </c>
      <c r="S19" s="7">
        <v>5585.4881573028497</v>
      </c>
      <c r="T19" s="7"/>
      <c r="U19" s="7">
        <v>190.95699684301599</v>
      </c>
      <c r="V19" s="105">
        <v>114.571906667676</v>
      </c>
      <c r="W19" s="7">
        <v>14670.5558982322</v>
      </c>
      <c r="X19" s="7">
        <v>11.321199999999999</v>
      </c>
      <c r="Y19" s="7">
        <v>2435.7715295891799</v>
      </c>
      <c r="Z19" s="7"/>
      <c r="AA19" s="7">
        <v>185.2441334195</v>
      </c>
      <c r="AB19" s="105">
        <v>111.144257166556</v>
      </c>
      <c r="AC19" s="7">
        <v>14670.5558982322</v>
      </c>
      <c r="AD19" s="7">
        <v>14.329549999999999</v>
      </c>
      <c r="AE19" s="7">
        <v>3565.5525281688701</v>
      </c>
      <c r="AF19" s="7"/>
      <c r="AG19" s="7">
        <v>185.04623713446901</v>
      </c>
      <c r="AH19" s="105">
        <v>111.025521770246</v>
      </c>
      <c r="AI19" s="7">
        <v>11296.8950249602</v>
      </c>
      <c r="AJ19" s="7">
        <v>14.53825</v>
      </c>
      <c r="AK19" s="7">
        <v>1539.6375180064299</v>
      </c>
      <c r="AL19" s="7"/>
      <c r="AM19" s="7">
        <v>175.81067792441999</v>
      </c>
      <c r="AN19" s="105">
        <v>105.48429706871001</v>
      </c>
      <c r="AO19" s="7">
        <v>11296.8950249602</v>
      </c>
      <c r="AP19" s="7">
        <v>16.182866666666701</v>
      </c>
      <c r="AQ19" s="7">
        <v>4507.9123951825104</v>
      </c>
      <c r="AR19" s="7"/>
      <c r="AS19" s="7">
        <v>193.291404540538</v>
      </c>
      <c r="AT19" s="105">
        <v>115.97252327385701</v>
      </c>
      <c r="AU19" s="7">
        <v>11296.8950249602</v>
      </c>
      <c r="AV19" s="7">
        <v>17.2596666666667</v>
      </c>
      <c r="AW19" s="7">
        <v>2500.35898895645</v>
      </c>
      <c r="AX19" s="7"/>
      <c r="AY19" s="7">
        <v>188.72816965667599</v>
      </c>
      <c r="AZ19" s="105">
        <v>113.234637101264</v>
      </c>
      <c r="BA19" s="7">
        <v>11296.8950249602</v>
      </c>
    </row>
    <row r="20" spans="1:53" x14ac:dyDescent="0.35">
      <c r="A20" s="5"/>
      <c r="B20" s="5"/>
      <c r="C20" s="5" t="s">
        <v>19</v>
      </c>
      <c r="D20" s="5" t="s">
        <v>20</v>
      </c>
      <c r="E20" s="5" t="s">
        <v>78</v>
      </c>
      <c r="F20" s="5" t="s">
        <v>19</v>
      </c>
      <c r="G20" s="6">
        <v>44492.262407407397</v>
      </c>
      <c r="H20" s="7">
        <v>17</v>
      </c>
      <c r="I20" s="8" t="s">
        <v>227</v>
      </c>
      <c r="J20" s="8"/>
      <c r="K20" s="7">
        <v>166.66666666666666</v>
      </c>
      <c r="L20" s="7">
        <v>7.6818833333333298</v>
      </c>
      <c r="M20" s="7">
        <v>5144.6152966190302</v>
      </c>
      <c r="N20" s="7"/>
      <c r="O20" s="7">
        <v>195.98157175912831</v>
      </c>
      <c r="P20" s="105">
        <f t="shared" si="0"/>
        <v>117.588943055477</v>
      </c>
      <c r="Q20" s="7">
        <v>20176.981610244999</v>
      </c>
      <c r="R20" s="7">
        <v>10.125166666666701</v>
      </c>
      <c r="S20" s="7">
        <v>6870.6647593383996</v>
      </c>
      <c r="T20" s="7"/>
      <c r="U20" s="7">
        <v>191.84677123188499</v>
      </c>
      <c r="V20" s="105">
        <v>115.105760623919</v>
      </c>
      <c r="W20" s="7">
        <v>17962.8619136124</v>
      </c>
      <c r="X20" s="7">
        <v>11.338516666666701</v>
      </c>
      <c r="Y20" s="7">
        <v>2810.0620864733801</v>
      </c>
      <c r="Z20" s="7"/>
      <c r="AA20" s="7">
        <v>174.087340061258</v>
      </c>
      <c r="AB20" s="105">
        <v>104.45031503045399</v>
      </c>
      <c r="AC20" s="7">
        <v>17962.8619136124</v>
      </c>
      <c r="AD20" s="7">
        <v>14.3502666666667</v>
      </c>
      <c r="AE20" s="7">
        <v>3444.3047339935401</v>
      </c>
      <c r="AF20" s="7"/>
      <c r="AG20" s="7">
        <v>157.84527130225499</v>
      </c>
      <c r="AH20" s="105">
        <v>94.705268675979198</v>
      </c>
      <c r="AI20" s="7">
        <v>12844.866866296201</v>
      </c>
      <c r="AJ20" s="7">
        <v>14.5589833333333</v>
      </c>
      <c r="AK20" s="7">
        <v>1751.38273900032</v>
      </c>
      <c r="AL20" s="7"/>
      <c r="AM20" s="7">
        <v>175.89188226563601</v>
      </c>
      <c r="AN20" s="105">
        <v>105.533018699008</v>
      </c>
      <c r="AO20" s="7">
        <v>12844.866866296201</v>
      </c>
      <c r="AP20" s="7">
        <v>16.200233333333301</v>
      </c>
      <c r="AQ20" s="7">
        <v>4807.5027374103001</v>
      </c>
      <c r="AR20" s="7"/>
      <c r="AS20" s="7">
        <v>181.46286551911399</v>
      </c>
      <c r="AT20" s="105">
        <v>108.87554180063201</v>
      </c>
      <c r="AU20" s="7">
        <v>12844.866866296201</v>
      </c>
      <c r="AV20" s="7">
        <v>17.2770333333333</v>
      </c>
      <c r="AW20" s="7">
        <v>3045.12601642037</v>
      </c>
      <c r="AX20" s="7"/>
      <c r="AY20" s="7">
        <v>203.45816069198801</v>
      </c>
      <c r="AZ20" s="105">
        <v>122.072454966094</v>
      </c>
      <c r="BA20" s="7">
        <v>12844.866866296201</v>
      </c>
    </row>
    <row r="21" spans="1:53" x14ac:dyDescent="0.35">
      <c r="A21" s="5"/>
      <c r="B21" s="5"/>
      <c r="C21" s="5" t="s">
        <v>140</v>
      </c>
      <c r="D21" s="5" t="s">
        <v>71</v>
      </c>
      <c r="E21" s="5" t="s">
        <v>78</v>
      </c>
      <c r="F21" s="5" t="s">
        <v>140</v>
      </c>
      <c r="G21" s="6">
        <v>44488.691817129598</v>
      </c>
      <c r="H21" s="7">
        <v>4</v>
      </c>
      <c r="I21" s="8" t="s">
        <v>227</v>
      </c>
      <c r="J21" s="8"/>
      <c r="K21" s="7">
        <v>266.66666666666669</v>
      </c>
      <c r="L21" s="7">
        <v>7.6498333333333299</v>
      </c>
      <c r="M21" s="7">
        <v>3477.55140278196</v>
      </c>
      <c r="N21" s="7"/>
      <c r="O21" s="7">
        <v>167.32198355392444</v>
      </c>
      <c r="P21" s="105">
        <f t="shared" si="0"/>
        <v>62.745743832721658</v>
      </c>
      <c r="Q21" s="7">
        <v>15966.4998834334</v>
      </c>
      <c r="R21" s="7">
        <v>10.099133333333301</v>
      </c>
      <c r="S21" s="7">
        <v>4100.9954864069896</v>
      </c>
      <c r="T21" s="7"/>
      <c r="U21" s="7">
        <v>123.222840480888</v>
      </c>
      <c r="V21" s="105">
        <v>46.207987580488101</v>
      </c>
      <c r="W21" s="7">
        <v>16645.8217124156</v>
      </c>
      <c r="X21" s="7">
        <v>11.3212166666667</v>
      </c>
      <c r="Y21" s="7">
        <v>1956.1580977502899</v>
      </c>
      <c r="Z21" s="7"/>
      <c r="AA21" s="7">
        <v>128.82644667092001</v>
      </c>
      <c r="AB21" s="105">
        <v>48.309313635174398</v>
      </c>
      <c r="AC21" s="7">
        <v>16645.8217124156</v>
      </c>
      <c r="AD21" s="7">
        <v>14.3312666666667</v>
      </c>
      <c r="AE21" s="7">
        <v>3069.3306495975098</v>
      </c>
      <c r="AF21" s="7"/>
      <c r="AG21" s="7">
        <v>149.32706393638401</v>
      </c>
      <c r="AH21" s="105">
        <v>55.996949014281498</v>
      </c>
      <c r="AI21" s="7">
        <v>12118.3824115806</v>
      </c>
      <c r="AJ21" s="7">
        <v>14.5399833333333</v>
      </c>
      <c r="AK21" s="7">
        <v>1084.6753189917399</v>
      </c>
      <c r="AL21" s="7"/>
      <c r="AM21" s="7">
        <v>112.796687807083</v>
      </c>
      <c r="AN21" s="105">
        <v>42.298229199791301</v>
      </c>
      <c r="AO21" s="7">
        <v>12118.3824115806</v>
      </c>
      <c r="AP21" s="7">
        <v>16.1845833333333</v>
      </c>
      <c r="AQ21" s="7">
        <v>4447.2140912732302</v>
      </c>
      <c r="AR21" s="7"/>
      <c r="AS21" s="7">
        <v>177.979408590156</v>
      </c>
      <c r="AT21" s="105">
        <v>66.741443953259093</v>
      </c>
      <c r="AU21" s="7">
        <v>12118.3824115806</v>
      </c>
      <c r="AV21" s="7">
        <v>17.261383333333299</v>
      </c>
      <c r="AW21" s="7">
        <v>1699.01108853957</v>
      </c>
      <c r="AX21" s="7"/>
      <c r="AY21" s="7">
        <v>112.79397003696501</v>
      </c>
      <c r="AZ21" s="105">
        <v>42.297210048736098</v>
      </c>
      <c r="BA21" s="7">
        <v>12118.3824115806</v>
      </c>
    </row>
    <row r="22" spans="1:53" x14ac:dyDescent="0.35">
      <c r="A22" s="5"/>
      <c r="B22" s="5"/>
      <c r="C22" s="5" t="s">
        <v>140</v>
      </c>
      <c r="D22" s="5" t="s">
        <v>68</v>
      </c>
      <c r="E22" s="5" t="s">
        <v>78</v>
      </c>
      <c r="F22" s="5" t="s">
        <v>140</v>
      </c>
      <c r="G22" s="6">
        <v>44491.888587963003</v>
      </c>
      <c r="H22" s="7">
        <v>4</v>
      </c>
      <c r="I22" s="8" t="s">
        <v>227</v>
      </c>
      <c r="J22" s="8"/>
      <c r="K22" s="7">
        <v>266.66666666666669</v>
      </c>
      <c r="L22" s="7">
        <v>7.6496000000000004</v>
      </c>
      <c r="M22" s="7">
        <v>5194.7780392179202</v>
      </c>
      <c r="N22" s="7"/>
      <c r="O22" s="7">
        <v>156.17300128528689</v>
      </c>
      <c r="P22" s="105">
        <f t="shared" si="0"/>
        <v>58.564875481982583</v>
      </c>
      <c r="Q22" s="7">
        <v>25546.904438315702</v>
      </c>
      <c r="R22" s="7">
        <v>10.10765</v>
      </c>
      <c r="S22" s="7">
        <v>5804.3952399406398</v>
      </c>
      <c r="T22" s="7"/>
      <c r="U22" s="7">
        <v>121.426390796711</v>
      </c>
      <c r="V22" s="105">
        <v>45.5343273696746</v>
      </c>
      <c r="W22" s="7">
        <v>23905.6468321828</v>
      </c>
      <c r="X22" s="7">
        <v>11.321</v>
      </c>
      <c r="Y22" s="7">
        <v>2602.07126985793</v>
      </c>
      <c r="Z22" s="7"/>
      <c r="AA22" s="7">
        <v>118.745415712897</v>
      </c>
      <c r="AB22" s="105">
        <v>44.528974280158003</v>
      </c>
      <c r="AC22" s="7">
        <v>23905.6468321828</v>
      </c>
      <c r="AD22" s="7">
        <v>14.341483333333301</v>
      </c>
      <c r="AE22" s="7">
        <v>4174.6637736001303</v>
      </c>
      <c r="AF22" s="7"/>
      <c r="AG22" s="7">
        <v>147.441595623848</v>
      </c>
      <c r="AH22" s="105">
        <v>55.289907235102397</v>
      </c>
      <c r="AI22" s="7">
        <v>16699.453136454998</v>
      </c>
      <c r="AJ22" s="7">
        <v>14.5502</v>
      </c>
      <c r="AK22" s="7">
        <v>1407.3823427754201</v>
      </c>
      <c r="AL22" s="7"/>
      <c r="AM22" s="7">
        <v>105.75275286254001</v>
      </c>
      <c r="AN22" s="105">
        <v>39.6567866136199</v>
      </c>
      <c r="AO22" s="7">
        <v>16699.453136454998</v>
      </c>
      <c r="AP22" s="7">
        <v>16.1931166666667</v>
      </c>
      <c r="AQ22" s="7">
        <v>4653.6562727727896</v>
      </c>
      <c r="AR22" s="7"/>
      <c r="AS22" s="7">
        <v>135.801163625523</v>
      </c>
      <c r="AT22" s="105">
        <v>50.924799799573698</v>
      </c>
      <c r="AU22" s="7">
        <v>16699.453136454998</v>
      </c>
      <c r="AV22" s="7">
        <v>17.278683333333301</v>
      </c>
      <c r="AW22" s="7">
        <v>2485.1183929721801</v>
      </c>
      <c r="AX22" s="7"/>
      <c r="AY22" s="7">
        <v>120.85553010412301</v>
      </c>
      <c r="AZ22" s="105">
        <v>45.320257285830102</v>
      </c>
      <c r="BA22" s="7">
        <v>16699.453136454998</v>
      </c>
    </row>
    <row r="23" spans="1:53" x14ac:dyDescent="0.35">
      <c r="A23" s="5"/>
      <c r="B23" s="5"/>
      <c r="C23" s="5" t="s">
        <v>144</v>
      </c>
      <c r="D23" s="5" t="s">
        <v>205</v>
      </c>
      <c r="E23" s="5" t="s">
        <v>78</v>
      </c>
      <c r="F23" s="5" t="s">
        <v>144</v>
      </c>
      <c r="G23" s="6">
        <v>44488.834803240701</v>
      </c>
      <c r="H23" s="7">
        <v>9</v>
      </c>
      <c r="I23" s="8" t="s">
        <v>227</v>
      </c>
      <c r="J23" s="8"/>
      <c r="K23" s="7">
        <v>500</v>
      </c>
      <c r="L23" s="7">
        <v>7.66045</v>
      </c>
      <c r="M23" s="7">
        <v>12007.5801813495</v>
      </c>
      <c r="N23" s="7"/>
      <c r="O23" s="7">
        <v>575.97383603977221</v>
      </c>
      <c r="P23" s="105">
        <f t="shared" si="0"/>
        <v>115.19476720795446</v>
      </c>
      <c r="Q23" s="7">
        <v>16056.6832372341</v>
      </c>
      <c r="R23" s="7">
        <v>10.099016666666699</v>
      </c>
      <c r="S23" s="7">
        <v>18327.311650166201</v>
      </c>
      <c r="T23" s="7"/>
      <c r="U23" s="7">
        <v>543.59806563720701</v>
      </c>
      <c r="V23" s="105">
        <v>108.71961312744099</v>
      </c>
      <c r="W23" s="7">
        <v>16965.9732718091</v>
      </c>
      <c r="X23" s="7">
        <v>11.321099999999999</v>
      </c>
      <c r="Y23" s="7">
        <v>8020.6335898862899</v>
      </c>
      <c r="Z23" s="7"/>
      <c r="AA23" s="7">
        <v>541.92382817788496</v>
      </c>
      <c r="AB23" s="105">
        <v>108.384765635577</v>
      </c>
      <c r="AC23" s="7">
        <v>16965.9732718091</v>
      </c>
      <c r="AD23" s="7">
        <v>14.3207166666667</v>
      </c>
      <c r="AE23" s="7">
        <v>10901.838610340799</v>
      </c>
      <c r="AF23" s="7"/>
      <c r="AG23" s="7">
        <v>530.40924882246998</v>
      </c>
      <c r="AH23" s="105">
        <v>106.081849764494</v>
      </c>
      <c r="AI23" s="7">
        <v>11870.3244573721</v>
      </c>
      <c r="AJ23" s="7">
        <v>14.539849999999999</v>
      </c>
      <c r="AK23" s="7">
        <v>5165.7804193184002</v>
      </c>
      <c r="AL23" s="7"/>
      <c r="AM23" s="7">
        <v>578.41516155763304</v>
      </c>
      <c r="AN23" s="105">
        <v>115.683032311527</v>
      </c>
      <c r="AO23" s="7">
        <v>11870.3244573721</v>
      </c>
      <c r="AP23" s="7">
        <v>16.184466666666701</v>
      </c>
      <c r="AQ23" s="7">
        <v>13437.7365555943</v>
      </c>
      <c r="AR23" s="7"/>
      <c r="AS23" s="7">
        <v>543.38730998106496</v>
      </c>
      <c r="AT23" s="105">
        <v>108.677461996213</v>
      </c>
      <c r="AU23" s="7">
        <v>11870.3244573721</v>
      </c>
      <c r="AV23" s="7">
        <v>17.2612666666667</v>
      </c>
      <c r="AW23" s="7">
        <v>8091.09079928339</v>
      </c>
      <c r="AX23" s="7"/>
      <c r="AY23" s="7">
        <v>619.53959928060794</v>
      </c>
      <c r="AZ23" s="105">
        <v>123.90791985612201</v>
      </c>
      <c r="BA23" s="7">
        <v>11870.3244573721</v>
      </c>
    </row>
    <row r="24" spans="1:53" x14ac:dyDescent="0.35">
      <c r="A24" s="5"/>
      <c r="B24" s="5"/>
      <c r="C24" s="5" t="s">
        <v>144</v>
      </c>
      <c r="D24" s="5" t="s">
        <v>109</v>
      </c>
      <c r="E24" s="5" t="s">
        <v>78</v>
      </c>
      <c r="F24" s="5" t="s">
        <v>144</v>
      </c>
      <c r="G24" s="6">
        <v>44492.032592592601</v>
      </c>
      <c r="H24" s="7">
        <v>9</v>
      </c>
      <c r="I24" s="8" t="s">
        <v>227</v>
      </c>
      <c r="J24" s="8"/>
      <c r="K24" s="7">
        <v>500</v>
      </c>
      <c r="L24" s="7">
        <v>7.67113333333333</v>
      </c>
      <c r="M24" s="7">
        <v>21303.3131101246</v>
      </c>
      <c r="N24" s="7"/>
      <c r="O24" s="7">
        <v>601.99981040569673</v>
      </c>
      <c r="P24" s="105">
        <f t="shared" si="0"/>
        <v>120.39996208113935</v>
      </c>
      <c r="Q24" s="7">
        <v>27256.722981364401</v>
      </c>
      <c r="R24" s="7">
        <v>10.107699999999999</v>
      </c>
      <c r="S24" s="7">
        <v>24766.742543319699</v>
      </c>
      <c r="T24" s="7"/>
      <c r="U24" s="7">
        <v>589.65052623298197</v>
      </c>
      <c r="V24" s="105">
        <v>117.930105246596</v>
      </c>
      <c r="W24" s="7">
        <v>21139.4162374878</v>
      </c>
      <c r="X24" s="7">
        <v>11.3297666666667</v>
      </c>
      <c r="Y24" s="7">
        <v>10133.521436401399</v>
      </c>
      <c r="Z24" s="7"/>
      <c r="AA24" s="7">
        <v>549.61984125773699</v>
      </c>
      <c r="AB24" s="105">
        <v>109.923968251547</v>
      </c>
      <c r="AC24" s="7">
        <v>21139.4162374878</v>
      </c>
      <c r="AD24" s="7">
        <v>14.341533333333301</v>
      </c>
      <c r="AE24" s="7">
        <v>14928.738521057099</v>
      </c>
      <c r="AF24" s="7"/>
      <c r="AG24" s="7">
        <v>542.01724855329201</v>
      </c>
      <c r="AH24" s="105">
        <v>108.40344971065799</v>
      </c>
      <c r="AI24" s="7">
        <v>15904.1137287211</v>
      </c>
      <c r="AJ24" s="7">
        <v>14.55025</v>
      </c>
      <c r="AK24" s="7">
        <v>6919.0588802644597</v>
      </c>
      <c r="AL24" s="7"/>
      <c r="AM24" s="7">
        <v>578.23189906146695</v>
      </c>
      <c r="AN24" s="105">
        <v>115.64637981229301</v>
      </c>
      <c r="AO24" s="7">
        <v>15904.1137287211</v>
      </c>
      <c r="AP24" s="7">
        <v>16.193166666666698</v>
      </c>
      <c r="AQ24" s="7">
        <v>19850.508016639698</v>
      </c>
      <c r="AR24" s="7"/>
      <c r="AS24" s="7">
        <v>598.83494393668502</v>
      </c>
      <c r="AT24" s="105">
        <v>119.766988787337</v>
      </c>
      <c r="AU24" s="7">
        <v>15904.1137287211</v>
      </c>
      <c r="AV24" s="7">
        <v>17.269966666666701</v>
      </c>
      <c r="AW24" s="7">
        <v>11290.205404645299</v>
      </c>
      <c r="AX24" s="7"/>
      <c r="AY24" s="7">
        <v>645.99781728683399</v>
      </c>
      <c r="AZ24" s="105">
        <v>129.19956345736699</v>
      </c>
      <c r="BA24" s="7">
        <v>15904.1137287211</v>
      </c>
    </row>
    <row r="25" spans="1:53" x14ac:dyDescent="0.35">
      <c r="A25" s="5"/>
      <c r="B25" s="5"/>
      <c r="C25" s="5" t="s">
        <v>223</v>
      </c>
      <c r="D25" s="5" t="s">
        <v>154</v>
      </c>
      <c r="E25" s="5" t="s">
        <v>78</v>
      </c>
      <c r="F25" s="5" t="s">
        <v>223</v>
      </c>
      <c r="G25" s="6">
        <v>44492.233692129601</v>
      </c>
      <c r="H25" s="7">
        <v>16</v>
      </c>
      <c r="I25" s="8" t="s">
        <v>227</v>
      </c>
      <c r="J25" s="8"/>
      <c r="K25" s="7">
        <v>833.33333333333337</v>
      </c>
      <c r="L25" s="7">
        <v>7.67106666666667</v>
      </c>
      <c r="M25" s="7">
        <v>21.747174118041901</v>
      </c>
      <c r="N25" s="7"/>
      <c r="O25" s="7">
        <v>904.94658584201147</v>
      </c>
      <c r="P25" s="105">
        <f t="shared" si="0"/>
        <v>108.59359030104136</v>
      </c>
      <c r="Q25" s="7">
        <v>18.516079406738299</v>
      </c>
      <c r="R25" s="7">
        <v>10.029066666666701</v>
      </c>
      <c r="S25" s="7">
        <v>6.7963749542237002</v>
      </c>
      <c r="T25" s="7"/>
      <c r="U25" s="7">
        <v>214.56072553654201</v>
      </c>
      <c r="V25" s="105">
        <v>25.7473900539452</v>
      </c>
      <c r="W25" s="7">
        <v>15.8961315841676</v>
      </c>
      <c r="X25" s="7">
        <v>11.224966666666701</v>
      </c>
      <c r="Y25" s="7">
        <v>7.3409679946900601</v>
      </c>
      <c r="Z25" s="7"/>
      <c r="AA25" s="7">
        <v>529.202032580538</v>
      </c>
      <c r="AB25" s="105">
        <v>63.504497927656303</v>
      </c>
      <c r="AC25" s="7">
        <v>15.8961315841676</v>
      </c>
      <c r="AD25" s="7">
        <v>14.2266833333333</v>
      </c>
      <c r="AE25" s="7">
        <v>69.447621868897002</v>
      </c>
      <c r="AF25" s="7"/>
      <c r="AG25" s="7">
        <v>5487.9653994569999</v>
      </c>
      <c r="AH25" s="105">
        <v>658.55848216876905</v>
      </c>
      <c r="AI25" s="7">
        <v>7.25588126373286</v>
      </c>
      <c r="AJ25" s="7" t="s">
        <v>190</v>
      </c>
      <c r="AK25" s="7" t="s">
        <v>190</v>
      </c>
      <c r="AL25" s="7"/>
      <c r="AM25" s="7" t="s">
        <v>190</v>
      </c>
      <c r="AN25" s="105" t="s">
        <v>190</v>
      </c>
      <c r="AO25" s="7">
        <v>7.25588126373286</v>
      </c>
      <c r="AP25" s="7" t="s">
        <v>190</v>
      </c>
      <c r="AQ25" s="7" t="s">
        <v>190</v>
      </c>
      <c r="AR25" s="7"/>
      <c r="AS25" s="7" t="s">
        <v>190</v>
      </c>
      <c r="AT25" s="105" t="s">
        <v>190</v>
      </c>
      <c r="AU25" s="7">
        <v>7.25588126373286</v>
      </c>
      <c r="AV25" s="7" t="s">
        <v>190</v>
      </c>
      <c r="AW25" s="7" t="s">
        <v>190</v>
      </c>
      <c r="AX25" s="7"/>
      <c r="AY25" s="7" t="s">
        <v>190</v>
      </c>
      <c r="AZ25" s="105" t="s">
        <v>190</v>
      </c>
      <c r="BA25" s="7">
        <v>7.25588126373286</v>
      </c>
    </row>
    <row r="26" spans="1:53" x14ac:dyDescent="0.35">
      <c r="A26" s="5"/>
      <c r="B26" s="5"/>
      <c r="C26" s="5" t="s">
        <v>178</v>
      </c>
      <c r="D26" s="5" t="s">
        <v>106</v>
      </c>
      <c r="E26" s="5" t="s">
        <v>78</v>
      </c>
      <c r="F26" s="5" t="s">
        <v>178</v>
      </c>
      <c r="G26" s="6">
        <v>44489.459074074097</v>
      </c>
      <c r="H26" s="7">
        <v>12</v>
      </c>
      <c r="I26" s="8" t="s">
        <v>227</v>
      </c>
      <c r="J26" s="8"/>
      <c r="K26" s="7">
        <v>1666.6666666666667</v>
      </c>
      <c r="L26" s="7">
        <v>7.6336166666666703</v>
      </c>
      <c r="M26" s="7">
        <v>39740.126241534097</v>
      </c>
      <c r="N26" s="7"/>
      <c r="O26" s="7">
        <v>1575.7917328605974</v>
      </c>
      <c r="P26" s="105">
        <f t="shared" si="0"/>
        <v>94.547503971635834</v>
      </c>
      <c r="Q26" s="7">
        <v>19436.738013852399</v>
      </c>
      <c r="R26" s="7">
        <v>10.099033333333301</v>
      </c>
      <c r="S26" s="7">
        <v>60120.664956138899</v>
      </c>
      <c r="T26" s="7"/>
      <c r="U26" s="7">
        <v>1562.53309220099</v>
      </c>
      <c r="V26" s="105">
        <v>93.751798028463298</v>
      </c>
      <c r="W26" s="7">
        <v>19384.785637176301</v>
      </c>
      <c r="X26" s="7">
        <v>11.329833333333299</v>
      </c>
      <c r="Y26" s="7">
        <v>26852.214798867899</v>
      </c>
      <c r="Z26" s="7"/>
      <c r="AA26" s="7">
        <v>1603.03441909908</v>
      </c>
      <c r="AB26" s="105">
        <v>96.181872782199306</v>
      </c>
      <c r="AC26" s="7">
        <v>19384.785637176301</v>
      </c>
      <c r="AD26" s="7">
        <v>14.308583333333299</v>
      </c>
      <c r="AE26" s="7">
        <v>35989.191724155397</v>
      </c>
      <c r="AF26" s="7"/>
      <c r="AG26" s="7">
        <v>1618.93071214774</v>
      </c>
      <c r="AH26" s="105">
        <v>97.135648457567797</v>
      </c>
      <c r="AI26" s="7">
        <v>12769.8589590025</v>
      </c>
      <c r="AJ26" s="7">
        <v>14.5277333333333</v>
      </c>
      <c r="AK26" s="7">
        <v>14368.014852762901</v>
      </c>
      <c r="AL26" s="7"/>
      <c r="AM26" s="7">
        <v>1507.7805573098899</v>
      </c>
      <c r="AN26" s="105">
        <v>90.466652505288096</v>
      </c>
      <c r="AO26" s="7">
        <v>12769.8589590025</v>
      </c>
      <c r="AP26" s="7">
        <v>16.1652666666667</v>
      </c>
      <c r="AQ26" s="7">
        <v>41440.600267105103</v>
      </c>
      <c r="AR26" s="7"/>
      <c r="AS26" s="7">
        <v>1552.6620310994599</v>
      </c>
      <c r="AT26" s="105">
        <v>93.159535546896294</v>
      </c>
      <c r="AU26" s="7">
        <v>12769.8589590025</v>
      </c>
      <c r="AV26" s="7">
        <v>17.250816666666701</v>
      </c>
      <c r="AW26" s="7">
        <v>20199.055795387201</v>
      </c>
      <c r="AX26" s="7"/>
      <c r="AY26" s="7">
        <v>1462.0398468690501</v>
      </c>
      <c r="AZ26" s="105">
        <v>87.722215367712096</v>
      </c>
      <c r="BA26" s="7">
        <v>12769.8589590025</v>
      </c>
    </row>
    <row r="27" spans="1:53" x14ac:dyDescent="0.35">
      <c r="A27" s="5"/>
      <c r="B27" s="5"/>
      <c r="C27" s="5" t="s">
        <v>230</v>
      </c>
      <c r="D27" s="5" t="s">
        <v>209</v>
      </c>
      <c r="E27" s="5" t="s">
        <v>49</v>
      </c>
      <c r="F27" s="5" t="s">
        <v>190</v>
      </c>
      <c r="G27" s="6">
        <v>44491.255277777796</v>
      </c>
      <c r="H27" s="7">
        <v>54</v>
      </c>
      <c r="I27" s="8">
        <v>902</v>
      </c>
      <c r="J27" s="8">
        <v>0</v>
      </c>
      <c r="L27" s="7">
        <v>7.6981666666666699</v>
      </c>
      <c r="M27" s="7">
        <v>987.35724378803695</v>
      </c>
      <c r="N27" s="7"/>
      <c r="O27" s="7"/>
      <c r="P27" s="7"/>
      <c r="Q27" s="7">
        <v>15930.5969782908</v>
      </c>
      <c r="R27" s="7">
        <v>10.125349999999999</v>
      </c>
      <c r="S27" s="7">
        <v>179.483396623695</v>
      </c>
      <c r="T27" s="7"/>
      <c r="U27" s="7">
        <v>5.0704287210954702</v>
      </c>
      <c r="V27" s="7"/>
      <c r="W27" s="7">
        <v>14961.3489512551</v>
      </c>
      <c r="X27" s="7">
        <v>11.338699999999999</v>
      </c>
      <c r="Y27" s="7">
        <v>691.40995733007799</v>
      </c>
      <c r="Z27" s="7"/>
      <c r="AA27" s="7">
        <v>45.908063374792</v>
      </c>
      <c r="AB27" s="7"/>
      <c r="AC27" s="7">
        <v>14961.3489512551</v>
      </c>
      <c r="AD27" s="7">
        <v>14.3312833333333</v>
      </c>
      <c r="AE27" s="7">
        <v>161253.73552933501</v>
      </c>
      <c r="AF27" s="8">
        <v>0</v>
      </c>
      <c r="AG27" s="7">
        <v>9307.1146324537895</v>
      </c>
      <c r="AH27" s="7"/>
      <c r="AI27" s="7">
        <v>9931.2058308568994</v>
      </c>
      <c r="AJ27" s="7">
        <v>14.54</v>
      </c>
      <c r="AK27" s="7">
        <v>128.61283914786401</v>
      </c>
      <c r="AL27" s="7"/>
      <c r="AM27" s="7">
        <v>9.6775563340329605</v>
      </c>
      <c r="AN27" s="7"/>
      <c r="AO27" s="7">
        <v>9931.2058308568994</v>
      </c>
      <c r="AP27" s="7">
        <v>16.202116666666701</v>
      </c>
      <c r="AQ27" s="7">
        <v>76.598019400896504</v>
      </c>
      <c r="AR27" s="7"/>
      <c r="AS27" s="7">
        <v>6.3867074584765398</v>
      </c>
      <c r="AT27" s="7"/>
      <c r="AU27" s="7">
        <v>9931.2058308568994</v>
      </c>
      <c r="AV27" s="7" t="s">
        <v>190</v>
      </c>
      <c r="AW27" s="7" t="s">
        <v>190</v>
      </c>
      <c r="AX27" s="7"/>
      <c r="AY27" s="7" t="s">
        <v>190</v>
      </c>
      <c r="AZ27" s="7" t="s">
        <v>190</v>
      </c>
      <c r="BA27" s="7">
        <v>9931.2058308568994</v>
      </c>
    </row>
    <row r="28" spans="1:53" x14ac:dyDescent="0.35">
      <c r="A28" s="5"/>
      <c r="B28" s="5"/>
      <c r="C28" s="5" t="s">
        <v>230</v>
      </c>
      <c r="D28" s="5" t="s">
        <v>111</v>
      </c>
      <c r="E28" s="5" t="s">
        <v>49</v>
      </c>
      <c r="F28" s="5" t="s">
        <v>190</v>
      </c>
      <c r="G28" s="6">
        <v>44491.4292361111</v>
      </c>
      <c r="H28" s="7">
        <v>60</v>
      </c>
      <c r="I28" s="8">
        <v>902</v>
      </c>
      <c r="J28" s="8">
        <v>0</v>
      </c>
      <c r="L28" s="7">
        <v>7.6926166666666704</v>
      </c>
      <c r="M28" s="7">
        <v>1311.61272078099</v>
      </c>
      <c r="N28" s="7"/>
      <c r="O28" s="7"/>
      <c r="P28" s="7"/>
      <c r="Q28" s="7">
        <v>16650.617290770399</v>
      </c>
      <c r="R28" s="7">
        <v>10.125166666666701</v>
      </c>
      <c r="S28" s="7">
        <v>193.10485668411201</v>
      </c>
      <c r="T28" s="7"/>
      <c r="U28" s="7">
        <v>5.0695751736416499</v>
      </c>
      <c r="V28" s="7"/>
      <c r="W28" s="7">
        <v>16099.0766427281</v>
      </c>
      <c r="X28" s="7">
        <v>11.338516666666701</v>
      </c>
      <c r="Y28" s="7">
        <v>678.60713639077801</v>
      </c>
      <c r="Z28" s="7"/>
      <c r="AA28" s="7">
        <v>41.185374049150901</v>
      </c>
      <c r="AB28" s="7"/>
      <c r="AC28" s="7">
        <v>16099.0766427281</v>
      </c>
      <c r="AD28" s="7">
        <v>14.3206666666667</v>
      </c>
      <c r="AE28" s="7">
        <v>194452.61131541</v>
      </c>
      <c r="AF28" s="8">
        <v>0</v>
      </c>
      <c r="AG28" s="7">
        <v>10988.302842769899</v>
      </c>
      <c r="AH28" s="7"/>
      <c r="AI28" s="7">
        <v>10142.857670617601</v>
      </c>
      <c r="AJ28" s="7">
        <v>14.55025</v>
      </c>
      <c r="AK28" s="7">
        <v>105.92192477083201</v>
      </c>
      <c r="AL28" s="7"/>
      <c r="AM28" s="7">
        <v>6.3001998415457097</v>
      </c>
      <c r="AN28" s="7"/>
      <c r="AO28" s="7">
        <v>10142.857670617601</v>
      </c>
      <c r="AP28" s="7">
        <v>16.2106833333333</v>
      </c>
      <c r="AQ28" s="7">
        <v>108.03978401357401</v>
      </c>
      <c r="AR28" s="7"/>
      <c r="AS28" s="7">
        <v>7.7904003218897504</v>
      </c>
      <c r="AT28" s="7"/>
      <c r="AU28" s="7">
        <v>10142.857670617601</v>
      </c>
      <c r="AV28" s="7" t="s">
        <v>190</v>
      </c>
      <c r="AW28" s="7" t="s">
        <v>190</v>
      </c>
      <c r="AX28" s="7"/>
      <c r="AY28" s="7" t="s">
        <v>190</v>
      </c>
      <c r="AZ28" s="7" t="s">
        <v>190</v>
      </c>
      <c r="BA28" s="7">
        <v>10142.857670617601</v>
      </c>
    </row>
    <row r="29" spans="1:53" x14ac:dyDescent="0.35">
      <c r="A29" s="5"/>
      <c r="B29" s="5"/>
      <c r="C29" s="5" t="s">
        <v>230</v>
      </c>
      <c r="D29" s="5" t="s">
        <v>188</v>
      </c>
      <c r="E29" s="5" t="s">
        <v>49</v>
      </c>
      <c r="F29" s="5" t="s">
        <v>190</v>
      </c>
      <c r="G29" s="6">
        <v>44491.745358796303</v>
      </c>
      <c r="H29" s="7">
        <v>71</v>
      </c>
      <c r="I29" s="8">
        <v>902</v>
      </c>
      <c r="J29" s="8">
        <v>0</v>
      </c>
      <c r="L29" s="7">
        <v>7.7301833333333301</v>
      </c>
      <c r="M29" s="7">
        <v>1271.9848225534899</v>
      </c>
      <c r="N29" s="7"/>
      <c r="O29" s="7"/>
      <c r="P29" s="7"/>
      <c r="Q29" s="7">
        <v>13647.774658529301</v>
      </c>
      <c r="R29" s="7">
        <v>10.12515</v>
      </c>
      <c r="S29" s="7">
        <v>644.77795804356094</v>
      </c>
      <c r="T29" s="7"/>
      <c r="U29" s="7">
        <v>22.659520302082299</v>
      </c>
      <c r="V29" s="7"/>
      <c r="W29" s="7">
        <v>13751.792944981</v>
      </c>
      <c r="X29" s="7">
        <v>11.3385</v>
      </c>
      <c r="Y29" s="7">
        <v>545.10431805849203</v>
      </c>
      <c r="Z29" s="7"/>
      <c r="AA29" s="7">
        <v>38.262846440809398</v>
      </c>
      <c r="AB29" s="7"/>
      <c r="AC29" s="7">
        <v>13751.792944981</v>
      </c>
      <c r="AD29" s="7">
        <v>14.331099999999999</v>
      </c>
      <c r="AE29" s="7">
        <v>209467.91798016199</v>
      </c>
      <c r="AF29" s="8">
        <v>0</v>
      </c>
      <c r="AG29" s="7">
        <v>13744.504968916601</v>
      </c>
      <c r="AH29" s="7"/>
      <c r="AI29" s="7">
        <v>8734.3820277671894</v>
      </c>
      <c r="AJ29" s="7">
        <v>14.5606833333333</v>
      </c>
      <c r="AK29" s="7">
        <v>184.28505060944099</v>
      </c>
      <c r="AL29" s="7"/>
      <c r="AM29" s="7">
        <v>20.653270614891401</v>
      </c>
      <c r="AN29" s="7"/>
      <c r="AO29" s="7">
        <v>8734.3820277671894</v>
      </c>
      <c r="AP29" s="7">
        <v>16.219433333333299</v>
      </c>
      <c r="AQ29" s="7">
        <v>172.116833444939</v>
      </c>
      <c r="AR29" s="7"/>
      <c r="AS29" s="7">
        <v>12.114682574187899</v>
      </c>
      <c r="AT29" s="7"/>
      <c r="AU29" s="7">
        <v>8734.3820277671894</v>
      </c>
      <c r="AV29" s="7" t="s">
        <v>190</v>
      </c>
      <c r="AW29" s="7" t="s">
        <v>190</v>
      </c>
      <c r="AX29" s="7"/>
      <c r="AY29" s="7" t="s">
        <v>190</v>
      </c>
      <c r="AZ29" s="7" t="s">
        <v>190</v>
      </c>
      <c r="BA29" s="7">
        <v>8734.3820277671894</v>
      </c>
    </row>
    <row r="30" spans="1:53" x14ac:dyDescent="0.35">
      <c r="A30" s="5"/>
      <c r="B30" s="5"/>
      <c r="C30" s="5" t="s">
        <v>231</v>
      </c>
      <c r="D30" s="5" t="s">
        <v>173</v>
      </c>
      <c r="E30" s="5" t="s">
        <v>49</v>
      </c>
      <c r="F30" s="5" t="s">
        <v>190</v>
      </c>
      <c r="G30" s="6">
        <v>44495.865856481498</v>
      </c>
      <c r="H30" s="7">
        <v>32</v>
      </c>
      <c r="I30" s="8">
        <v>902</v>
      </c>
      <c r="J30" s="8">
        <v>15</v>
      </c>
      <c r="L30" s="7">
        <v>7.70888333333333</v>
      </c>
      <c r="M30" s="7">
        <v>4634.4736191295997</v>
      </c>
      <c r="N30" s="7"/>
      <c r="O30" s="7"/>
      <c r="P30" s="7"/>
      <c r="Q30" s="7">
        <v>12761.693381347701</v>
      </c>
      <c r="R30" s="7">
        <v>10.1166</v>
      </c>
      <c r="S30" s="7">
        <v>110.426113818038</v>
      </c>
      <c r="T30" s="7"/>
      <c r="U30" s="7">
        <v>3.46548322505758</v>
      </c>
      <c r="V30" s="7"/>
      <c r="W30" s="7">
        <v>12530.134155199299</v>
      </c>
      <c r="X30" s="7">
        <v>11.3474166666667</v>
      </c>
      <c r="Y30" s="7">
        <v>278.658140983073</v>
      </c>
      <c r="Z30" s="7"/>
      <c r="AA30" s="7">
        <v>18.0287650892739</v>
      </c>
      <c r="AB30" s="7"/>
      <c r="AC30" s="7">
        <v>12530.134155199299</v>
      </c>
      <c r="AD30" s="7">
        <v>14.34</v>
      </c>
      <c r="AE30" s="7">
        <v>63025.6304470217</v>
      </c>
      <c r="AF30" s="8">
        <v>15</v>
      </c>
      <c r="AG30" s="7">
        <v>4911.4827466159304</v>
      </c>
      <c r="AH30" s="7"/>
      <c r="AI30" s="7">
        <v>7358.4762590599103</v>
      </c>
      <c r="AJ30" s="7">
        <v>14.4861</v>
      </c>
      <c r="AK30" s="7">
        <v>118.99789543465999</v>
      </c>
      <c r="AL30" s="7"/>
      <c r="AM30" s="7">
        <v>14.0163770444696</v>
      </c>
      <c r="AN30" s="7"/>
      <c r="AO30" s="7">
        <v>7358.4762590599103</v>
      </c>
      <c r="AP30" s="7" t="s">
        <v>190</v>
      </c>
      <c r="AQ30" s="7" t="s">
        <v>190</v>
      </c>
      <c r="AR30" s="7"/>
      <c r="AS30" s="7" t="s">
        <v>190</v>
      </c>
      <c r="AT30" s="7" t="s">
        <v>190</v>
      </c>
      <c r="AU30" s="7">
        <v>7358.4762590599103</v>
      </c>
      <c r="AV30" s="7" t="s">
        <v>190</v>
      </c>
      <c r="AW30" s="7" t="s">
        <v>190</v>
      </c>
      <c r="AX30" s="7"/>
      <c r="AY30" s="7" t="s">
        <v>190</v>
      </c>
      <c r="AZ30" s="7" t="s">
        <v>190</v>
      </c>
      <c r="BA30" s="7">
        <v>7358.4762590599103</v>
      </c>
    </row>
    <row r="31" spans="1:53" x14ac:dyDescent="0.35">
      <c r="A31" s="5"/>
      <c r="B31" s="5"/>
      <c r="C31" s="5" t="s">
        <v>231</v>
      </c>
      <c r="D31" s="5" t="s">
        <v>133</v>
      </c>
      <c r="E31" s="5" t="s">
        <v>49</v>
      </c>
      <c r="F31" s="5" t="s">
        <v>190</v>
      </c>
      <c r="G31" s="6">
        <v>44495.894629629598</v>
      </c>
      <c r="H31" s="7">
        <v>33</v>
      </c>
      <c r="I31" s="8">
        <v>902</v>
      </c>
      <c r="J31" s="8">
        <v>15</v>
      </c>
      <c r="L31" s="7">
        <v>7.7248000000000001</v>
      </c>
      <c r="M31" s="7">
        <v>4003.7041880449201</v>
      </c>
      <c r="N31" s="7"/>
      <c r="O31" s="7"/>
      <c r="P31" s="7"/>
      <c r="Q31" s="7">
        <v>13449.4272371513</v>
      </c>
      <c r="R31" s="7" t="s">
        <v>190</v>
      </c>
      <c r="S31" s="7" t="s">
        <v>190</v>
      </c>
      <c r="T31" s="7"/>
      <c r="U31" s="7" t="s">
        <v>190</v>
      </c>
      <c r="V31" s="7" t="s">
        <v>190</v>
      </c>
      <c r="W31" s="7">
        <v>12288.6677245024</v>
      </c>
      <c r="X31" s="7">
        <v>11.338483333333301</v>
      </c>
      <c r="Y31" s="7">
        <v>321.874619513467</v>
      </c>
      <c r="Z31" s="7"/>
      <c r="AA31" s="7">
        <v>22.626576134091501</v>
      </c>
      <c r="AB31" s="7"/>
      <c r="AC31" s="7">
        <v>12288.6677245024</v>
      </c>
      <c r="AD31" s="7">
        <v>14.3398</v>
      </c>
      <c r="AE31" s="7">
        <v>93555.540647908798</v>
      </c>
      <c r="AF31" s="8">
        <v>15</v>
      </c>
      <c r="AG31" s="7">
        <v>6976.8089193995602</v>
      </c>
      <c r="AH31" s="7"/>
      <c r="AI31" s="7">
        <v>7687.5090921134897</v>
      </c>
      <c r="AJ31" s="7" t="s">
        <v>190</v>
      </c>
      <c r="AK31" s="7" t="s">
        <v>190</v>
      </c>
      <c r="AL31" s="7"/>
      <c r="AM31" s="7" t="s">
        <v>190</v>
      </c>
      <c r="AN31" s="7" t="s">
        <v>190</v>
      </c>
      <c r="AO31" s="7">
        <v>7687.5090921134897</v>
      </c>
      <c r="AP31" s="7" t="s">
        <v>190</v>
      </c>
      <c r="AQ31" s="7" t="s">
        <v>190</v>
      </c>
      <c r="AR31" s="7"/>
      <c r="AS31" s="7" t="s">
        <v>190</v>
      </c>
      <c r="AT31" s="7" t="s">
        <v>190</v>
      </c>
      <c r="AU31" s="7">
        <v>7687.5090921134897</v>
      </c>
      <c r="AV31" s="7" t="s">
        <v>190</v>
      </c>
      <c r="AW31" s="7" t="s">
        <v>190</v>
      </c>
      <c r="AX31" s="7"/>
      <c r="AY31" s="7" t="s">
        <v>190</v>
      </c>
      <c r="AZ31" s="7" t="s">
        <v>190</v>
      </c>
      <c r="BA31" s="7">
        <v>7687.5090921134897</v>
      </c>
    </row>
    <row r="32" spans="1:53" x14ac:dyDescent="0.35">
      <c r="A32" s="5"/>
      <c r="B32" s="5"/>
      <c r="C32" s="5" t="s">
        <v>231</v>
      </c>
      <c r="D32" s="5" t="s">
        <v>185</v>
      </c>
      <c r="E32" s="5" t="s">
        <v>49</v>
      </c>
      <c r="F32" s="5" t="s">
        <v>190</v>
      </c>
      <c r="G32" s="6">
        <v>44495.923414351899</v>
      </c>
      <c r="H32" s="7">
        <v>34</v>
      </c>
      <c r="I32" s="8">
        <v>902</v>
      </c>
      <c r="J32" s="8">
        <v>15</v>
      </c>
      <c r="L32" s="7">
        <v>7.7033833333333304</v>
      </c>
      <c r="M32" s="7">
        <v>3091.6058501397201</v>
      </c>
      <c r="N32" s="7"/>
      <c r="O32" s="7"/>
      <c r="P32" s="7"/>
      <c r="Q32" s="7">
        <v>12792.5620652466</v>
      </c>
      <c r="R32" s="7" t="s">
        <v>190</v>
      </c>
      <c r="S32" s="7" t="s">
        <v>190</v>
      </c>
      <c r="T32" s="7"/>
      <c r="U32" s="7" t="s">
        <v>190</v>
      </c>
      <c r="V32" s="7" t="s">
        <v>190</v>
      </c>
      <c r="W32" s="7">
        <v>12705.0483261852</v>
      </c>
      <c r="X32" s="7">
        <v>11.3472833333333</v>
      </c>
      <c r="Y32" s="7">
        <v>241.05349665069599</v>
      </c>
      <c r="Z32" s="7"/>
      <c r="AA32" s="7">
        <v>14.2307596368408</v>
      </c>
      <c r="AB32" s="7"/>
      <c r="AC32" s="7">
        <v>12705.0483261852</v>
      </c>
      <c r="AD32" s="7">
        <v>14.339866666666699</v>
      </c>
      <c r="AE32" s="7">
        <v>67104.649906938794</v>
      </c>
      <c r="AF32" s="8">
        <v>15</v>
      </c>
      <c r="AG32" s="7">
        <v>5007.4866130538903</v>
      </c>
      <c r="AH32" s="7"/>
      <c r="AI32" s="7">
        <v>7684.3827246456303</v>
      </c>
      <c r="AJ32" s="7" t="s">
        <v>190</v>
      </c>
      <c r="AK32" s="7" t="s">
        <v>190</v>
      </c>
      <c r="AL32" s="7"/>
      <c r="AM32" s="7" t="s">
        <v>190</v>
      </c>
      <c r="AN32" s="7" t="s">
        <v>190</v>
      </c>
      <c r="AO32" s="7">
        <v>7684.3827246456303</v>
      </c>
      <c r="AP32" s="7" t="s">
        <v>190</v>
      </c>
      <c r="AQ32" s="7" t="s">
        <v>190</v>
      </c>
      <c r="AR32" s="7"/>
      <c r="AS32" s="7" t="s">
        <v>190</v>
      </c>
      <c r="AT32" s="7" t="s">
        <v>190</v>
      </c>
      <c r="AU32" s="7">
        <v>7684.3827246456303</v>
      </c>
      <c r="AV32" s="7" t="s">
        <v>190</v>
      </c>
      <c r="AW32" s="7" t="s">
        <v>190</v>
      </c>
      <c r="AX32" s="7"/>
      <c r="AY32" s="7" t="s">
        <v>190</v>
      </c>
      <c r="AZ32" s="7" t="s">
        <v>190</v>
      </c>
      <c r="BA32" s="7">
        <v>7684.3827246456303</v>
      </c>
    </row>
    <row r="33" spans="1:53" x14ac:dyDescent="0.35">
      <c r="A33" s="5"/>
      <c r="B33" s="5"/>
      <c r="C33" s="5" t="s">
        <v>232</v>
      </c>
      <c r="D33" s="5" t="s">
        <v>119</v>
      </c>
      <c r="E33" s="5" t="s">
        <v>49</v>
      </c>
      <c r="F33" s="5" t="s">
        <v>190</v>
      </c>
      <c r="G33" s="6">
        <v>44495.980949074103</v>
      </c>
      <c r="H33" s="7">
        <v>35</v>
      </c>
      <c r="I33" s="8">
        <v>902</v>
      </c>
      <c r="J33" s="8">
        <v>30</v>
      </c>
      <c r="L33" s="7">
        <v>7.6658833333333298</v>
      </c>
      <c r="M33" s="7">
        <v>2507.0052091727898</v>
      </c>
      <c r="N33" s="7"/>
      <c r="O33" s="7"/>
      <c r="P33" s="7"/>
      <c r="Q33" s="7">
        <v>14885.864832249899</v>
      </c>
      <c r="R33" s="7" t="s">
        <v>190</v>
      </c>
      <c r="S33" s="7" t="s">
        <v>190</v>
      </c>
      <c r="T33" s="7"/>
      <c r="U33" s="7" t="s">
        <v>190</v>
      </c>
      <c r="V33" s="7" t="s">
        <v>190</v>
      </c>
      <c r="W33" s="7">
        <v>13302.364122590499</v>
      </c>
      <c r="X33" s="7" t="s">
        <v>190</v>
      </c>
      <c r="Y33" s="7" t="s">
        <v>190</v>
      </c>
      <c r="Z33" s="7"/>
      <c r="AA33" s="7" t="s">
        <v>190</v>
      </c>
      <c r="AB33" s="7" t="s">
        <v>190</v>
      </c>
      <c r="AC33" s="7">
        <v>13302.364122590499</v>
      </c>
      <c r="AD33" s="7">
        <v>14.341666666666701</v>
      </c>
      <c r="AE33" s="7">
        <v>20440.635555053799</v>
      </c>
      <c r="AF33" s="8">
        <v>30</v>
      </c>
      <c r="AG33" s="7">
        <v>1566.64966966414</v>
      </c>
      <c r="AH33" s="7"/>
      <c r="AI33" s="7">
        <v>7495.5341689663001</v>
      </c>
      <c r="AJ33" s="7" t="s">
        <v>190</v>
      </c>
      <c r="AK33" s="7" t="s">
        <v>190</v>
      </c>
      <c r="AL33" s="7"/>
      <c r="AM33" s="7" t="s">
        <v>190</v>
      </c>
      <c r="AN33" s="7" t="s">
        <v>190</v>
      </c>
      <c r="AO33" s="7">
        <v>7495.5341689663001</v>
      </c>
      <c r="AP33" s="7">
        <v>16.210799999999999</v>
      </c>
      <c r="AQ33" s="7">
        <v>207.90774140167301</v>
      </c>
      <c r="AR33" s="7"/>
      <c r="AS33" s="7">
        <v>15.950849805420299</v>
      </c>
      <c r="AT33" s="7"/>
      <c r="AU33" s="7">
        <v>7495.5341689663001</v>
      </c>
      <c r="AV33" s="7" t="s">
        <v>190</v>
      </c>
      <c r="AW33" s="7" t="s">
        <v>190</v>
      </c>
      <c r="AX33" s="7"/>
      <c r="AY33" s="7" t="s">
        <v>190</v>
      </c>
      <c r="AZ33" s="7" t="s">
        <v>190</v>
      </c>
      <c r="BA33" s="7">
        <v>7495.5341689663001</v>
      </c>
    </row>
    <row r="34" spans="1:53" x14ac:dyDescent="0.35">
      <c r="A34" s="5"/>
      <c r="B34" s="5"/>
      <c r="C34" s="5" t="s">
        <v>232</v>
      </c>
      <c r="D34" s="5" t="s">
        <v>216</v>
      </c>
      <c r="E34" s="5" t="s">
        <v>49</v>
      </c>
      <c r="F34" s="5" t="s">
        <v>190</v>
      </c>
      <c r="G34" s="6">
        <v>44496.009710648097</v>
      </c>
      <c r="H34" s="7">
        <v>36</v>
      </c>
      <c r="I34" s="8">
        <v>902</v>
      </c>
      <c r="J34" s="8">
        <v>30</v>
      </c>
      <c r="L34" s="7">
        <v>7.6818999999999997</v>
      </c>
      <c r="M34" s="7">
        <v>3302.2754456719399</v>
      </c>
      <c r="N34" s="7"/>
      <c r="O34" s="7"/>
      <c r="P34" s="7"/>
      <c r="Q34" s="7">
        <v>14989.6070109341</v>
      </c>
      <c r="R34" s="7">
        <v>10.1077333333333</v>
      </c>
      <c r="S34" s="7">
        <v>148.35066227722101</v>
      </c>
      <c r="T34" s="7"/>
      <c r="U34" s="7">
        <v>4.3569002550413396</v>
      </c>
      <c r="V34" s="7"/>
      <c r="W34" s="7">
        <v>14020.3563609018</v>
      </c>
      <c r="X34" s="7">
        <v>11.3472666666667</v>
      </c>
      <c r="Y34" s="7">
        <v>330.50933252833499</v>
      </c>
      <c r="Z34" s="7"/>
      <c r="AA34" s="7">
        <v>19.580642105071501</v>
      </c>
      <c r="AB34" s="7"/>
      <c r="AC34" s="7">
        <v>14020.3563609018</v>
      </c>
      <c r="AD34" s="7">
        <v>14.350300000000001</v>
      </c>
      <c r="AE34" s="7">
        <v>25630.785165557802</v>
      </c>
      <c r="AF34" s="8">
        <v>30</v>
      </c>
      <c r="AG34" s="7">
        <v>1897.3721617267299</v>
      </c>
      <c r="AH34" s="7"/>
      <c r="AI34" s="7">
        <v>7756.8501493072399</v>
      </c>
      <c r="AJ34" s="7" t="s">
        <v>190</v>
      </c>
      <c r="AK34" s="7" t="s">
        <v>190</v>
      </c>
      <c r="AL34" s="7"/>
      <c r="AM34" s="7" t="s">
        <v>190</v>
      </c>
      <c r="AN34" s="7" t="s">
        <v>190</v>
      </c>
      <c r="AO34" s="7">
        <v>7756.8501493072399</v>
      </c>
      <c r="AP34" s="7">
        <v>16.209016666666699</v>
      </c>
      <c r="AQ34" s="7">
        <v>141.17294555900801</v>
      </c>
      <c r="AR34" s="7"/>
      <c r="AS34" s="7">
        <v>11.395442658369401</v>
      </c>
      <c r="AT34" s="7"/>
      <c r="AU34" s="7">
        <v>7756.8501493072399</v>
      </c>
      <c r="AV34" s="7">
        <v>17.285816666666701</v>
      </c>
      <c r="AW34" s="7">
        <v>129.84492445498299</v>
      </c>
      <c r="AX34" s="7"/>
      <c r="AY34" s="7">
        <v>0</v>
      </c>
      <c r="AZ34" s="7"/>
      <c r="BA34" s="7">
        <v>7756.8501493072399</v>
      </c>
    </row>
    <row r="35" spans="1:53" x14ac:dyDescent="0.35">
      <c r="A35" s="5"/>
      <c r="B35" s="5"/>
      <c r="C35" s="5" t="s">
        <v>232</v>
      </c>
      <c r="D35" s="5" t="s">
        <v>207</v>
      </c>
      <c r="E35" s="5" t="s">
        <v>49</v>
      </c>
      <c r="F35" s="5" t="s">
        <v>190</v>
      </c>
      <c r="G35" s="6">
        <v>44496.038414351897</v>
      </c>
      <c r="H35" s="7">
        <v>37</v>
      </c>
      <c r="I35" s="8">
        <v>902</v>
      </c>
      <c r="J35" s="8">
        <v>30</v>
      </c>
      <c r="L35" s="7">
        <v>7.6765666666666696</v>
      </c>
      <c r="M35" s="7">
        <v>3094.3730145950199</v>
      </c>
      <c r="N35" s="7"/>
      <c r="O35" s="7"/>
      <c r="P35" s="7"/>
      <c r="Q35" s="7">
        <v>14345.860743068301</v>
      </c>
      <c r="R35" s="7" t="s">
        <v>190</v>
      </c>
      <c r="S35" s="7" t="s">
        <v>190</v>
      </c>
      <c r="T35" s="7"/>
      <c r="U35" s="7" t="s">
        <v>190</v>
      </c>
      <c r="V35" s="7" t="s">
        <v>190</v>
      </c>
      <c r="W35" s="7">
        <v>13969.472480718799</v>
      </c>
      <c r="X35" s="7">
        <v>11.338566666666701</v>
      </c>
      <c r="Y35" s="7">
        <v>206.426463616435</v>
      </c>
      <c r="Z35" s="7"/>
      <c r="AA35" s="7">
        <v>9.3511582422709498</v>
      </c>
      <c r="AB35" s="7"/>
      <c r="AC35" s="7">
        <v>13969.472480718799</v>
      </c>
      <c r="AD35" s="7">
        <v>14.3416</v>
      </c>
      <c r="AE35" s="7">
        <v>23388.122286407499</v>
      </c>
      <c r="AF35" s="8">
        <v>30</v>
      </c>
      <c r="AG35" s="7">
        <v>1691.8084034625999</v>
      </c>
      <c r="AH35" s="7"/>
      <c r="AI35" s="7">
        <v>7940.3133133735801</v>
      </c>
      <c r="AJ35" s="7" t="s">
        <v>190</v>
      </c>
      <c r="AK35" s="7" t="s">
        <v>190</v>
      </c>
      <c r="AL35" s="7"/>
      <c r="AM35" s="7" t="s">
        <v>190</v>
      </c>
      <c r="AN35" s="7" t="s">
        <v>190</v>
      </c>
      <c r="AO35" s="7">
        <v>7940.3133133735801</v>
      </c>
      <c r="AP35" s="7">
        <v>16.210750000000001</v>
      </c>
      <c r="AQ35" s="7">
        <v>103.39159753617</v>
      </c>
      <c r="AR35" s="7"/>
      <c r="AS35" s="7">
        <v>8.9220143283538498</v>
      </c>
      <c r="AT35" s="7"/>
      <c r="AU35" s="7">
        <v>7940.3133133735801</v>
      </c>
      <c r="AV35" s="7">
        <v>17.278783333333301</v>
      </c>
      <c r="AW35" s="7">
        <v>142.372835549733</v>
      </c>
      <c r="AX35" s="7"/>
      <c r="AY35" s="7">
        <v>0</v>
      </c>
      <c r="AZ35" s="7"/>
      <c r="BA35" s="7">
        <v>7940.3133133735801</v>
      </c>
    </row>
    <row r="36" spans="1:53" x14ac:dyDescent="0.35">
      <c r="A36" s="5"/>
      <c r="B36" s="5"/>
      <c r="C36" s="5" t="s">
        <v>233</v>
      </c>
      <c r="D36" s="5" t="s">
        <v>180</v>
      </c>
      <c r="E36" s="5" t="s">
        <v>49</v>
      </c>
      <c r="F36" s="5" t="s">
        <v>190</v>
      </c>
      <c r="G36" s="6">
        <v>44496.767858796302</v>
      </c>
      <c r="H36" s="7">
        <v>57</v>
      </c>
      <c r="I36" s="8">
        <v>902</v>
      </c>
      <c r="J36" s="8">
        <v>60</v>
      </c>
      <c r="L36" s="7">
        <v>7.7087833333333302</v>
      </c>
      <c r="M36" s="7">
        <v>1062.1149642897899</v>
      </c>
      <c r="N36" s="7"/>
      <c r="O36" s="7"/>
      <c r="P36" s="7"/>
      <c r="Q36" s="7">
        <v>19175.774423706102</v>
      </c>
      <c r="R36" s="7" t="s">
        <v>190</v>
      </c>
      <c r="S36" s="7" t="s">
        <v>190</v>
      </c>
      <c r="T36" s="7"/>
      <c r="U36" s="7" t="s">
        <v>190</v>
      </c>
      <c r="V36" s="7" t="s">
        <v>190</v>
      </c>
      <c r="W36" s="7">
        <v>18283.658653659699</v>
      </c>
      <c r="X36" s="7">
        <v>11.3036666666667</v>
      </c>
      <c r="Y36" s="7">
        <v>381.09795882690798</v>
      </c>
      <c r="Z36" s="7"/>
      <c r="AA36" s="7">
        <v>16.406059530380301</v>
      </c>
      <c r="AB36" s="7"/>
      <c r="AC36" s="7">
        <v>18283.658653659699</v>
      </c>
      <c r="AD36" s="7">
        <v>14.3624833333333</v>
      </c>
      <c r="AE36" s="7">
        <v>5290.8937478942898</v>
      </c>
      <c r="AF36" s="8">
        <v>60</v>
      </c>
      <c r="AG36" s="7">
        <v>303.509722001694</v>
      </c>
      <c r="AH36" s="7"/>
      <c r="AI36" s="7">
        <v>10128.325215713499</v>
      </c>
      <c r="AJ36" s="7" t="s">
        <v>190</v>
      </c>
      <c r="AK36" s="7" t="s">
        <v>190</v>
      </c>
      <c r="AL36" s="7"/>
      <c r="AM36" s="7" t="s">
        <v>190</v>
      </c>
      <c r="AN36" s="7" t="s">
        <v>190</v>
      </c>
      <c r="AO36" s="7">
        <v>10128.325215713499</v>
      </c>
      <c r="AP36" s="7" t="s">
        <v>190</v>
      </c>
      <c r="AQ36" s="7" t="s">
        <v>190</v>
      </c>
      <c r="AR36" s="7"/>
      <c r="AS36" s="7" t="s">
        <v>190</v>
      </c>
      <c r="AT36" s="7" t="s">
        <v>190</v>
      </c>
      <c r="AU36" s="7">
        <v>10128.325215713499</v>
      </c>
      <c r="AV36" s="7">
        <v>17.28755</v>
      </c>
      <c r="AW36" s="7">
        <v>456.54642898514902</v>
      </c>
      <c r="AX36" s="7"/>
      <c r="AY36" s="7">
        <v>23.761519506772402</v>
      </c>
      <c r="AZ36" s="7"/>
      <c r="BA36" s="7">
        <v>10128.325215713499</v>
      </c>
    </row>
    <row r="37" spans="1:53" x14ac:dyDescent="0.35">
      <c r="A37" s="5"/>
      <c r="B37" s="5"/>
      <c r="C37" s="5" t="s">
        <v>233</v>
      </c>
      <c r="D37" s="5" t="s">
        <v>61</v>
      </c>
      <c r="E37" s="5" t="s">
        <v>49</v>
      </c>
      <c r="F37" s="5" t="s">
        <v>190</v>
      </c>
      <c r="G37" s="6">
        <v>44496.796678240702</v>
      </c>
      <c r="H37" s="7">
        <v>58</v>
      </c>
      <c r="I37" s="8">
        <v>902</v>
      </c>
      <c r="J37" s="8">
        <v>60</v>
      </c>
      <c r="L37" s="7">
        <v>7.7303166666666696</v>
      </c>
      <c r="M37" s="7">
        <v>1090.55906971741</v>
      </c>
      <c r="N37" s="7"/>
      <c r="O37" s="7"/>
      <c r="P37" s="7"/>
      <c r="Q37" s="7">
        <v>17300.906931170601</v>
      </c>
      <c r="R37" s="7" t="s">
        <v>190</v>
      </c>
      <c r="S37" s="7" t="s">
        <v>190</v>
      </c>
      <c r="T37" s="7"/>
      <c r="U37" s="7" t="s">
        <v>190</v>
      </c>
      <c r="V37" s="7" t="s">
        <v>190</v>
      </c>
      <c r="W37" s="7">
        <v>15261.1258060073</v>
      </c>
      <c r="X37" s="7">
        <v>11.3561</v>
      </c>
      <c r="Y37" s="7">
        <v>229.09933663940501</v>
      </c>
      <c r="Z37" s="7"/>
      <c r="AA37" s="7">
        <v>9.6244224488759897</v>
      </c>
      <c r="AB37" s="7"/>
      <c r="AC37" s="7">
        <v>15261.1258060073</v>
      </c>
      <c r="AD37" s="7">
        <v>14.3608333333333</v>
      </c>
      <c r="AE37" s="7">
        <v>4196.7466903670502</v>
      </c>
      <c r="AF37" s="8">
        <v>60</v>
      </c>
      <c r="AG37" s="7">
        <v>284.01093453365502</v>
      </c>
      <c r="AH37" s="7"/>
      <c r="AI37" s="7">
        <v>8593.6726299438506</v>
      </c>
      <c r="AJ37" s="7" t="s">
        <v>190</v>
      </c>
      <c r="AK37" s="7" t="s">
        <v>190</v>
      </c>
      <c r="AL37" s="7"/>
      <c r="AM37" s="7" t="s">
        <v>190</v>
      </c>
      <c r="AN37" s="7" t="s">
        <v>190</v>
      </c>
      <c r="AO37" s="7">
        <v>8593.6726299438506</v>
      </c>
      <c r="AP37" s="7">
        <v>16.209116666666699</v>
      </c>
      <c r="AQ37" s="7">
        <v>104.034471464059</v>
      </c>
      <c r="AR37" s="7"/>
      <c r="AS37" s="7">
        <v>8.4849180259644807</v>
      </c>
      <c r="AT37" s="7"/>
      <c r="AU37" s="7">
        <v>8593.6726299438506</v>
      </c>
      <c r="AV37" s="7">
        <v>17.285916666666701</v>
      </c>
      <c r="AW37" s="7">
        <v>526.93232058604303</v>
      </c>
      <c r="AX37" s="7"/>
      <c r="AY37" s="7">
        <v>38.961496133334997</v>
      </c>
      <c r="AZ37" s="7"/>
      <c r="BA37" s="7">
        <v>8593.6726299438506</v>
      </c>
    </row>
    <row r="38" spans="1:53" x14ac:dyDescent="0.35">
      <c r="A38" s="5"/>
      <c r="B38" s="5"/>
      <c r="C38" s="5" t="s">
        <v>233</v>
      </c>
      <c r="D38" s="5" t="s">
        <v>62</v>
      </c>
      <c r="E38" s="5" t="s">
        <v>49</v>
      </c>
      <c r="F38" s="5" t="s">
        <v>190</v>
      </c>
      <c r="G38" s="6">
        <v>44496.825520833299</v>
      </c>
      <c r="H38" s="7">
        <v>59</v>
      </c>
      <c r="I38" s="8">
        <v>902</v>
      </c>
      <c r="J38" s="8">
        <v>60</v>
      </c>
      <c r="L38" s="7">
        <v>7.7087000000000003</v>
      </c>
      <c r="M38" s="7">
        <v>799.55129952451603</v>
      </c>
      <c r="N38" s="7"/>
      <c r="O38" s="7"/>
      <c r="P38" s="7"/>
      <c r="Q38" s="7">
        <v>14823.3292624512</v>
      </c>
      <c r="R38" s="7" t="s">
        <v>190</v>
      </c>
      <c r="S38" s="7" t="s">
        <v>190</v>
      </c>
      <c r="T38" s="7"/>
      <c r="U38" s="7" t="s">
        <v>190</v>
      </c>
      <c r="V38" s="7" t="s">
        <v>190</v>
      </c>
      <c r="W38" s="7">
        <v>14041.8495984371</v>
      </c>
      <c r="X38" s="7">
        <v>11.3472166666667</v>
      </c>
      <c r="Y38" s="7">
        <v>107.25809238004901</v>
      </c>
      <c r="Z38" s="7"/>
      <c r="AA38" s="7">
        <v>1.0498174237583</v>
      </c>
      <c r="AB38" s="7"/>
      <c r="AC38" s="7">
        <v>14041.8495984371</v>
      </c>
      <c r="AD38" s="7">
        <v>14.3606833333333</v>
      </c>
      <c r="AE38" s="7">
        <v>2306.9027385028999</v>
      </c>
      <c r="AF38" s="8">
        <v>60</v>
      </c>
      <c r="AG38" s="7">
        <v>181.07641205233</v>
      </c>
      <c r="AH38" s="7"/>
      <c r="AI38" s="7">
        <v>7473.1172075271797</v>
      </c>
      <c r="AJ38" s="7" t="s">
        <v>190</v>
      </c>
      <c r="AK38" s="7" t="s">
        <v>190</v>
      </c>
      <c r="AL38" s="7"/>
      <c r="AM38" s="7" t="s">
        <v>190</v>
      </c>
      <c r="AN38" s="7" t="s">
        <v>190</v>
      </c>
      <c r="AO38" s="7">
        <v>7473.1172075271797</v>
      </c>
      <c r="AP38" s="7" t="s">
        <v>190</v>
      </c>
      <c r="AQ38" s="7" t="s">
        <v>190</v>
      </c>
      <c r="AR38" s="7"/>
      <c r="AS38" s="7" t="s">
        <v>190</v>
      </c>
      <c r="AT38" s="7" t="s">
        <v>190</v>
      </c>
      <c r="AU38" s="7">
        <v>7473.1172075271797</v>
      </c>
      <c r="AV38" s="7">
        <v>17.285766666666699</v>
      </c>
      <c r="AW38" s="7">
        <v>172.89341237155901</v>
      </c>
      <c r="AX38" s="7"/>
      <c r="AY38" s="7">
        <v>3.22594838269245</v>
      </c>
      <c r="AZ38" s="7"/>
      <c r="BA38" s="7">
        <v>7473.1172075271797</v>
      </c>
    </row>
    <row r="39" spans="1:53" x14ac:dyDescent="0.35">
      <c r="A39" s="5"/>
      <c r="B39" s="5"/>
      <c r="C39" s="5" t="s">
        <v>234</v>
      </c>
      <c r="D39" s="5" t="s">
        <v>65</v>
      </c>
      <c r="E39" s="5" t="s">
        <v>49</v>
      </c>
      <c r="F39" s="5" t="s">
        <v>190</v>
      </c>
      <c r="G39" s="6">
        <v>44496.854328703703</v>
      </c>
      <c r="H39" s="7">
        <v>60</v>
      </c>
      <c r="I39" s="8">
        <v>902</v>
      </c>
      <c r="J39" s="8">
        <v>120</v>
      </c>
      <c r="L39" s="7" t="s">
        <v>190</v>
      </c>
      <c r="M39" s="7" t="s">
        <v>190</v>
      </c>
      <c r="N39" s="7"/>
      <c r="O39" s="7" t="s">
        <v>190</v>
      </c>
      <c r="P39" s="7" t="s">
        <v>190</v>
      </c>
      <c r="Q39" s="7">
        <v>16945.855020555799</v>
      </c>
      <c r="R39" s="7" t="s">
        <v>190</v>
      </c>
      <c r="S39" s="7" t="s">
        <v>190</v>
      </c>
      <c r="T39" s="7"/>
      <c r="U39" s="7" t="s">
        <v>190</v>
      </c>
      <c r="V39" s="7" t="s">
        <v>190</v>
      </c>
      <c r="W39" s="7">
        <v>15158.1430822561</v>
      </c>
      <c r="X39" s="7" t="s">
        <v>190</v>
      </c>
      <c r="Y39" s="7" t="s">
        <v>190</v>
      </c>
      <c r="Z39" s="7"/>
      <c r="AA39" s="7" t="s">
        <v>190</v>
      </c>
      <c r="AB39" s="7" t="s">
        <v>190</v>
      </c>
      <c r="AC39" s="7">
        <v>15158.1430822561</v>
      </c>
      <c r="AD39" s="7">
        <v>14.360900000000001</v>
      </c>
      <c r="AE39" s="7">
        <v>715.03573523382897</v>
      </c>
      <c r="AF39" s="8">
        <v>120</v>
      </c>
      <c r="AG39" s="7">
        <v>43.874168255474999</v>
      </c>
      <c r="AH39" s="7"/>
      <c r="AI39" s="7">
        <v>10329.334261750801</v>
      </c>
      <c r="AJ39" s="7" t="s">
        <v>190</v>
      </c>
      <c r="AK39" s="7" t="s">
        <v>190</v>
      </c>
      <c r="AL39" s="7"/>
      <c r="AM39" s="7" t="s">
        <v>190</v>
      </c>
      <c r="AN39" s="7" t="s">
        <v>190</v>
      </c>
      <c r="AO39" s="7">
        <v>10329.334261750801</v>
      </c>
      <c r="AP39" s="7" t="s">
        <v>190</v>
      </c>
      <c r="AQ39" s="7" t="s">
        <v>190</v>
      </c>
      <c r="AR39" s="7"/>
      <c r="AS39" s="7" t="s">
        <v>190</v>
      </c>
      <c r="AT39" s="7" t="s">
        <v>190</v>
      </c>
      <c r="AU39" s="7">
        <v>10329.334261750801</v>
      </c>
      <c r="AV39" s="7" t="s">
        <v>190</v>
      </c>
      <c r="AW39" s="7" t="s">
        <v>190</v>
      </c>
      <c r="AX39" s="7"/>
      <c r="AY39" s="7" t="s">
        <v>190</v>
      </c>
      <c r="AZ39" s="7" t="s">
        <v>190</v>
      </c>
      <c r="BA39" s="7">
        <v>10329.334261750801</v>
      </c>
    </row>
    <row r="40" spans="1:53" x14ac:dyDescent="0.35">
      <c r="A40" s="5"/>
      <c r="B40" s="5"/>
      <c r="C40" s="5" t="s">
        <v>234</v>
      </c>
      <c r="D40" s="5" t="s">
        <v>25</v>
      </c>
      <c r="E40" s="5" t="s">
        <v>49</v>
      </c>
      <c r="F40" s="5" t="s">
        <v>190</v>
      </c>
      <c r="G40" s="6">
        <v>44496.8831712963</v>
      </c>
      <c r="H40" s="7">
        <v>61</v>
      </c>
      <c r="I40" s="8">
        <v>902</v>
      </c>
      <c r="J40" s="8">
        <v>120</v>
      </c>
      <c r="L40" s="7">
        <v>7.5799833333333302</v>
      </c>
      <c r="M40" s="7">
        <v>116.519074742057</v>
      </c>
      <c r="N40" s="7"/>
      <c r="O40" s="7"/>
      <c r="P40" s="7"/>
      <c r="Q40" s="7">
        <v>18867.271156840299</v>
      </c>
      <c r="R40" s="7" t="s">
        <v>190</v>
      </c>
      <c r="S40" s="7" t="s">
        <v>190</v>
      </c>
      <c r="T40" s="7"/>
      <c r="U40" s="7" t="s">
        <v>190</v>
      </c>
      <c r="V40" s="7" t="s">
        <v>190</v>
      </c>
      <c r="W40" s="7">
        <v>16656.066888217101</v>
      </c>
      <c r="X40" s="7" t="s">
        <v>190</v>
      </c>
      <c r="Y40" s="7" t="s">
        <v>190</v>
      </c>
      <c r="Z40" s="7"/>
      <c r="AA40" s="7" t="s">
        <v>190</v>
      </c>
      <c r="AB40" s="7" t="s">
        <v>190</v>
      </c>
      <c r="AC40" s="7">
        <v>16656.066888217101</v>
      </c>
      <c r="AD40" s="7">
        <v>14.371233333333301</v>
      </c>
      <c r="AE40" s="7">
        <v>530.84253234863195</v>
      </c>
      <c r="AF40" s="8">
        <v>120</v>
      </c>
      <c r="AG40" s="7">
        <v>33.131129983844602</v>
      </c>
      <c r="AH40" s="7"/>
      <c r="AI40" s="7">
        <v>10517.3273699194</v>
      </c>
      <c r="AJ40" s="7" t="s">
        <v>190</v>
      </c>
      <c r="AK40" s="7" t="s">
        <v>190</v>
      </c>
      <c r="AL40" s="7"/>
      <c r="AM40" s="7" t="s">
        <v>190</v>
      </c>
      <c r="AN40" s="7" t="s">
        <v>190</v>
      </c>
      <c r="AO40" s="7">
        <v>10517.3273699194</v>
      </c>
      <c r="AP40" s="7" t="s">
        <v>190</v>
      </c>
      <c r="AQ40" s="7" t="s">
        <v>190</v>
      </c>
      <c r="AR40" s="7"/>
      <c r="AS40" s="7" t="s">
        <v>190</v>
      </c>
      <c r="AT40" s="7" t="s">
        <v>190</v>
      </c>
      <c r="AU40" s="7">
        <v>10517.3273699194</v>
      </c>
      <c r="AV40" s="7" t="s">
        <v>190</v>
      </c>
      <c r="AW40" s="7" t="s">
        <v>190</v>
      </c>
      <c r="AX40" s="7"/>
      <c r="AY40" s="7" t="s">
        <v>190</v>
      </c>
      <c r="AZ40" s="7" t="s">
        <v>190</v>
      </c>
      <c r="BA40" s="7">
        <v>10517.3273699194</v>
      </c>
    </row>
    <row r="41" spans="1:53" x14ac:dyDescent="0.35">
      <c r="A41" s="5"/>
      <c r="B41" s="5"/>
      <c r="C41" s="5" t="s">
        <v>234</v>
      </c>
      <c r="D41" s="5" t="s">
        <v>153</v>
      </c>
      <c r="E41" s="5" t="s">
        <v>49</v>
      </c>
      <c r="F41" s="5" t="s">
        <v>190</v>
      </c>
      <c r="G41" s="6">
        <v>44496.940868055601</v>
      </c>
      <c r="H41" s="7">
        <v>62</v>
      </c>
      <c r="I41" s="8">
        <v>902</v>
      </c>
      <c r="J41" s="8">
        <v>120</v>
      </c>
      <c r="L41" s="7">
        <v>7.5959666666666701</v>
      </c>
      <c r="M41" s="7">
        <v>285.797695510864</v>
      </c>
      <c r="N41" s="7"/>
      <c r="O41" s="7"/>
      <c r="P41" s="7"/>
      <c r="Q41" s="7">
        <v>16380.1485059486</v>
      </c>
      <c r="R41" s="7" t="s">
        <v>190</v>
      </c>
      <c r="S41" s="7" t="s">
        <v>190</v>
      </c>
      <c r="T41" s="7"/>
      <c r="U41" s="7" t="s">
        <v>190</v>
      </c>
      <c r="V41" s="7" t="s">
        <v>190</v>
      </c>
      <c r="W41" s="7">
        <v>14936.1898936586</v>
      </c>
      <c r="X41" s="7" t="s">
        <v>190</v>
      </c>
      <c r="Y41" s="7" t="s">
        <v>190</v>
      </c>
      <c r="Z41" s="7"/>
      <c r="AA41" s="7" t="s">
        <v>190</v>
      </c>
      <c r="AB41" s="7" t="s">
        <v>190</v>
      </c>
      <c r="AC41" s="7">
        <v>14936.1898936586</v>
      </c>
      <c r="AD41" s="7">
        <v>14.350250000000001</v>
      </c>
      <c r="AE41" s="7">
        <v>578.73063729858404</v>
      </c>
      <c r="AF41" s="8">
        <v>120</v>
      </c>
      <c r="AG41" s="7">
        <v>40.118463261692703</v>
      </c>
      <c r="AH41" s="7"/>
      <c r="AI41" s="7">
        <v>9234.7675863830791</v>
      </c>
      <c r="AJ41" s="7" t="s">
        <v>190</v>
      </c>
      <c r="AK41" s="7" t="s">
        <v>190</v>
      </c>
      <c r="AL41" s="7"/>
      <c r="AM41" s="7" t="s">
        <v>190</v>
      </c>
      <c r="AN41" s="7" t="s">
        <v>190</v>
      </c>
      <c r="AO41" s="7">
        <v>9234.7675863830791</v>
      </c>
      <c r="AP41" s="7" t="s">
        <v>190</v>
      </c>
      <c r="AQ41" s="7" t="s">
        <v>190</v>
      </c>
      <c r="AR41" s="7"/>
      <c r="AS41" s="7" t="s">
        <v>190</v>
      </c>
      <c r="AT41" s="7" t="s">
        <v>190</v>
      </c>
      <c r="AU41" s="7">
        <v>9234.7675863830791</v>
      </c>
      <c r="AV41" s="7" t="s">
        <v>190</v>
      </c>
      <c r="AW41" s="7" t="s">
        <v>190</v>
      </c>
      <c r="AX41" s="7"/>
      <c r="AY41" s="7" t="s">
        <v>190</v>
      </c>
      <c r="AZ41" s="7" t="s">
        <v>190</v>
      </c>
      <c r="BA41" s="7">
        <v>9234.7675863830791</v>
      </c>
    </row>
    <row r="42" spans="1:53" x14ac:dyDescent="0.35">
      <c r="A42" s="5"/>
      <c r="B42" s="5"/>
      <c r="C42" s="5" t="s">
        <v>235</v>
      </c>
      <c r="D42" s="5" t="s">
        <v>87</v>
      </c>
      <c r="E42" s="5" t="s">
        <v>49</v>
      </c>
      <c r="F42" s="5" t="s">
        <v>190</v>
      </c>
      <c r="G42" s="6">
        <v>44490.566817129598</v>
      </c>
      <c r="H42" s="7">
        <v>26</v>
      </c>
      <c r="I42" s="8">
        <v>902</v>
      </c>
      <c r="J42" s="8">
        <v>240</v>
      </c>
      <c r="L42" s="7">
        <v>7.5638333333333296</v>
      </c>
      <c r="M42" s="7">
        <v>213.71066728210499</v>
      </c>
      <c r="N42" s="7"/>
      <c r="O42" s="7"/>
      <c r="P42" s="7"/>
      <c r="Q42" s="7">
        <v>20102.783815066399</v>
      </c>
      <c r="R42" s="7" t="s">
        <v>190</v>
      </c>
      <c r="S42" s="7" t="s">
        <v>190</v>
      </c>
      <c r="T42" s="7"/>
      <c r="U42" s="7" t="s">
        <v>190</v>
      </c>
      <c r="V42" s="7" t="s">
        <v>190</v>
      </c>
      <c r="W42" s="7">
        <v>18381.596894368799</v>
      </c>
      <c r="X42" s="7">
        <v>11.2861833333333</v>
      </c>
      <c r="Y42" s="7">
        <v>161.40247804151301</v>
      </c>
      <c r="Z42" s="7"/>
      <c r="AA42" s="7">
        <v>2.3780730368005498</v>
      </c>
      <c r="AB42" s="7"/>
      <c r="AC42" s="7">
        <v>18381.596894368799</v>
      </c>
      <c r="AD42" s="7">
        <v>14.3190166666667</v>
      </c>
      <c r="AE42" s="7">
        <v>842.11158107786105</v>
      </c>
      <c r="AF42" s="8">
        <v>240</v>
      </c>
      <c r="AG42" s="7">
        <v>46.9516833429496</v>
      </c>
      <c r="AH42" s="7"/>
      <c r="AI42" s="7">
        <v>11289.082000107201</v>
      </c>
      <c r="AJ42" s="7" t="s">
        <v>190</v>
      </c>
      <c r="AK42" s="7" t="s">
        <v>190</v>
      </c>
      <c r="AL42" s="7"/>
      <c r="AM42" s="7" t="s">
        <v>190</v>
      </c>
      <c r="AN42" s="7" t="s">
        <v>190</v>
      </c>
      <c r="AO42" s="7">
        <v>11289.082000107201</v>
      </c>
      <c r="AP42" s="7" t="s">
        <v>190</v>
      </c>
      <c r="AQ42" s="7" t="s">
        <v>190</v>
      </c>
      <c r="AR42" s="7"/>
      <c r="AS42" s="7" t="s">
        <v>190</v>
      </c>
      <c r="AT42" s="7" t="s">
        <v>190</v>
      </c>
      <c r="AU42" s="7">
        <v>11289.082000107201</v>
      </c>
      <c r="AV42" s="7" t="s">
        <v>190</v>
      </c>
      <c r="AW42" s="7" t="s">
        <v>190</v>
      </c>
      <c r="AX42" s="7"/>
      <c r="AY42" s="7" t="s">
        <v>190</v>
      </c>
      <c r="AZ42" s="7" t="s">
        <v>190</v>
      </c>
      <c r="BA42" s="7">
        <v>11289.082000107201</v>
      </c>
    </row>
    <row r="43" spans="1:53" x14ac:dyDescent="0.35">
      <c r="A43" s="5"/>
      <c r="B43" s="5"/>
      <c r="C43" s="5" t="s">
        <v>235</v>
      </c>
      <c r="D43" s="5" t="s">
        <v>168</v>
      </c>
      <c r="E43" s="5" t="s">
        <v>49</v>
      </c>
      <c r="F43" s="5" t="s">
        <v>190</v>
      </c>
      <c r="G43" s="6">
        <v>44490.824305555601</v>
      </c>
      <c r="H43" s="7">
        <v>35</v>
      </c>
      <c r="I43" s="8">
        <v>902</v>
      </c>
      <c r="J43" s="8">
        <v>240</v>
      </c>
      <c r="L43" s="7">
        <v>7.5691166666666696</v>
      </c>
      <c r="M43" s="7">
        <v>173.117593490601</v>
      </c>
      <c r="N43" s="7"/>
      <c r="O43" s="7"/>
      <c r="P43" s="7"/>
      <c r="Q43" s="7">
        <v>18516.9460030054</v>
      </c>
      <c r="R43" s="7" t="s">
        <v>190</v>
      </c>
      <c r="S43" s="7" t="s">
        <v>190</v>
      </c>
      <c r="T43" s="7"/>
      <c r="U43" s="7" t="s">
        <v>190</v>
      </c>
      <c r="V43" s="7" t="s">
        <v>190</v>
      </c>
      <c r="W43" s="7">
        <v>17378.350257154099</v>
      </c>
      <c r="X43" s="7">
        <v>11.277383333333299</v>
      </c>
      <c r="Y43" s="7">
        <v>147.90177785561499</v>
      </c>
      <c r="Z43" s="7"/>
      <c r="AA43" s="7">
        <v>2.0641326202600601</v>
      </c>
      <c r="AB43" s="7"/>
      <c r="AC43" s="7">
        <v>17378.350257154099</v>
      </c>
      <c r="AD43" s="7">
        <v>14.3415</v>
      </c>
      <c r="AE43" s="7">
        <v>530.08458106316198</v>
      </c>
      <c r="AF43" s="8">
        <v>240</v>
      </c>
      <c r="AG43" s="7">
        <v>30.1306354172327</v>
      </c>
      <c r="AH43" s="7"/>
      <c r="AI43" s="7">
        <v>11718.1646182935</v>
      </c>
      <c r="AJ43" s="7" t="s">
        <v>190</v>
      </c>
      <c r="AK43" s="7" t="s">
        <v>190</v>
      </c>
      <c r="AL43" s="7"/>
      <c r="AM43" s="7" t="s">
        <v>190</v>
      </c>
      <c r="AN43" s="7" t="s">
        <v>190</v>
      </c>
      <c r="AO43" s="7">
        <v>11718.1646182935</v>
      </c>
      <c r="AP43" s="7" t="s">
        <v>190</v>
      </c>
      <c r="AQ43" s="7" t="s">
        <v>190</v>
      </c>
      <c r="AR43" s="7"/>
      <c r="AS43" s="7" t="s">
        <v>190</v>
      </c>
      <c r="AT43" s="7" t="s">
        <v>190</v>
      </c>
      <c r="AU43" s="7">
        <v>11718.1646182935</v>
      </c>
      <c r="AV43" s="7" t="s">
        <v>190</v>
      </c>
      <c r="AW43" s="7" t="s">
        <v>190</v>
      </c>
      <c r="AX43" s="7"/>
      <c r="AY43" s="7" t="s">
        <v>190</v>
      </c>
      <c r="AZ43" s="7" t="s">
        <v>190</v>
      </c>
      <c r="BA43" s="7">
        <v>11718.1646182935</v>
      </c>
    </row>
    <row r="44" spans="1:53" x14ac:dyDescent="0.35">
      <c r="A44" s="5"/>
      <c r="B44" s="5"/>
      <c r="C44" s="5" t="s">
        <v>235</v>
      </c>
      <c r="D44" s="5" t="s">
        <v>33</v>
      </c>
      <c r="E44" s="5" t="s">
        <v>49</v>
      </c>
      <c r="F44" s="5" t="s">
        <v>190</v>
      </c>
      <c r="G44" s="6">
        <v>44490.910381944399</v>
      </c>
      <c r="H44" s="7">
        <v>38</v>
      </c>
      <c r="I44" s="8">
        <v>902</v>
      </c>
      <c r="J44" s="8">
        <v>240</v>
      </c>
      <c r="L44" s="7">
        <v>7.5798833333333304</v>
      </c>
      <c r="M44" s="7">
        <v>805.533778198243</v>
      </c>
      <c r="N44" s="7"/>
      <c r="O44" s="7"/>
      <c r="P44" s="7"/>
      <c r="Q44" s="7">
        <v>17875.197791658</v>
      </c>
      <c r="R44" s="7" t="s">
        <v>190</v>
      </c>
      <c r="S44" s="7" t="s">
        <v>190</v>
      </c>
      <c r="T44" s="7"/>
      <c r="U44" s="7" t="s">
        <v>190</v>
      </c>
      <c r="V44" s="7" t="s">
        <v>190</v>
      </c>
      <c r="W44" s="7">
        <v>17184.563365292601</v>
      </c>
      <c r="X44" s="7">
        <v>11.25995</v>
      </c>
      <c r="Y44" s="7">
        <v>160.61541242523199</v>
      </c>
      <c r="Z44" s="7"/>
      <c r="AA44" s="7">
        <v>3.0360831226189902</v>
      </c>
      <c r="AB44" s="7"/>
      <c r="AC44" s="7">
        <v>17184.563365292601</v>
      </c>
      <c r="AD44" s="7">
        <v>14.3502666666667</v>
      </c>
      <c r="AE44" s="7">
        <v>646.117357665604</v>
      </c>
      <c r="AF44" s="8">
        <v>240</v>
      </c>
      <c r="AG44" s="7">
        <v>35.000084334681397</v>
      </c>
      <c r="AH44" s="7"/>
      <c r="AI44" s="7">
        <v>12024.105488311399</v>
      </c>
      <c r="AJ44" s="7" t="s">
        <v>190</v>
      </c>
      <c r="AK44" s="7" t="s">
        <v>190</v>
      </c>
      <c r="AL44" s="7"/>
      <c r="AM44" s="7" t="s">
        <v>190</v>
      </c>
      <c r="AN44" s="7" t="s">
        <v>190</v>
      </c>
      <c r="AO44" s="7">
        <v>12024.105488311399</v>
      </c>
      <c r="AP44" s="7">
        <v>16.191466666666699</v>
      </c>
      <c r="AQ44" s="7">
        <v>174.13478016427899</v>
      </c>
      <c r="AR44" s="7"/>
      <c r="AS44" s="7">
        <v>9.6198337387317707</v>
      </c>
      <c r="AT44" s="7"/>
      <c r="AU44" s="7">
        <v>12024.105488311399</v>
      </c>
      <c r="AV44" s="7" t="s">
        <v>190</v>
      </c>
      <c r="AW44" s="7" t="s">
        <v>190</v>
      </c>
      <c r="AX44" s="7"/>
      <c r="AY44" s="7" t="s">
        <v>190</v>
      </c>
      <c r="AZ44" s="7" t="s">
        <v>190</v>
      </c>
      <c r="BA44" s="7">
        <v>12024.105488311399</v>
      </c>
    </row>
    <row r="45" spans="1:53" x14ac:dyDescent="0.35">
      <c r="A45" s="5"/>
      <c r="B45" s="5"/>
      <c r="C45" s="5" t="s">
        <v>236</v>
      </c>
      <c r="D45" s="5" t="s">
        <v>184</v>
      </c>
      <c r="E45" s="5" t="s">
        <v>49</v>
      </c>
      <c r="F45" s="5" t="s">
        <v>190</v>
      </c>
      <c r="G45" s="6">
        <v>44491.371122685203</v>
      </c>
      <c r="H45" s="7">
        <v>58</v>
      </c>
      <c r="I45" s="8">
        <v>941</v>
      </c>
      <c r="J45" s="8">
        <v>0</v>
      </c>
      <c r="L45" s="7" t="s">
        <v>190</v>
      </c>
      <c r="M45" s="7" t="s">
        <v>190</v>
      </c>
      <c r="N45" s="7"/>
      <c r="O45" s="7" t="s">
        <v>190</v>
      </c>
      <c r="P45" s="7" t="s">
        <v>190</v>
      </c>
      <c r="Q45" s="7">
        <v>15460.594314363299</v>
      </c>
      <c r="R45" s="7">
        <v>10.1078333333333</v>
      </c>
      <c r="S45" s="7">
        <v>480.44737438572702</v>
      </c>
      <c r="T45" s="7"/>
      <c r="U45" s="7">
        <v>15.543545215151999</v>
      </c>
      <c r="V45" s="7"/>
      <c r="W45" s="7">
        <v>14660.603337898299</v>
      </c>
      <c r="X45" s="7">
        <v>11.321199999999999</v>
      </c>
      <c r="Y45" s="7">
        <v>141798.03344602999</v>
      </c>
      <c r="Z45" s="8">
        <v>0</v>
      </c>
      <c r="AA45" s="7">
        <v>11239.745471697899</v>
      </c>
      <c r="AB45" s="7"/>
      <c r="AC45" s="7">
        <v>14660.603337898299</v>
      </c>
      <c r="AD45" s="7">
        <v>14.362550000000001</v>
      </c>
      <c r="AE45" s="7">
        <v>644.47862736115906</v>
      </c>
      <c r="AF45" s="7"/>
      <c r="AG45" s="7">
        <v>42.624644428235399</v>
      </c>
      <c r="AH45" s="7"/>
      <c r="AI45" s="7">
        <v>9612.9279909696506</v>
      </c>
      <c r="AJ45" s="7">
        <v>14.550383333333301</v>
      </c>
      <c r="AK45" s="7">
        <v>493.328590646973</v>
      </c>
      <c r="AL45" s="7"/>
      <c r="AM45" s="7">
        <v>61.359417531528798</v>
      </c>
      <c r="AN45" s="7"/>
      <c r="AO45" s="7">
        <v>9612.9279909696506</v>
      </c>
      <c r="AP45" s="7" t="s">
        <v>190</v>
      </c>
      <c r="AQ45" s="7" t="s">
        <v>190</v>
      </c>
      <c r="AR45" s="7"/>
      <c r="AS45" s="7" t="s">
        <v>190</v>
      </c>
      <c r="AT45" s="7" t="s">
        <v>190</v>
      </c>
      <c r="AU45" s="7">
        <v>9612.9279909696506</v>
      </c>
      <c r="AV45" s="7" t="s">
        <v>190</v>
      </c>
      <c r="AW45" s="7" t="s">
        <v>190</v>
      </c>
      <c r="AX45" s="7"/>
      <c r="AY45" s="7" t="s">
        <v>190</v>
      </c>
      <c r="AZ45" s="7" t="s">
        <v>190</v>
      </c>
      <c r="BA45" s="7">
        <v>9612.9279909696506</v>
      </c>
    </row>
    <row r="46" spans="1:53" x14ac:dyDescent="0.35">
      <c r="A46" s="5"/>
      <c r="B46" s="5"/>
      <c r="C46" s="5" t="s">
        <v>236</v>
      </c>
      <c r="D46" s="5" t="s">
        <v>152</v>
      </c>
      <c r="E46" s="5" t="s">
        <v>49</v>
      </c>
      <c r="F46" s="5" t="s">
        <v>190</v>
      </c>
      <c r="G46" s="6">
        <v>44491.515914351898</v>
      </c>
      <c r="H46" s="7">
        <v>63</v>
      </c>
      <c r="I46" s="8">
        <v>941</v>
      </c>
      <c r="J46" s="8">
        <v>0</v>
      </c>
      <c r="L46" s="7">
        <v>7.73016666666667</v>
      </c>
      <c r="M46" s="7">
        <v>710.53338960532994</v>
      </c>
      <c r="N46" s="7"/>
      <c r="O46" s="7"/>
      <c r="P46" s="7"/>
      <c r="Q46" s="7">
        <v>14574.329351214799</v>
      </c>
      <c r="R46" s="7">
        <v>10.1251333333333</v>
      </c>
      <c r="S46" s="7">
        <v>295.13952020988802</v>
      </c>
      <c r="T46" s="7"/>
      <c r="U46" s="7">
        <v>8.9717721011434506</v>
      </c>
      <c r="V46" s="7"/>
      <c r="W46" s="7">
        <v>14954.8912174461</v>
      </c>
      <c r="X46" s="7">
        <v>11.3297666666667</v>
      </c>
      <c r="Y46" s="7">
        <v>130291.728601243</v>
      </c>
      <c r="Z46" s="8">
        <v>0</v>
      </c>
      <c r="AA46" s="7">
        <v>10123.678823059099</v>
      </c>
      <c r="AB46" s="7"/>
      <c r="AC46" s="7">
        <v>14954.8912174461</v>
      </c>
      <c r="AD46" s="7">
        <v>14.3606833333333</v>
      </c>
      <c r="AE46" s="7">
        <v>397.10714550781199</v>
      </c>
      <c r="AF46" s="7"/>
      <c r="AG46" s="7">
        <v>28.8117745758491</v>
      </c>
      <c r="AH46" s="7"/>
      <c r="AI46" s="7">
        <v>9249.1960265481594</v>
      </c>
      <c r="AJ46" s="7">
        <v>14.5589666666667</v>
      </c>
      <c r="AK46" s="7">
        <v>368.32178077398902</v>
      </c>
      <c r="AL46" s="7"/>
      <c r="AM46" s="7">
        <v>45.872935715549602</v>
      </c>
      <c r="AN46" s="7"/>
      <c r="AO46" s="7">
        <v>9249.1960265481594</v>
      </c>
      <c r="AP46" s="7" t="s">
        <v>190</v>
      </c>
      <c r="AQ46" s="7" t="s">
        <v>190</v>
      </c>
      <c r="AR46" s="7"/>
      <c r="AS46" s="7" t="s">
        <v>190</v>
      </c>
      <c r="AT46" s="7" t="s">
        <v>190</v>
      </c>
      <c r="AU46" s="7">
        <v>9249.1960265481594</v>
      </c>
      <c r="AV46" s="7" t="s">
        <v>190</v>
      </c>
      <c r="AW46" s="7" t="s">
        <v>190</v>
      </c>
      <c r="AX46" s="7"/>
      <c r="AY46" s="7" t="s">
        <v>190</v>
      </c>
      <c r="AZ46" s="7" t="s">
        <v>190</v>
      </c>
      <c r="BA46" s="7">
        <v>9249.1960265481594</v>
      </c>
    </row>
    <row r="47" spans="1:53" x14ac:dyDescent="0.35">
      <c r="A47" s="5"/>
      <c r="B47" s="5"/>
      <c r="C47" s="5" t="s">
        <v>236</v>
      </c>
      <c r="D47" s="5" t="s">
        <v>36</v>
      </c>
      <c r="E47" s="5" t="s">
        <v>49</v>
      </c>
      <c r="F47" s="5" t="s">
        <v>190</v>
      </c>
      <c r="G47" s="6">
        <v>44491.602094907401</v>
      </c>
      <c r="H47" s="7">
        <v>66</v>
      </c>
      <c r="I47" s="8">
        <v>941</v>
      </c>
      <c r="J47" s="8">
        <v>0</v>
      </c>
      <c r="L47" s="7" t="s">
        <v>190</v>
      </c>
      <c r="M47" s="7" t="s">
        <v>190</v>
      </c>
      <c r="N47" s="7"/>
      <c r="O47" s="7" t="s">
        <v>190</v>
      </c>
      <c r="P47" s="7" t="s">
        <v>190</v>
      </c>
      <c r="Q47" s="7">
        <v>14911.2482381261</v>
      </c>
      <c r="R47" s="7">
        <v>10.1078333333333</v>
      </c>
      <c r="S47" s="7">
        <v>467.99630674224801</v>
      </c>
      <c r="T47" s="7"/>
      <c r="U47" s="7">
        <v>15.371354823260599</v>
      </c>
      <c r="V47" s="7"/>
      <c r="W47" s="7">
        <v>14431.075066391</v>
      </c>
      <c r="X47" s="7">
        <v>11.3211833333333</v>
      </c>
      <c r="Y47" s="7">
        <v>138880.06296757501</v>
      </c>
      <c r="Z47" s="8">
        <v>0</v>
      </c>
      <c r="AA47" s="7">
        <v>11183.5017540342</v>
      </c>
      <c r="AB47" s="7"/>
      <c r="AC47" s="7">
        <v>14431.075066391</v>
      </c>
      <c r="AD47" s="7">
        <v>14.3521</v>
      </c>
      <c r="AE47" s="7">
        <v>515.20103264330498</v>
      </c>
      <c r="AF47" s="7"/>
      <c r="AG47" s="7">
        <v>35.7731159772881</v>
      </c>
      <c r="AH47" s="7"/>
      <c r="AI47" s="7">
        <v>9352.9385758212302</v>
      </c>
      <c r="AJ47" s="7">
        <v>14.550383333333301</v>
      </c>
      <c r="AK47" s="7">
        <v>307.30842228195797</v>
      </c>
      <c r="AL47" s="7"/>
      <c r="AM47" s="7">
        <v>36.491074432030203</v>
      </c>
      <c r="AN47" s="7"/>
      <c r="AO47" s="7">
        <v>9352.9385758212302</v>
      </c>
      <c r="AP47" s="7" t="s">
        <v>190</v>
      </c>
      <c r="AQ47" s="7" t="s">
        <v>190</v>
      </c>
      <c r="AR47" s="7"/>
      <c r="AS47" s="7" t="s">
        <v>190</v>
      </c>
      <c r="AT47" s="7" t="s">
        <v>190</v>
      </c>
      <c r="AU47" s="7">
        <v>9352.9385758212302</v>
      </c>
      <c r="AV47" s="7" t="s">
        <v>190</v>
      </c>
      <c r="AW47" s="7" t="s">
        <v>190</v>
      </c>
      <c r="AX47" s="7"/>
      <c r="AY47" s="7" t="s">
        <v>190</v>
      </c>
      <c r="AZ47" s="7" t="s">
        <v>190</v>
      </c>
      <c r="BA47" s="7">
        <v>9352.9385758212302</v>
      </c>
    </row>
    <row r="48" spans="1:53" x14ac:dyDescent="0.35">
      <c r="A48" s="5"/>
      <c r="B48" s="5"/>
      <c r="C48" s="5" t="s">
        <v>237</v>
      </c>
      <c r="D48" s="5" t="s">
        <v>70</v>
      </c>
      <c r="E48" s="5" t="s">
        <v>49</v>
      </c>
      <c r="F48" s="5" t="s">
        <v>190</v>
      </c>
      <c r="G48" s="6">
        <v>44496.067303240699</v>
      </c>
      <c r="H48" s="7">
        <v>38</v>
      </c>
      <c r="I48" s="8">
        <v>941</v>
      </c>
      <c r="J48" s="8">
        <v>15</v>
      </c>
      <c r="L48" s="7">
        <v>7.6926166666666704</v>
      </c>
      <c r="M48" s="7">
        <v>1468.2578873754101</v>
      </c>
      <c r="N48" s="7"/>
      <c r="O48" s="7"/>
      <c r="P48" s="7"/>
      <c r="Q48" s="7">
        <v>14494.936784753199</v>
      </c>
      <c r="R48" s="7" t="s">
        <v>190</v>
      </c>
      <c r="S48" s="7" t="s">
        <v>190</v>
      </c>
      <c r="T48" s="7"/>
      <c r="U48" s="7" t="s">
        <v>190</v>
      </c>
      <c r="V48" s="7" t="s">
        <v>190</v>
      </c>
      <c r="W48" s="7">
        <v>12116.586493339501</v>
      </c>
      <c r="X48" s="7">
        <v>11.3472333333333</v>
      </c>
      <c r="Y48" s="7">
        <v>1425.2372671829401</v>
      </c>
      <c r="Z48" s="8">
        <v>15</v>
      </c>
      <c r="AA48" s="7">
        <v>128.954945790783</v>
      </c>
      <c r="AB48" s="7"/>
      <c r="AC48" s="7">
        <v>12116.586493339501</v>
      </c>
      <c r="AD48" s="7">
        <v>14.351983333333299</v>
      </c>
      <c r="AE48" s="7">
        <v>8044.46493386371</v>
      </c>
      <c r="AF48" s="7"/>
      <c r="AG48" s="7">
        <v>559.53615213825503</v>
      </c>
      <c r="AH48" s="7"/>
      <c r="AI48" s="7">
        <v>8299.6919612837191</v>
      </c>
      <c r="AJ48" s="7" t="s">
        <v>190</v>
      </c>
      <c r="AK48" s="7" t="s">
        <v>190</v>
      </c>
      <c r="AL48" s="7"/>
      <c r="AM48" s="7" t="s">
        <v>190</v>
      </c>
      <c r="AN48" s="7" t="s">
        <v>190</v>
      </c>
      <c r="AO48" s="7">
        <v>8299.6919612837191</v>
      </c>
      <c r="AP48" s="7" t="s">
        <v>190</v>
      </c>
      <c r="AQ48" s="7" t="s">
        <v>190</v>
      </c>
      <c r="AR48" s="7"/>
      <c r="AS48" s="7" t="s">
        <v>190</v>
      </c>
      <c r="AT48" s="7" t="s">
        <v>190</v>
      </c>
      <c r="AU48" s="7">
        <v>8299.6919612837191</v>
      </c>
      <c r="AV48" s="7" t="s">
        <v>190</v>
      </c>
      <c r="AW48" s="7" t="s">
        <v>190</v>
      </c>
      <c r="AX48" s="7"/>
      <c r="AY48" s="7" t="s">
        <v>190</v>
      </c>
      <c r="AZ48" s="7" t="s">
        <v>190</v>
      </c>
      <c r="BA48" s="7">
        <v>8299.6919612837191</v>
      </c>
    </row>
    <row r="49" spans="1:53" x14ac:dyDescent="0.35">
      <c r="A49" s="5"/>
      <c r="B49" s="5"/>
      <c r="C49" s="5" t="s">
        <v>237</v>
      </c>
      <c r="D49" s="5" t="s">
        <v>58</v>
      </c>
      <c r="E49" s="5" t="s">
        <v>49</v>
      </c>
      <c r="F49" s="5" t="s">
        <v>190</v>
      </c>
      <c r="G49" s="6">
        <v>44496.096053240697</v>
      </c>
      <c r="H49" s="7">
        <v>39</v>
      </c>
      <c r="I49" s="8">
        <v>941</v>
      </c>
      <c r="J49" s="8">
        <v>15</v>
      </c>
      <c r="L49" s="7">
        <v>7.6980500000000003</v>
      </c>
      <c r="M49" s="7">
        <v>1899.33637808351</v>
      </c>
      <c r="N49" s="7"/>
      <c r="O49" s="7"/>
      <c r="P49" s="7"/>
      <c r="Q49" s="7">
        <v>14708.362857185901</v>
      </c>
      <c r="R49" s="7" t="s">
        <v>190</v>
      </c>
      <c r="S49" s="7" t="s">
        <v>190</v>
      </c>
      <c r="T49" s="7"/>
      <c r="U49" s="7" t="s">
        <v>190</v>
      </c>
      <c r="V49" s="7" t="s">
        <v>190</v>
      </c>
      <c r="W49" s="7">
        <v>14911.4589157013</v>
      </c>
      <c r="X49" s="7">
        <v>11.347300000000001</v>
      </c>
      <c r="Y49" s="7">
        <v>968.28628761455002</v>
      </c>
      <c r="Z49" s="8">
        <v>15</v>
      </c>
      <c r="AA49" s="7">
        <v>67.6805378437614</v>
      </c>
      <c r="AB49" s="7"/>
      <c r="AC49" s="7">
        <v>14911.4589157013</v>
      </c>
      <c r="AD49" s="7">
        <v>14.3607666666667</v>
      </c>
      <c r="AE49" s="7">
        <v>7485.7571741027896</v>
      </c>
      <c r="AF49" s="7"/>
      <c r="AG49" s="7">
        <v>548.37139627599595</v>
      </c>
      <c r="AH49" s="7"/>
      <c r="AI49" s="7">
        <v>7881.7197940358101</v>
      </c>
      <c r="AJ49" s="7" t="s">
        <v>190</v>
      </c>
      <c r="AK49" s="7" t="s">
        <v>190</v>
      </c>
      <c r="AL49" s="7"/>
      <c r="AM49" s="7" t="s">
        <v>190</v>
      </c>
      <c r="AN49" s="7" t="s">
        <v>190</v>
      </c>
      <c r="AO49" s="7">
        <v>7881.7197940358101</v>
      </c>
      <c r="AP49" s="7">
        <v>16.209050000000001</v>
      </c>
      <c r="AQ49" s="7">
        <v>110.380144141426</v>
      </c>
      <c r="AR49" s="7"/>
      <c r="AS49" s="7">
        <v>9.3917407474861605</v>
      </c>
      <c r="AT49" s="7"/>
      <c r="AU49" s="7">
        <v>7881.7197940358101</v>
      </c>
      <c r="AV49" s="7">
        <v>17.28585</v>
      </c>
      <c r="AW49" s="7">
        <v>112.10874566818001</v>
      </c>
      <c r="AX49" s="7"/>
      <c r="AY49" s="7">
        <v>0</v>
      </c>
      <c r="AZ49" s="7"/>
      <c r="BA49" s="7">
        <v>7881.7197940358101</v>
      </c>
    </row>
    <row r="50" spans="1:53" x14ac:dyDescent="0.35">
      <c r="A50" s="5"/>
      <c r="B50" s="5"/>
      <c r="C50" s="5" t="s">
        <v>237</v>
      </c>
      <c r="D50" s="5" t="s">
        <v>145</v>
      </c>
      <c r="E50" s="5" t="s">
        <v>49</v>
      </c>
      <c r="F50" s="5" t="s">
        <v>190</v>
      </c>
      <c r="G50" s="6">
        <v>44496.124768518501</v>
      </c>
      <c r="H50" s="7">
        <v>40</v>
      </c>
      <c r="I50" s="8">
        <v>941</v>
      </c>
      <c r="J50" s="8">
        <v>15</v>
      </c>
      <c r="L50" s="7">
        <v>7.72481666666667</v>
      </c>
      <c r="M50" s="7">
        <v>1945.6313597435701</v>
      </c>
      <c r="N50" s="7"/>
      <c r="O50" s="7"/>
      <c r="P50" s="7"/>
      <c r="Q50" s="7">
        <v>12748.521844909699</v>
      </c>
      <c r="R50" s="7" t="s">
        <v>190</v>
      </c>
      <c r="S50" s="7" t="s">
        <v>190</v>
      </c>
      <c r="T50" s="7"/>
      <c r="U50" s="7" t="s">
        <v>190</v>
      </c>
      <c r="V50" s="7" t="s">
        <v>190</v>
      </c>
      <c r="W50" s="7">
        <v>10631.340517967201</v>
      </c>
      <c r="X50" s="7">
        <v>11.3472333333333</v>
      </c>
      <c r="Y50" s="7">
        <v>914.61402790832506</v>
      </c>
      <c r="Z50" s="8">
        <v>15</v>
      </c>
      <c r="AA50" s="7">
        <v>92.210960738275602</v>
      </c>
      <c r="AB50" s="7"/>
      <c r="AC50" s="7">
        <v>10631.340517967201</v>
      </c>
      <c r="AD50" s="7">
        <v>14.362399999999999</v>
      </c>
      <c r="AE50" s="7">
        <v>6960.25937774467</v>
      </c>
      <c r="AF50" s="7"/>
      <c r="AG50" s="7">
        <v>534.16062132556101</v>
      </c>
      <c r="AH50" s="7"/>
      <c r="AI50" s="7">
        <v>7524.94043253782</v>
      </c>
      <c r="AJ50" s="7" t="s">
        <v>190</v>
      </c>
      <c r="AK50" s="7" t="s">
        <v>190</v>
      </c>
      <c r="AL50" s="7"/>
      <c r="AM50" s="7" t="s">
        <v>190</v>
      </c>
      <c r="AN50" s="7" t="s">
        <v>190</v>
      </c>
      <c r="AO50" s="7">
        <v>7524.94043253782</v>
      </c>
      <c r="AP50" s="7">
        <v>16.2106833333333</v>
      </c>
      <c r="AQ50" s="7">
        <v>112.675413080458</v>
      </c>
      <c r="AR50" s="7"/>
      <c r="AS50" s="7">
        <v>9.8545614123554302</v>
      </c>
      <c r="AT50" s="7"/>
      <c r="AU50" s="7">
        <v>7524.94043253782</v>
      </c>
      <c r="AV50" s="7" t="s">
        <v>190</v>
      </c>
      <c r="AW50" s="7" t="s">
        <v>190</v>
      </c>
      <c r="AX50" s="7"/>
      <c r="AY50" s="7" t="s">
        <v>190</v>
      </c>
      <c r="AZ50" s="7" t="s">
        <v>190</v>
      </c>
      <c r="BA50" s="7">
        <v>7524.94043253782</v>
      </c>
    </row>
    <row r="51" spans="1:53" x14ac:dyDescent="0.35">
      <c r="A51" s="5"/>
      <c r="B51" s="5"/>
      <c r="C51" s="5" t="s">
        <v>238</v>
      </c>
      <c r="D51" s="5" t="s">
        <v>47</v>
      </c>
      <c r="E51" s="5" t="s">
        <v>49</v>
      </c>
      <c r="F51" s="5" t="s">
        <v>190</v>
      </c>
      <c r="G51" s="6">
        <v>44496.153495370403</v>
      </c>
      <c r="H51" s="7">
        <v>41</v>
      </c>
      <c r="I51" s="8">
        <v>941</v>
      </c>
      <c r="J51" s="8">
        <v>30</v>
      </c>
      <c r="L51" s="7">
        <v>7.6819166666666696</v>
      </c>
      <c r="M51" s="7">
        <v>1683.4064082427799</v>
      </c>
      <c r="N51" s="7"/>
      <c r="O51" s="7"/>
      <c r="P51" s="7"/>
      <c r="Q51" s="7">
        <v>13366.0553482137</v>
      </c>
      <c r="R51" s="7" t="s">
        <v>190</v>
      </c>
      <c r="S51" s="7" t="s">
        <v>190</v>
      </c>
      <c r="T51" s="7"/>
      <c r="U51" s="7" t="s">
        <v>190</v>
      </c>
      <c r="V51" s="7" t="s">
        <v>190</v>
      </c>
      <c r="W51" s="7">
        <v>11897.199269508301</v>
      </c>
      <c r="X51" s="7">
        <v>11.3472833333333</v>
      </c>
      <c r="Y51" s="7">
        <v>393.63489855194098</v>
      </c>
      <c r="Z51" s="8">
        <v>30</v>
      </c>
      <c r="AA51" s="7">
        <v>30.643053547381999</v>
      </c>
      <c r="AB51" s="7"/>
      <c r="AC51" s="7">
        <v>11897.199269508301</v>
      </c>
      <c r="AD51" s="7">
        <v>14.362450000000001</v>
      </c>
      <c r="AE51" s="7">
        <v>8767.5776079992593</v>
      </c>
      <c r="AF51" s="7"/>
      <c r="AG51" s="7">
        <v>568.31892348146198</v>
      </c>
      <c r="AH51" s="7"/>
      <c r="AI51" s="7">
        <v>8904.9103298610298</v>
      </c>
      <c r="AJ51" s="7" t="s">
        <v>190</v>
      </c>
      <c r="AK51" s="7" t="s">
        <v>190</v>
      </c>
      <c r="AL51" s="7"/>
      <c r="AM51" s="7" t="s">
        <v>190</v>
      </c>
      <c r="AN51" s="7" t="s">
        <v>190</v>
      </c>
      <c r="AO51" s="7">
        <v>8904.9103298610298</v>
      </c>
      <c r="AP51" s="7">
        <v>16.210716666666698</v>
      </c>
      <c r="AQ51" s="7">
        <v>136.84772407745999</v>
      </c>
      <c r="AR51" s="7"/>
      <c r="AS51" s="7">
        <v>10.0427784340944</v>
      </c>
      <c r="AT51" s="7"/>
      <c r="AU51" s="7">
        <v>8904.9103298610298</v>
      </c>
      <c r="AV51" s="7">
        <v>17.278766666666701</v>
      </c>
      <c r="AW51" s="7">
        <v>185.47201722466099</v>
      </c>
      <c r="AX51" s="7"/>
      <c r="AY51" s="7">
        <v>1.0664062884369001</v>
      </c>
      <c r="AZ51" s="7"/>
      <c r="BA51" s="7">
        <v>8904.9103298610298</v>
      </c>
    </row>
    <row r="52" spans="1:53" x14ac:dyDescent="0.35">
      <c r="A52" s="5"/>
      <c r="B52" s="5"/>
      <c r="C52" s="5" t="s">
        <v>238</v>
      </c>
      <c r="D52" s="5" t="s">
        <v>169</v>
      </c>
      <c r="E52" s="5" t="s">
        <v>49</v>
      </c>
      <c r="F52" s="5" t="s">
        <v>190</v>
      </c>
      <c r="G52" s="6">
        <v>44496.182245370401</v>
      </c>
      <c r="H52" s="7">
        <v>42</v>
      </c>
      <c r="I52" s="8">
        <v>941</v>
      </c>
      <c r="J52" s="8">
        <v>30</v>
      </c>
      <c r="L52" s="7">
        <v>7.7196166666666697</v>
      </c>
      <c r="M52" s="7">
        <v>2549.2502916704698</v>
      </c>
      <c r="N52" s="7"/>
      <c r="O52" s="7"/>
      <c r="P52" s="7"/>
      <c r="Q52" s="7">
        <v>15558.632563740999</v>
      </c>
      <c r="R52" s="7">
        <v>10.13405</v>
      </c>
      <c r="S52" s="7">
        <v>274.15098300170899</v>
      </c>
      <c r="T52" s="7"/>
      <c r="U52" s="7">
        <v>9.9960589000463997</v>
      </c>
      <c r="V52" s="7"/>
      <c r="W52" s="7">
        <v>12594.7238363419</v>
      </c>
      <c r="X52" s="7">
        <v>11.3474</v>
      </c>
      <c r="Y52" s="7">
        <v>630.31658720590099</v>
      </c>
      <c r="Z52" s="8">
        <v>30</v>
      </c>
      <c r="AA52" s="7">
        <v>50.365448938099398</v>
      </c>
      <c r="AB52" s="7"/>
      <c r="AC52" s="7">
        <v>12594.7238363419</v>
      </c>
      <c r="AD52" s="7">
        <v>14.3608666666667</v>
      </c>
      <c r="AE52" s="7">
        <v>11668.4356373631</v>
      </c>
      <c r="AF52" s="7"/>
      <c r="AG52" s="7">
        <v>724.01796850657399</v>
      </c>
      <c r="AH52" s="7"/>
      <c r="AI52" s="7">
        <v>9287.7046230009801</v>
      </c>
      <c r="AJ52" s="7">
        <v>14.5695833333333</v>
      </c>
      <c r="AK52" s="7">
        <v>184.90025091150099</v>
      </c>
      <c r="AL52" s="7"/>
      <c r="AM52" s="7">
        <v>19.0493759405392</v>
      </c>
      <c r="AN52" s="7"/>
      <c r="AO52" s="7">
        <v>9287.7046230009801</v>
      </c>
      <c r="AP52" s="7">
        <v>16.209150000000001</v>
      </c>
      <c r="AQ52" s="7">
        <v>192.50532062056899</v>
      </c>
      <c r="AR52" s="7"/>
      <c r="AS52" s="7">
        <v>12.602440656323999</v>
      </c>
      <c r="AT52" s="7"/>
      <c r="AU52" s="7">
        <v>9287.7046230009801</v>
      </c>
      <c r="AV52" s="7">
        <v>17.28595</v>
      </c>
      <c r="AW52" s="7">
        <v>352.76687077491499</v>
      </c>
      <c r="AX52" s="7"/>
      <c r="AY52" s="7">
        <v>17.121810535008802</v>
      </c>
      <c r="AZ52" s="7"/>
      <c r="BA52" s="7">
        <v>9287.7046230009801</v>
      </c>
    </row>
    <row r="53" spans="1:53" x14ac:dyDescent="0.35">
      <c r="A53" s="5"/>
      <c r="B53" s="5"/>
      <c r="C53" s="5" t="s">
        <v>238</v>
      </c>
      <c r="D53" s="5" t="s">
        <v>53</v>
      </c>
      <c r="E53" s="5" t="s">
        <v>49</v>
      </c>
      <c r="F53" s="5" t="s">
        <v>190</v>
      </c>
      <c r="G53" s="6">
        <v>44496.210995370398</v>
      </c>
      <c r="H53" s="7">
        <v>43</v>
      </c>
      <c r="I53" s="8">
        <v>941</v>
      </c>
      <c r="J53" s="8">
        <v>30</v>
      </c>
      <c r="L53" s="7">
        <v>7.6713166666666703</v>
      </c>
      <c r="M53" s="7">
        <v>1769.5464214277299</v>
      </c>
      <c r="N53" s="7"/>
      <c r="O53" s="7"/>
      <c r="P53" s="7"/>
      <c r="Q53" s="7">
        <v>15002.6036972441</v>
      </c>
      <c r="R53" s="7">
        <v>10.1253333333333</v>
      </c>
      <c r="S53" s="7">
        <v>212.97733859252901</v>
      </c>
      <c r="T53" s="7"/>
      <c r="U53" s="7">
        <v>8.4194575685174602</v>
      </c>
      <c r="V53" s="7"/>
      <c r="W53" s="7">
        <v>11425.990816261299</v>
      </c>
      <c r="X53" s="7">
        <v>11.3386833333333</v>
      </c>
      <c r="Y53" s="7">
        <v>568.20665861364898</v>
      </c>
      <c r="Z53" s="8">
        <v>30</v>
      </c>
      <c r="AA53" s="7">
        <v>49.997077694696401</v>
      </c>
      <c r="AB53" s="7"/>
      <c r="AC53" s="7">
        <v>11425.990816261299</v>
      </c>
      <c r="AD53" s="7">
        <v>14.35045</v>
      </c>
      <c r="AE53" s="7">
        <v>7861.3946833801401</v>
      </c>
      <c r="AF53" s="7"/>
      <c r="AG53" s="7">
        <v>511.00516265319197</v>
      </c>
      <c r="AH53" s="7"/>
      <c r="AI53" s="7">
        <v>8887.5140071394908</v>
      </c>
      <c r="AJ53" s="7">
        <v>14.569599999999999</v>
      </c>
      <c r="AK53" s="7">
        <v>102.514690351727</v>
      </c>
      <c r="AL53" s="7"/>
      <c r="AM53" s="7">
        <v>7.7706635135664603</v>
      </c>
      <c r="AN53" s="7"/>
      <c r="AO53" s="7">
        <v>8887.5140071394908</v>
      </c>
      <c r="AP53" s="7">
        <v>16.200399999999998</v>
      </c>
      <c r="AQ53" s="7">
        <v>398.59608609580999</v>
      </c>
      <c r="AR53" s="7"/>
      <c r="AS53" s="7">
        <v>24.123578412268301</v>
      </c>
      <c r="AT53" s="7"/>
      <c r="AU53" s="7">
        <v>8887.5140071394908</v>
      </c>
      <c r="AV53" s="7">
        <v>17.285966666666699</v>
      </c>
      <c r="AW53" s="7">
        <v>455.41667990175398</v>
      </c>
      <c r="AX53" s="7"/>
      <c r="AY53" s="7">
        <v>29.5326983744236</v>
      </c>
      <c r="AZ53" s="7"/>
      <c r="BA53" s="7">
        <v>8887.5140071394908</v>
      </c>
    </row>
    <row r="54" spans="1:53" x14ac:dyDescent="0.35">
      <c r="A54" s="5"/>
      <c r="B54" s="5"/>
      <c r="C54" s="5" t="s">
        <v>239</v>
      </c>
      <c r="D54" s="5" t="s">
        <v>116</v>
      </c>
      <c r="E54" s="5" t="s">
        <v>49</v>
      </c>
      <c r="F54" s="5" t="s">
        <v>190</v>
      </c>
      <c r="G54" s="6">
        <v>44496.969745370399</v>
      </c>
      <c r="H54" s="7">
        <v>63</v>
      </c>
      <c r="I54" s="8">
        <v>941</v>
      </c>
      <c r="J54" s="8">
        <v>60</v>
      </c>
      <c r="L54" s="7">
        <v>7.6873166666666704</v>
      </c>
      <c r="M54" s="7">
        <v>469.70166769858702</v>
      </c>
      <c r="N54" s="7"/>
      <c r="O54" s="7"/>
      <c r="P54" s="7"/>
      <c r="Q54" s="7">
        <v>17719.9777417972</v>
      </c>
      <c r="R54" s="7" t="s">
        <v>190</v>
      </c>
      <c r="S54" s="7" t="s">
        <v>190</v>
      </c>
      <c r="T54" s="7"/>
      <c r="U54" s="7" t="s">
        <v>190</v>
      </c>
      <c r="V54" s="7" t="s">
        <v>190</v>
      </c>
      <c r="W54" s="7">
        <v>11748.8545351715</v>
      </c>
      <c r="X54" s="7">
        <v>11.3386</v>
      </c>
      <c r="Y54" s="7">
        <v>184.08751712036201</v>
      </c>
      <c r="Z54" s="8">
        <v>60</v>
      </c>
      <c r="AA54" s="7">
        <v>10.387973798526801</v>
      </c>
      <c r="AB54" s="7"/>
      <c r="AC54" s="7">
        <v>11748.8545351715</v>
      </c>
      <c r="AD54" s="7">
        <v>14.3607833333333</v>
      </c>
      <c r="AE54" s="7">
        <v>2248.6415487956401</v>
      </c>
      <c r="AF54" s="7"/>
      <c r="AG54" s="7">
        <v>147.15006271289201</v>
      </c>
      <c r="AH54" s="7"/>
      <c r="AI54" s="7">
        <v>9013.3421444767191</v>
      </c>
      <c r="AJ54" s="7" t="s">
        <v>190</v>
      </c>
      <c r="AK54" s="7" t="s">
        <v>190</v>
      </c>
      <c r="AL54" s="7"/>
      <c r="AM54" s="7" t="s">
        <v>190</v>
      </c>
      <c r="AN54" s="7" t="s">
        <v>190</v>
      </c>
      <c r="AO54" s="7">
        <v>9013.3421444767191</v>
      </c>
      <c r="AP54" s="7" t="s">
        <v>190</v>
      </c>
      <c r="AQ54" s="7" t="s">
        <v>190</v>
      </c>
      <c r="AR54" s="7"/>
      <c r="AS54" s="7" t="s">
        <v>190</v>
      </c>
      <c r="AT54" s="7" t="s">
        <v>190</v>
      </c>
      <c r="AU54" s="7">
        <v>9013.3421444767191</v>
      </c>
      <c r="AV54" s="7">
        <v>17.285866666666699</v>
      </c>
      <c r="AW54" s="7">
        <v>527.31886939956996</v>
      </c>
      <c r="AX54" s="7"/>
      <c r="AY54" s="7">
        <v>36.329543016774103</v>
      </c>
      <c r="AZ54" s="7"/>
      <c r="BA54" s="7">
        <v>9013.3421444767191</v>
      </c>
    </row>
    <row r="55" spans="1:53" x14ac:dyDescent="0.35">
      <c r="A55" s="5"/>
      <c r="B55" s="5"/>
      <c r="C55" s="5" t="s">
        <v>239</v>
      </c>
      <c r="D55" s="5" t="s">
        <v>171</v>
      </c>
      <c r="E55" s="5" t="s">
        <v>49</v>
      </c>
      <c r="F55" s="5" t="s">
        <v>190</v>
      </c>
      <c r="G55" s="6">
        <v>44496.998553240701</v>
      </c>
      <c r="H55" s="7">
        <v>64</v>
      </c>
      <c r="I55" s="8">
        <v>941</v>
      </c>
      <c r="J55" s="8">
        <v>60</v>
      </c>
      <c r="L55" s="7">
        <v>7.6979333333333297</v>
      </c>
      <c r="M55" s="7">
        <v>1680.61417848155</v>
      </c>
      <c r="N55" s="7"/>
      <c r="O55" s="7"/>
      <c r="P55" s="7"/>
      <c r="Q55" s="7">
        <v>18745.641810892099</v>
      </c>
      <c r="R55" s="7" t="s">
        <v>190</v>
      </c>
      <c r="S55" s="7" t="s">
        <v>190</v>
      </c>
      <c r="T55" s="7"/>
      <c r="U55" s="7" t="s">
        <v>190</v>
      </c>
      <c r="V55" s="7" t="s">
        <v>190</v>
      </c>
      <c r="W55" s="7">
        <v>12174.6170363235</v>
      </c>
      <c r="X55" s="7">
        <v>11.2511666666667</v>
      </c>
      <c r="Y55" s="7">
        <v>133.35844038391099</v>
      </c>
      <c r="Z55" s="8">
        <v>60</v>
      </c>
      <c r="AA55" s="7">
        <v>4.9052238193009696</v>
      </c>
      <c r="AB55" s="7"/>
      <c r="AC55" s="7">
        <v>12174.6170363235</v>
      </c>
      <c r="AD55" s="7">
        <v>14.3623666666667</v>
      </c>
      <c r="AE55" s="7">
        <v>3034.7355882285501</v>
      </c>
      <c r="AF55" s="7"/>
      <c r="AG55" s="7">
        <v>189.94970347392501</v>
      </c>
      <c r="AH55" s="7"/>
      <c r="AI55" s="7">
        <v>9361.2455801907599</v>
      </c>
      <c r="AJ55" s="7" t="s">
        <v>190</v>
      </c>
      <c r="AK55" s="7" t="s">
        <v>190</v>
      </c>
      <c r="AL55" s="7"/>
      <c r="AM55" s="7" t="s">
        <v>190</v>
      </c>
      <c r="AN55" s="7" t="s">
        <v>190</v>
      </c>
      <c r="AO55" s="7">
        <v>9361.2455801907599</v>
      </c>
      <c r="AP55" s="7" t="s">
        <v>190</v>
      </c>
      <c r="AQ55" s="7" t="s">
        <v>190</v>
      </c>
      <c r="AR55" s="7"/>
      <c r="AS55" s="7" t="s">
        <v>190</v>
      </c>
      <c r="AT55" s="7" t="s">
        <v>190</v>
      </c>
      <c r="AU55" s="7">
        <v>9361.2455801907599</v>
      </c>
      <c r="AV55" s="7">
        <v>17.287433333333301</v>
      </c>
      <c r="AW55" s="7">
        <v>307.09673675755698</v>
      </c>
      <c r="AX55" s="7"/>
      <c r="AY55" s="7">
        <v>12.2763624119625</v>
      </c>
      <c r="AZ55" s="7"/>
      <c r="BA55" s="7">
        <v>9361.2455801907599</v>
      </c>
    </row>
    <row r="56" spans="1:53" x14ac:dyDescent="0.35">
      <c r="A56" s="5"/>
      <c r="B56" s="5"/>
      <c r="C56" s="5" t="s">
        <v>239</v>
      </c>
      <c r="D56" s="5" t="s">
        <v>31</v>
      </c>
      <c r="E56" s="5" t="s">
        <v>49</v>
      </c>
      <c r="F56" s="5" t="s">
        <v>190</v>
      </c>
      <c r="G56" s="6">
        <v>44497.027407407397</v>
      </c>
      <c r="H56" s="7">
        <v>65</v>
      </c>
      <c r="I56" s="8">
        <v>941</v>
      </c>
      <c r="J56" s="8">
        <v>60</v>
      </c>
      <c r="L56" s="7">
        <v>7.6980666666666702</v>
      </c>
      <c r="M56" s="7">
        <v>674.991714768208</v>
      </c>
      <c r="N56" s="7"/>
      <c r="O56" s="7"/>
      <c r="P56" s="7"/>
      <c r="Q56" s="7">
        <v>15141.9702672729</v>
      </c>
      <c r="R56" s="7" t="s">
        <v>190</v>
      </c>
      <c r="S56" s="7" t="s">
        <v>190</v>
      </c>
      <c r="T56" s="7"/>
      <c r="U56" s="7" t="s">
        <v>190</v>
      </c>
      <c r="V56" s="7" t="s">
        <v>190</v>
      </c>
      <c r="W56" s="7">
        <v>10235.145893959099</v>
      </c>
      <c r="X56" s="7">
        <v>11.321149999999999</v>
      </c>
      <c r="Y56" s="7">
        <v>153.620758148194</v>
      </c>
      <c r="Z56" s="8">
        <v>60</v>
      </c>
      <c r="AA56" s="7">
        <v>9.62115101539165</v>
      </c>
      <c r="AB56" s="7"/>
      <c r="AC56" s="7">
        <v>10235.145893959099</v>
      </c>
      <c r="AD56" s="7">
        <v>14.360799999999999</v>
      </c>
      <c r="AE56" s="7">
        <v>2202.1413491072499</v>
      </c>
      <c r="AF56" s="7"/>
      <c r="AG56" s="7">
        <v>142.87626895801299</v>
      </c>
      <c r="AH56" s="7"/>
      <c r="AI56" s="7">
        <v>9099.0118796581701</v>
      </c>
      <c r="AJ56" s="7" t="s">
        <v>190</v>
      </c>
      <c r="AK56" s="7" t="s">
        <v>190</v>
      </c>
      <c r="AL56" s="7"/>
      <c r="AM56" s="7" t="s">
        <v>190</v>
      </c>
      <c r="AN56" s="7" t="s">
        <v>190</v>
      </c>
      <c r="AO56" s="7">
        <v>9099.0118796581701</v>
      </c>
      <c r="AP56" s="7">
        <v>16.217833333333299</v>
      </c>
      <c r="AQ56" s="7">
        <v>370.969581176757</v>
      </c>
      <c r="AR56" s="7"/>
      <c r="AS56" s="7">
        <v>22.1755283620287</v>
      </c>
      <c r="AT56" s="7"/>
      <c r="AU56" s="7">
        <v>9099.0118796581701</v>
      </c>
      <c r="AV56" s="7">
        <v>17.285883333333299</v>
      </c>
      <c r="AW56" s="7">
        <v>991.76458505622497</v>
      </c>
      <c r="AX56" s="7"/>
      <c r="AY56" s="7">
        <v>83.588322922056406</v>
      </c>
      <c r="AZ56" s="7"/>
      <c r="BA56" s="7">
        <v>9099.0118796581701</v>
      </c>
    </row>
    <row r="57" spans="1:53" x14ac:dyDescent="0.35">
      <c r="A57" s="5"/>
      <c r="B57" s="5"/>
      <c r="C57" s="5" t="s">
        <v>240</v>
      </c>
      <c r="D57" s="5" t="s">
        <v>210</v>
      </c>
      <c r="E57" s="5" t="s">
        <v>49</v>
      </c>
      <c r="F57" s="5" t="s">
        <v>190</v>
      </c>
      <c r="G57" s="6">
        <v>44497.056226851899</v>
      </c>
      <c r="H57" s="7">
        <v>66</v>
      </c>
      <c r="I57" s="8">
        <v>941</v>
      </c>
      <c r="J57" s="8">
        <v>120</v>
      </c>
      <c r="L57" s="7" t="s">
        <v>190</v>
      </c>
      <c r="M57" s="7" t="s">
        <v>190</v>
      </c>
      <c r="N57" s="7"/>
      <c r="O57" s="7" t="s">
        <v>190</v>
      </c>
      <c r="P57" s="7" t="s">
        <v>190</v>
      </c>
      <c r="Q57" s="7">
        <v>17701.7034496706</v>
      </c>
      <c r="R57" s="7" t="s">
        <v>190</v>
      </c>
      <c r="S57" s="7" t="s">
        <v>190</v>
      </c>
      <c r="T57" s="7"/>
      <c r="U57" s="7" t="s">
        <v>190</v>
      </c>
      <c r="V57" s="7" t="s">
        <v>190</v>
      </c>
      <c r="W57" s="7">
        <v>15550.7293573064</v>
      </c>
      <c r="X57" s="7">
        <v>11.329750000000001</v>
      </c>
      <c r="Y57" s="7">
        <v>266.59317965740598</v>
      </c>
      <c r="Z57" s="8">
        <v>120</v>
      </c>
      <c r="AA57" s="7">
        <v>12.1031301605463</v>
      </c>
      <c r="AB57" s="7"/>
      <c r="AC57" s="7">
        <v>15550.7293573064</v>
      </c>
      <c r="AD57" s="7" t="s">
        <v>190</v>
      </c>
      <c r="AE57" s="7" t="s">
        <v>190</v>
      </c>
      <c r="AF57" s="7"/>
      <c r="AG57" s="7" t="s">
        <v>190</v>
      </c>
      <c r="AH57" s="7" t="s">
        <v>190</v>
      </c>
      <c r="AI57" s="7">
        <v>10488.5114262811</v>
      </c>
      <c r="AJ57" s="7" t="s">
        <v>190</v>
      </c>
      <c r="AK57" s="7" t="s">
        <v>190</v>
      </c>
      <c r="AL57" s="7"/>
      <c r="AM57" s="7" t="s">
        <v>190</v>
      </c>
      <c r="AN57" s="7" t="s">
        <v>190</v>
      </c>
      <c r="AO57" s="7">
        <v>10488.5114262811</v>
      </c>
      <c r="AP57" s="7" t="s">
        <v>190</v>
      </c>
      <c r="AQ57" s="7" t="s">
        <v>190</v>
      </c>
      <c r="AR57" s="7"/>
      <c r="AS57" s="7" t="s">
        <v>190</v>
      </c>
      <c r="AT57" s="7" t="s">
        <v>190</v>
      </c>
      <c r="AU57" s="7">
        <v>10488.5114262811</v>
      </c>
      <c r="AV57" s="7" t="s">
        <v>190</v>
      </c>
      <c r="AW57" s="7" t="s">
        <v>190</v>
      </c>
      <c r="AX57" s="7"/>
      <c r="AY57" s="7" t="s">
        <v>190</v>
      </c>
      <c r="AZ57" s="7" t="s">
        <v>190</v>
      </c>
      <c r="BA57" s="7">
        <v>10488.5114262811</v>
      </c>
    </row>
    <row r="58" spans="1:53" x14ac:dyDescent="0.35">
      <c r="A58" s="5"/>
      <c r="B58" s="5"/>
      <c r="C58" s="5" t="s">
        <v>240</v>
      </c>
      <c r="D58" s="5" t="s">
        <v>40</v>
      </c>
      <c r="E58" s="5" t="s">
        <v>49</v>
      </c>
      <c r="F58" s="5" t="s">
        <v>190</v>
      </c>
      <c r="G58" s="6">
        <v>44497.085057870398</v>
      </c>
      <c r="H58" s="7">
        <v>67</v>
      </c>
      <c r="I58" s="8">
        <v>941</v>
      </c>
      <c r="J58" s="8">
        <v>120</v>
      </c>
      <c r="L58" s="7">
        <v>7.58005</v>
      </c>
      <c r="M58" s="7">
        <v>144.751338925006</v>
      </c>
      <c r="N58" s="7"/>
      <c r="O58" s="7"/>
      <c r="P58" s="7"/>
      <c r="Q58" s="7">
        <v>19814.344229752602</v>
      </c>
      <c r="R58" s="7" t="s">
        <v>190</v>
      </c>
      <c r="S58" s="7" t="s">
        <v>190</v>
      </c>
      <c r="T58" s="7"/>
      <c r="U58" s="7" t="s">
        <v>190</v>
      </c>
      <c r="V58" s="7" t="s">
        <v>190</v>
      </c>
      <c r="W58" s="7">
        <v>15510.5667399292</v>
      </c>
      <c r="X58" s="7">
        <v>11.3125</v>
      </c>
      <c r="Y58" s="7">
        <v>62.725095565795897</v>
      </c>
      <c r="Z58" s="8">
        <v>120</v>
      </c>
      <c r="AA58" s="7">
        <v>0</v>
      </c>
      <c r="AB58" s="7"/>
      <c r="AC58" s="7">
        <v>15510.5667399292</v>
      </c>
      <c r="AD58" s="7" t="s">
        <v>190</v>
      </c>
      <c r="AE58" s="7" t="s">
        <v>190</v>
      </c>
      <c r="AF58" s="7"/>
      <c r="AG58" s="7" t="s">
        <v>190</v>
      </c>
      <c r="AH58" s="7" t="s">
        <v>190</v>
      </c>
      <c r="AI58" s="7">
        <v>12261.345693065499</v>
      </c>
      <c r="AJ58" s="7" t="s">
        <v>190</v>
      </c>
      <c r="AK58" s="7" t="s">
        <v>190</v>
      </c>
      <c r="AL58" s="7"/>
      <c r="AM58" s="7" t="s">
        <v>190</v>
      </c>
      <c r="AN58" s="7" t="s">
        <v>190</v>
      </c>
      <c r="AO58" s="7">
        <v>12261.345693065499</v>
      </c>
      <c r="AP58" s="7" t="s">
        <v>190</v>
      </c>
      <c r="AQ58" s="7" t="s">
        <v>190</v>
      </c>
      <c r="AR58" s="7"/>
      <c r="AS58" s="7" t="s">
        <v>190</v>
      </c>
      <c r="AT58" s="7" t="s">
        <v>190</v>
      </c>
      <c r="AU58" s="7">
        <v>12261.345693065499</v>
      </c>
      <c r="AV58" s="7" t="s">
        <v>190</v>
      </c>
      <c r="AW58" s="7" t="s">
        <v>190</v>
      </c>
      <c r="AX58" s="7"/>
      <c r="AY58" s="7" t="s">
        <v>190</v>
      </c>
      <c r="AZ58" s="7" t="s">
        <v>190</v>
      </c>
      <c r="BA58" s="7">
        <v>12261.345693065499</v>
      </c>
    </row>
    <row r="59" spans="1:53" x14ac:dyDescent="0.35">
      <c r="A59" s="5"/>
      <c r="B59" s="5"/>
      <c r="C59" s="5" t="s">
        <v>240</v>
      </c>
      <c r="D59" s="5" t="s">
        <v>101</v>
      </c>
      <c r="E59" s="5" t="s">
        <v>49</v>
      </c>
      <c r="F59" s="5" t="s">
        <v>190</v>
      </c>
      <c r="G59" s="6">
        <v>44497.114039351902</v>
      </c>
      <c r="H59" s="7">
        <v>68</v>
      </c>
      <c r="I59" s="8">
        <v>941</v>
      </c>
      <c r="J59" s="8">
        <v>120</v>
      </c>
      <c r="L59" s="7">
        <v>7.5960333333333301</v>
      </c>
      <c r="M59" s="7">
        <v>518.70392840546003</v>
      </c>
      <c r="N59" s="7"/>
      <c r="O59" s="7"/>
      <c r="P59" s="7"/>
      <c r="Q59" s="7">
        <v>19534.437124756801</v>
      </c>
      <c r="R59" s="7" t="s">
        <v>190</v>
      </c>
      <c r="S59" s="7" t="s">
        <v>190</v>
      </c>
      <c r="T59" s="7"/>
      <c r="U59" s="7" t="s">
        <v>190</v>
      </c>
      <c r="V59" s="7" t="s">
        <v>190</v>
      </c>
      <c r="W59" s="7">
        <v>15078.970844284</v>
      </c>
      <c r="X59" s="7">
        <v>11.329833333333299</v>
      </c>
      <c r="Y59" s="7">
        <v>126.581235061646</v>
      </c>
      <c r="Z59" s="8">
        <v>120</v>
      </c>
      <c r="AA59" s="7">
        <v>1.92907685308226</v>
      </c>
      <c r="AB59" s="7"/>
      <c r="AC59" s="7">
        <v>15078.970844284</v>
      </c>
      <c r="AD59" s="7" t="s">
        <v>190</v>
      </c>
      <c r="AE59" s="7" t="s">
        <v>190</v>
      </c>
      <c r="AF59" s="7"/>
      <c r="AG59" s="7" t="s">
        <v>190</v>
      </c>
      <c r="AH59" s="7" t="s">
        <v>190</v>
      </c>
      <c r="AI59" s="7">
        <v>11229.1308923219</v>
      </c>
      <c r="AJ59" s="7" t="s">
        <v>190</v>
      </c>
      <c r="AK59" s="7" t="s">
        <v>190</v>
      </c>
      <c r="AL59" s="7"/>
      <c r="AM59" s="7" t="s">
        <v>190</v>
      </c>
      <c r="AN59" s="7" t="s">
        <v>190</v>
      </c>
      <c r="AO59" s="7">
        <v>11229.1308923219</v>
      </c>
      <c r="AP59" s="7" t="s">
        <v>190</v>
      </c>
      <c r="AQ59" s="7" t="s">
        <v>190</v>
      </c>
      <c r="AR59" s="7"/>
      <c r="AS59" s="7" t="s">
        <v>190</v>
      </c>
      <c r="AT59" s="7" t="s">
        <v>190</v>
      </c>
      <c r="AU59" s="7">
        <v>11229.1308923219</v>
      </c>
      <c r="AV59" s="7" t="s">
        <v>190</v>
      </c>
      <c r="AW59" s="7" t="s">
        <v>190</v>
      </c>
      <c r="AX59" s="7"/>
      <c r="AY59" s="7" t="s">
        <v>190</v>
      </c>
      <c r="AZ59" s="7" t="s">
        <v>190</v>
      </c>
      <c r="BA59" s="7">
        <v>11229.1308923219</v>
      </c>
    </row>
    <row r="60" spans="1:53" x14ac:dyDescent="0.35">
      <c r="A60" s="5"/>
      <c r="B60" s="5"/>
      <c r="C60" s="5" t="s">
        <v>241</v>
      </c>
      <c r="D60" s="5" t="s">
        <v>18</v>
      </c>
      <c r="E60" s="5" t="s">
        <v>49</v>
      </c>
      <c r="F60" s="5" t="s">
        <v>190</v>
      </c>
      <c r="G60" s="6">
        <v>44490.595312500001</v>
      </c>
      <c r="H60" s="7">
        <v>27</v>
      </c>
      <c r="I60" s="8">
        <v>941</v>
      </c>
      <c r="J60" s="8">
        <v>240</v>
      </c>
      <c r="L60" s="7">
        <v>7.59073333333333</v>
      </c>
      <c r="M60" s="7">
        <v>364.06166224985998</v>
      </c>
      <c r="N60" s="7"/>
      <c r="O60" s="7"/>
      <c r="P60" s="7"/>
      <c r="Q60" s="7">
        <v>18847.218483459099</v>
      </c>
      <c r="R60" s="7" t="s">
        <v>190</v>
      </c>
      <c r="S60" s="7" t="s">
        <v>190</v>
      </c>
      <c r="T60" s="7"/>
      <c r="U60" s="7" t="s">
        <v>190</v>
      </c>
      <c r="V60" s="7" t="s">
        <v>190</v>
      </c>
      <c r="W60" s="7">
        <v>17408.7255622997</v>
      </c>
      <c r="X60" s="7">
        <v>11.3299</v>
      </c>
      <c r="Y60" s="7">
        <v>31.053595054626399</v>
      </c>
      <c r="Z60" s="8">
        <v>240</v>
      </c>
      <c r="AA60" s="7">
        <v>0</v>
      </c>
      <c r="AB60" s="7"/>
      <c r="AC60" s="7">
        <v>17408.7255622997</v>
      </c>
      <c r="AD60" s="7">
        <v>14.3521</v>
      </c>
      <c r="AE60" s="7">
        <v>334.10694227544701</v>
      </c>
      <c r="AF60" s="7"/>
      <c r="AG60" s="7">
        <v>20.977707638777801</v>
      </c>
      <c r="AH60" s="7"/>
      <c r="AI60" s="7">
        <v>11418.231959704999</v>
      </c>
      <c r="AJ60" s="7" t="s">
        <v>190</v>
      </c>
      <c r="AK60" s="7" t="s">
        <v>190</v>
      </c>
      <c r="AL60" s="7"/>
      <c r="AM60" s="7" t="s">
        <v>190</v>
      </c>
      <c r="AN60" s="7" t="s">
        <v>190</v>
      </c>
      <c r="AO60" s="7">
        <v>11418.231959704999</v>
      </c>
      <c r="AP60" s="7">
        <v>16.193300000000001</v>
      </c>
      <c r="AQ60" s="7">
        <v>108.488853473574</v>
      </c>
      <c r="AR60" s="7"/>
      <c r="AS60" s="7">
        <v>7.2409306482773896</v>
      </c>
      <c r="AT60" s="7"/>
      <c r="AU60" s="7">
        <v>11418.231959704999</v>
      </c>
      <c r="AV60" s="7" t="s">
        <v>190</v>
      </c>
      <c r="AW60" s="7" t="s">
        <v>190</v>
      </c>
      <c r="AX60" s="7"/>
      <c r="AY60" s="7" t="s">
        <v>190</v>
      </c>
      <c r="AZ60" s="7" t="s">
        <v>190</v>
      </c>
      <c r="BA60" s="7">
        <v>11418.231959704999</v>
      </c>
    </row>
    <row r="61" spans="1:53" x14ac:dyDescent="0.35">
      <c r="A61" s="5"/>
      <c r="B61" s="5"/>
      <c r="C61" s="5" t="s">
        <v>241</v>
      </c>
      <c r="D61" s="5" t="s">
        <v>27</v>
      </c>
      <c r="E61" s="5" t="s">
        <v>49</v>
      </c>
      <c r="F61" s="5" t="s">
        <v>190</v>
      </c>
      <c r="G61" s="6">
        <v>44490.767025462999</v>
      </c>
      <c r="H61" s="7">
        <v>33</v>
      </c>
      <c r="I61" s="8">
        <v>941</v>
      </c>
      <c r="J61" s="8">
        <v>240</v>
      </c>
      <c r="L61" s="7" t="s">
        <v>190</v>
      </c>
      <c r="M61" s="7" t="s">
        <v>190</v>
      </c>
      <c r="N61" s="7"/>
      <c r="O61" s="7" t="s">
        <v>190</v>
      </c>
      <c r="P61" s="7" t="s">
        <v>190</v>
      </c>
      <c r="Q61" s="7">
        <v>19970.9356270061</v>
      </c>
      <c r="R61" s="7" t="s">
        <v>190</v>
      </c>
      <c r="S61" s="7" t="s">
        <v>190</v>
      </c>
      <c r="T61" s="7"/>
      <c r="U61" s="7" t="s">
        <v>190</v>
      </c>
      <c r="V61" s="7" t="s">
        <v>190</v>
      </c>
      <c r="W61" s="7">
        <v>19848.467918402399</v>
      </c>
      <c r="X61" s="7">
        <v>11.3821333333333</v>
      </c>
      <c r="Y61" s="7">
        <v>168.494749438638</v>
      </c>
      <c r="Z61" s="8">
        <v>240</v>
      </c>
      <c r="AA61" s="7">
        <v>2.0389724283286501</v>
      </c>
      <c r="AB61" s="7"/>
      <c r="AC61" s="7">
        <v>19848.467918402399</v>
      </c>
      <c r="AD61" s="7">
        <v>14.341516666666701</v>
      </c>
      <c r="AE61" s="7">
        <v>366.97162340051602</v>
      </c>
      <c r="AF61" s="7"/>
      <c r="AG61" s="7">
        <v>21.6842333295522</v>
      </c>
      <c r="AH61" s="7"/>
      <c r="AI61" s="7">
        <v>12034.230262814501</v>
      </c>
      <c r="AJ61" s="7" t="s">
        <v>190</v>
      </c>
      <c r="AK61" s="7" t="s">
        <v>190</v>
      </c>
      <c r="AL61" s="7"/>
      <c r="AM61" s="7" t="s">
        <v>190</v>
      </c>
      <c r="AN61" s="7" t="s">
        <v>190</v>
      </c>
      <c r="AO61" s="7">
        <v>12034.230262814501</v>
      </c>
      <c r="AP61" s="7" t="s">
        <v>190</v>
      </c>
      <c r="AQ61" s="7" t="s">
        <v>190</v>
      </c>
      <c r="AR61" s="7"/>
      <c r="AS61" s="7" t="s">
        <v>190</v>
      </c>
      <c r="AT61" s="7" t="s">
        <v>190</v>
      </c>
      <c r="AU61" s="7">
        <v>12034.230262814501</v>
      </c>
      <c r="AV61" s="7" t="s">
        <v>190</v>
      </c>
      <c r="AW61" s="7" t="s">
        <v>190</v>
      </c>
      <c r="AX61" s="7"/>
      <c r="AY61" s="7" t="s">
        <v>190</v>
      </c>
      <c r="AZ61" s="7" t="s">
        <v>190</v>
      </c>
      <c r="BA61" s="7">
        <v>12034.230262814501</v>
      </c>
    </row>
    <row r="62" spans="1:53" x14ac:dyDescent="0.35">
      <c r="A62" s="5"/>
      <c r="B62" s="5"/>
      <c r="C62" s="5" t="s">
        <v>241</v>
      </c>
      <c r="D62" s="5" t="s">
        <v>197</v>
      </c>
      <c r="E62" s="5" t="s">
        <v>49</v>
      </c>
      <c r="F62" s="5" t="s">
        <v>190</v>
      </c>
      <c r="G62" s="6">
        <v>44491.082280092603</v>
      </c>
      <c r="H62" s="7">
        <v>44</v>
      </c>
      <c r="I62" s="8">
        <v>941</v>
      </c>
      <c r="J62" s="8">
        <v>240</v>
      </c>
      <c r="L62" s="7">
        <v>7.5691499999999996</v>
      </c>
      <c r="M62" s="7">
        <v>920.59483829074395</v>
      </c>
      <c r="N62" s="7"/>
      <c r="O62" s="7"/>
      <c r="P62" s="7"/>
      <c r="Q62" s="7">
        <v>17810.274178373598</v>
      </c>
      <c r="R62" s="7" t="s">
        <v>190</v>
      </c>
      <c r="S62" s="7" t="s">
        <v>190</v>
      </c>
      <c r="T62" s="7"/>
      <c r="U62" s="7" t="s">
        <v>190</v>
      </c>
      <c r="V62" s="7" t="s">
        <v>190</v>
      </c>
      <c r="W62" s="7">
        <v>18877.222937988299</v>
      </c>
      <c r="X62" s="7">
        <v>11.321066666666701</v>
      </c>
      <c r="Y62" s="7">
        <v>68.406847969055605</v>
      </c>
      <c r="Z62" s="8">
        <v>240</v>
      </c>
      <c r="AA62" s="7">
        <v>0</v>
      </c>
      <c r="AB62" s="7"/>
      <c r="AC62" s="7">
        <v>18877.222937988299</v>
      </c>
      <c r="AD62" s="7">
        <v>14.351983333333299</v>
      </c>
      <c r="AE62" s="7">
        <v>644.04070534889502</v>
      </c>
      <c r="AF62" s="7"/>
      <c r="AG62" s="7">
        <v>33.653936130489598</v>
      </c>
      <c r="AH62" s="7"/>
      <c r="AI62" s="7">
        <v>12533.477929459799</v>
      </c>
      <c r="AJ62" s="7" t="s">
        <v>190</v>
      </c>
      <c r="AK62" s="7" t="s">
        <v>190</v>
      </c>
      <c r="AL62" s="7"/>
      <c r="AM62" s="7" t="s">
        <v>190</v>
      </c>
      <c r="AN62" s="7" t="s">
        <v>190</v>
      </c>
      <c r="AO62" s="7">
        <v>12533.477929459799</v>
      </c>
      <c r="AP62" s="7" t="s">
        <v>190</v>
      </c>
      <c r="AQ62" s="7" t="s">
        <v>190</v>
      </c>
      <c r="AR62" s="7"/>
      <c r="AS62" s="7" t="s">
        <v>190</v>
      </c>
      <c r="AT62" s="7" t="s">
        <v>190</v>
      </c>
      <c r="AU62" s="7">
        <v>12533.477929459799</v>
      </c>
      <c r="AV62" s="7" t="s">
        <v>190</v>
      </c>
      <c r="AW62" s="7" t="s">
        <v>190</v>
      </c>
      <c r="AX62" s="7"/>
      <c r="AY62" s="7" t="s">
        <v>190</v>
      </c>
      <c r="AZ62" s="7" t="s">
        <v>190</v>
      </c>
      <c r="BA62" s="7">
        <v>12533.477929459799</v>
      </c>
    </row>
    <row r="63" spans="1:53" x14ac:dyDescent="0.35">
      <c r="A63" s="5"/>
      <c r="B63" s="5"/>
      <c r="C63" s="5" t="s">
        <v>242</v>
      </c>
      <c r="D63" s="5" t="s">
        <v>74</v>
      </c>
      <c r="E63" s="5" t="s">
        <v>49</v>
      </c>
      <c r="F63" s="5" t="s">
        <v>190</v>
      </c>
      <c r="G63" s="6">
        <v>44491.4871180556</v>
      </c>
      <c r="H63" s="7">
        <v>62</v>
      </c>
      <c r="I63" s="8">
        <v>956</v>
      </c>
      <c r="J63" s="8">
        <v>0</v>
      </c>
      <c r="L63" s="7">
        <v>7.7142666666666697</v>
      </c>
      <c r="M63" s="7">
        <v>285.19964208847199</v>
      </c>
      <c r="N63" s="7"/>
      <c r="O63" s="7"/>
      <c r="P63" s="7"/>
      <c r="Q63" s="7">
        <v>15263.289386656401</v>
      </c>
      <c r="R63" s="7">
        <v>10.116616666666699</v>
      </c>
      <c r="S63" s="7">
        <v>4421.05504478893</v>
      </c>
      <c r="T63" s="7"/>
      <c r="U63" s="7">
        <v>142.38661752929801</v>
      </c>
      <c r="V63" s="7"/>
      <c r="W63" s="7">
        <v>15546.194313738701</v>
      </c>
      <c r="X63" s="7">
        <v>11.347433333333299</v>
      </c>
      <c r="Y63" s="7">
        <v>149.97447114943401</v>
      </c>
      <c r="Z63" s="7"/>
      <c r="AA63" s="7">
        <v>3.38556560963996</v>
      </c>
      <c r="AB63" s="7"/>
      <c r="AC63" s="7">
        <v>15546.194313738701</v>
      </c>
      <c r="AD63" s="7">
        <v>14.310416666666701</v>
      </c>
      <c r="AE63" s="7">
        <v>383.752359573364</v>
      </c>
      <c r="AF63" s="7"/>
      <c r="AG63" s="7">
        <v>30.249363828885201</v>
      </c>
      <c r="AH63" s="7"/>
      <c r="AI63" s="7">
        <v>8444.6281423224791</v>
      </c>
      <c r="AJ63" s="7">
        <v>14.5504333333333</v>
      </c>
      <c r="AK63" s="7">
        <v>25371.0442992096</v>
      </c>
      <c r="AL63" s="8">
        <v>0</v>
      </c>
      <c r="AM63" s="7">
        <v>4039.0780735377498</v>
      </c>
      <c r="AN63" s="7"/>
      <c r="AO63" s="7">
        <v>8444.6281423224791</v>
      </c>
      <c r="AP63" s="7">
        <v>16.193366666666702</v>
      </c>
      <c r="AQ63" s="7">
        <v>189.52501040426901</v>
      </c>
      <c r="AR63" s="7"/>
      <c r="AS63" s="7">
        <v>13.4222060323235</v>
      </c>
      <c r="AT63" s="7"/>
      <c r="AU63" s="7">
        <v>8444.6281423224791</v>
      </c>
      <c r="AV63" s="7" t="s">
        <v>190</v>
      </c>
      <c r="AW63" s="7" t="s">
        <v>190</v>
      </c>
      <c r="AX63" s="7"/>
      <c r="AY63" s="7" t="s">
        <v>190</v>
      </c>
      <c r="AZ63" s="7" t="s">
        <v>190</v>
      </c>
      <c r="BA63" s="7">
        <v>8444.6281423224791</v>
      </c>
    </row>
    <row r="64" spans="1:53" x14ac:dyDescent="0.35">
      <c r="A64" s="5"/>
      <c r="B64" s="5"/>
      <c r="C64" s="5" t="s">
        <v>242</v>
      </c>
      <c r="D64" s="5" t="s">
        <v>4</v>
      </c>
      <c r="E64" s="5" t="s">
        <v>49</v>
      </c>
      <c r="F64" s="5" t="s">
        <v>190</v>
      </c>
      <c r="G64" s="6">
        <v>44491.688067129602</v>
      </c>
      <c r="H64" s="7">
        <v>69</v>
      </c>
      <c r="I64" s="8">
        <v>956</v>
      </c>
      <c r="J64" s="8">
        <v>0</v>
      </c>
      <c r="L64" s="7">
        <v>7.7035166666666699</v>
      </c>
      <c r="M64" s="7">
        <v>381.42658190645199</v>
      </c>
      <c r="N64" s="7"/>
      <c r="O64" s="7"/>
      <c r="P64" s="7"/>
      <c r="Q64" s="7">
        <v>14108.094430638501</v>
      </c>
      <c r="R64" s="7">
        <v>10.13405</v>
      </c>
      <c r="S64" s="7">
        <v>8598.9208431331008</v>
      </c>
      <c r="T64" s="7"/>
      <c r="U64" s="7">
        <v>298.53060964813602</v>
      </c>
      <c r="V64" s="7"/>
      <c r="W64" s="7">
        <v>14473.5033957572</v>
      </c>
      <c r="X64" s="7">
        <v>11.3474</v>
      </c>
      <c r="Y64" s="7">
        <v>417.08619752191203</v>
      </c>
      <c r="Z64" s="7"/>
      <c r="AA64" s="7">
        <v>25.678507128183199</v>
      </c>
      <c r="AB64" s="7"/>
      <c r="AC64" s="7">
        <v>14473.5033957572</v>
      </c>
      <c r="AD64" s="7" t="s">
        <v>190</v>
      </c>
      <c r="AE64" s="7" t="s">
        <v>190</v>
      </c>
      <c r="AF64" s="7"/>
      <c r="AG64" s="7" t="s">
        <v>190</v>
      </c>
      <c r="AH64" s="7" t="s">
        <v>190</v>
      </c>
      <c r="AI64" s="7">
        <v>8669.7491783180594</v>
      </c>
      <c r="AJ64" s="7">
        <v>14.56085</v>
      </c>
      <c r="AK64" s="7">
        <v>20013.1293608284</v>
      </c>
      <c r="AL64" s="8">
        <v>0</v>
      </c>
      <c r="AM64" s="7">
        <v>3101.5661640254398</v>
      </c>
      <c r="AN64" s="7"/>
      <c r="AO64" s="7">
        <v>8669.7491783180594</v>
      </c>
      <c r="AP64" s="7">
        <v>16.202100000000002</v>
      </c>
      <c r="AQ64" s="7">
        <v>3955.2529599411</v>
      </c>
      <c r="AR64" s="7"/>
      <c r="AS64" s="7">
        <v>220.59829720848299</v>
      </c>
      <c r="AT64" s="7"/>
      <c r="AU64" s="7">
        <v>8669.7491783180594</v>
      </c>
      <c r="AV64" s="7">
        <v>17.2789</v>
      </c>
      <c r="AW64" s="7">
        <v>141.90215122544299</v>
      </c>
      <c r="AX64" s="7"/>
      <c r="AY64" s="7">
        <v>0</v>
      </c>
      <c r="AZ64" s="7"/>
      <c r="BA64" s="7">
        <v>8669.7491783180594</v>
      </c>
    </row>
    <row r="65" spans="1:53" x14ac:dyDescent="0.35">
      <c r="A65" s="5"/>
      <c r="B65" s="5"/>
      <c r="C65" s="5" t="s">
        <v>242</v>
      </c>
      <c r="D65" s="5" t="s">
        <v>98</v>
      </c>
      <c r="E65" s="5" t="s">
        <v>49</v>
      </c>
      <c r="F65" s="5" t="s">
        <v>190</v>
      </c>
      <c r="G65" s="6">
        <v>44491.716689814799</v>
      </c>
      <c r="H65" s="7">
        <v>70</v>
      </c>
      <c r="I65" s="8">
        <v>956</v>
      </c>
      <c r="J65" s="8">
        <v>0</v>
      </c>
      <c r="L65" s="7" t="s">
        <v>190</v>
      </c>
      <c r="M65" s="7" t="s">
        <v>190</v>
      </c>
      <c r="N65" s="7"/>
      <c r="O65" s="7" t="s">
        <v>190</v>
      </c>
      <c r="P65" s="7" t="s">
        <v>190</v>
      </c>
      <c r="Q65" s="7" t="s">
        <v>190</v>
      </c>
      <c r="R65" s="7" t="s">
        <v>190</v>
      </c>
      <c r="S65" s="7" t="s">
        <v>190</v>
      </c>
      <c r="T65" s="7"/>
      <c r="U65" s="7" t="s">
        <v>190</v>
      </c>
      <c r="V65" s="7" t="s">
        <v>190</v>
      </c>
      <c r="W65" s="7">
        <v>116.620231839553</v>
      </c>
      <c r="X65" s="7" t="s">
        <v>190</v>
      </c>
      <c r="Y65" s="7" t="s">
        <v>190</v>
      </c>
      <c r="Z65" s="7"/>
      <c r="AA65" s="7" t="s">
        <v>190</v>
      </c>
      <c r="AB65" s="7" t="s">
        <v>190</v>
      </c>
      <c r="AC65" s="7">
        <v>116.620231839553</v>
      </c>
      <c r="AD65" s="7" t="s">
        <v>190</v>
      </c>
      <c r="AE65" s="7" t="s">
        <v>190</v>
      </c>
      <c r="AF65" s="7"/>
      <c r="AG65" s="7" t="s">
        <v>190</v>
      </c>
      <c r="AH65" s="7" t="s">
        <v>190</v>
      </c>
      <c r="AI65" s="7">
        <v>2.5088683853148801</v>
      </c>
      <c r="AJ65" s="7">
        <v>14.5919666666667</v>
      </c>
      <c r="AK65" s="7">
        <v>7.3136432266235296</v>
      </c>
      <c r="AL65" s="8">
        <v>0</v>
      </c>
      <c r="AM65" s="7">
        <v>3918.81489271697</v>
      </c>
      <c r="AN65" s="7"/>
      <c r="AO65" s="7">
        <v>2.5088683853148801</v>
      </c>
      <c r="AP65" s="7" t="s">
        <v>190</v>
      </c>
      <c r="AQ65" s="7" t="s">
        <v>190</v>
      </c>
      <c r="AR65" s="7"/>
      <c r="AS65" s="7" t="s">
        <v>190</v>
      </c>
      <c r="AT65" s="7" t="s">
        <v>190</v>
      </c>
      <c r="AU65" s="7">
        <v>2.5088683853148801</v>
      </c>
      <c r="AV65" s="7" t="s">
        <v>190</v>
      </c>
      <c r="AW65" s="7" t="s">
        <v>190</v>
      </c>
      <c r="AX65" s="7"/>
      <c r="AY65" s="7" t="s">
        <v>190</v>
      </c>
      <c r="AZ65" s="7" t="s">
        <v>190</v>
      </c>
      <c r="BA65" s="7">
        <v>2.5088683853148801</v>
      </c>
    </row>
    <row r="66" spans="1:53" x14ac:dyDescent="0.35">
      <c r="A66" s="5"/>
      <c r="B66" s="5"/>
      <c r="C66" s="5" t="s">
        <v>243</v>
      </c>
      <c r="D66" s="5" t="s">
        <v>201</v>
      </c>
      <c r="E66" s="5" t="s">
        <v>49</v>
      </c>
      <c r="F66" s="5" t="s">
        <v>190</v>
      </c>
      <c r="G66" s="6">
        <v>44494.543946759302</v>
      </c>
      <c r="H66" s="7">
        <v>76</v>
      </c>
      <c r="I66" s="8">
        <v>956</v>
      </c>
      <c r="J66" s="8">
        <v>15</v>
      </c>
      <c r="L66" s="7" t="s">
        <v>190</v>
      </c>
      <c r="M66" s="7" t="s">
        <v>190</v>
      </c>
      <c r="N66" s="7"/>
      <c r="O66" s="7" t="s">
        <v>190</v>
      </c>
      <c r="P66" s="7" t="s">
        <v>190</v>
      </c>
      <c r="Q66" s="7">
        <v>15420.600341936901</v>
      </c>
      <c r="R66" s="7">
        <v>10.1077666666667</v>
      </c>
      <c r="S66" s="7">
        <v>168.042203828059</v>
      </c>
      <c r="T66" s="7"/>
      <c r="U66" s="7">
        <v>4.8757697271475298</v>
      </c>
      <c r="V66" s="7"/>
      <c r="W66" s="7">
        <v>14473.4968606437</v>
      </c>
      <c r="X66" s="7">
        <v>11.347300000000001</v>
      </c>
      <c r="Y66" s="7">
        <v>217.51300065846399</v>
      </c>
      <c r="Z66" s="7"/>
      <c r="AA66" s="7">
        <v>9.6435059135338808</v>
      </c>
      <c r="AB66" s="7"/>
      <c r="AC66" s="7">
        <v>14473.4968606437</v>
      </c>
      <c r="AD66" s="7">
        <v>14.352033333333299</v>
      </c>
      <c r="AE66" s="7">
        <v>455.76359208373498</v>
      </c>
      <c r="AF66" s="7"/>
      <c r="AG66" s="7">
        <v>32.117778945018102</v>
      </c>
      <c r="AH66" s="7"/>
      <c r="AI66" s="7">
        <v>9357.7384259463306</v>
      </c>
      <c r="AJ66" s="7">
        <v>14.5711833333333</v>
      </c>
      <c r="AK66" s="7">
        <v>105.93884144316</v>
      </c>
      <c r="AL66" s="8">
        <v>15</v>
      </c>
      <c r="AM66" s="7">
        <v>7.4828167302467996</v>
      </c>
      <c r="AN66" s="7"/>
      <c r="AO66" s="7">
        <v>9357.7384259463306</v>
      </c>
      <c r="AP66" s="7">
        <v>16.210750000000001</v>
      </c>
      <c r="AQ66" s="7">
        <v>245.09138592548399</v>
      </c>
      <c r="AR66" s="7"/>
      <c r="AS66" s="7">
        <v>15.2123370333896</v>
      </c>
      <c r="AT66" s="7"/>
      <c r="AU66" s="7">
        <v>9357.7384259463306</v>
      </c>
      <c r="AV66" s="7">
        <v>17.2788</v>
      </c>
      <c r="AW66" s="7">
        <v>166.708898086792</v>
      </c>
      <c r="AX66" s="7"/>
      <c r="AY66" s="7">
        <v>0</v>
      </c>
      <c r="AZ66" s="7"/>
      <c r="BA66" s="7">
        <v>9357.7384259463306</v>
      </c>
    </row>
    <row r="67" spans="1:53" x14ac:dyDescent="0.35">
      <c r="A67" s="5"/>
      <c r="B67" s="5"/>
      <c r="C67" s="5" t="s">
        <v>243</v>
      </c>
      <c r="D67" s="5" t="s">
        <v>179</v>
      </c>
      <c r="E67" s="5" t="s">
        <v>49</v>
      </c>
      <c r="F67" s="5" t="s">
        <v>190</v>
      </c>
      <c r="G67" s="6">
        <v>44494.572685185201</v>
      </c>
      <c r="H67" s="7">
        <v>77</v>
      </c>
      <c r="I67" s="8">
        <v>956</v>
      </c>
      <c r="J67" s="8">
        <v>15</v>
      </c>
      <c r="L67" s="7">
        <v>7.6927833333333302</v>
      </c>
      <c r="M67" s="7">
        <v>326.94330401931097</v>
      </c>
      <c r="N67" s="7"/>
      <c r="O67" s="7"/>
      <c r="P67" s="7"/>
      <c r="Q67" s="7">
        <v>12264.5894284895</v>
      </c>
      <c r="R67" s="7">
        <v>10.134066666666699</v>
      </c>
      <c r="S67" s="7">
        <v>230.76453489684999</v>
      </c>
      <c r="T67" s="7"/>
      <c r="U67" s="7">
        <v>8.09345613042092</v>
      </c>
      <c r="V67" s="7"/>
      <c r="W67" s="7">
        <v>12825.198316739201</v>
      </c>
      <c r="X67" s="7">
        <v>11.35615</v>
      </c>
      <c r="Y67" s="7">
        <v>124.51519496570999</v>
      </c>
      <c r="Z67" s="7"/>
      <c r="AA67" s="7">
        <v>3.4572179710363602</v>
      </c>
      <c r="AB67" s="7"/>
      <c r="AC67" s="7">
        <v>12825.198316739201</v>
      </c>
      <c r="AD67" s="7">
        <v>14.3730166666667</v>
      </c>
      <c r="AE67" s="7">
        <v>285.29853409451698</v>
      </c>
      <c r="AF67" s="7"/>
      <c r="AG67" s="7">
        <v>28.993720853544701</v>
      </c>
      <c r="AH67" s="7"/>
      <c r="AI67" s="7">
        <v>6596.2235519714504</v>
      </c>
      <c r="AJ67" s="7">
        <v>14.571300000000001</v>
      </c>
      <c r="AK67" s="7">
        <v>131.15359531021099</v>
      </c>
      <c r="AL67" s="8">
        <v>15</v>
      </c>
      <c r="AM67" s="7">
        <v>19.0157908538078</v>
      </c>
      <c r="AN67" s="7"/>
      <c r="AO67" s="7">
        <v>6596.2235519714504</v>
      </c>
      <c r="AP67" s="7">
        <v>16.2108666666667</v>
      </c>
      <c r="AQ67" s="7">
        <v>328.46310710227698</v>
      </c>
      <c r="AR67" s="7"/>
      <c r="AS67" s="7">
        <v>26.486177452473498</v>
      </c>
      <c r="AT67" s="7"/>
      <c r="AU67" s="7">
        <v>6596.2235519714504</v>
      </c>
      <c r="AV67" s="7">
        <v>17.287666666666698</v>
      </c>
      <c r="AW67" s="7">
        <v>120.132208751203</v>
      </c>
      <c r="AX67" s="7"/>
      <c r="AY67" s="7">
        <v>0</v>
      </c>
      <c r="AZ67" s="7"/>
      <c r="BA67" s="7">
        <v>6596.2235519714504</v>
      </c>
    </row>
    <row r="68" spans="1:53" x14ac:dyDescent="0.35">
      <c r="A68" s="5"/>
      <c r="B68" s="5"/>
      <c r="C68" s="5" t="s">
        <v>243</v>
      </c>
      <c r="D68" s="5" t="s">
        <v>114</v>
      </c>
      <c r="E68" s="5" t="s">
        <v>49</v>
      </c>
      <c r="F68" s="5" t="s">
        <v>190</v>
      </c>
      <c r="G68" s="6">
        <v>44494.601435185199</v>
      </c>
      <c r="H68" s="7">
        <v>78</v>
      </c>
      <c r="I68" s="8">
        <v>956</v>
      </c>
      <c r="J68" s="8">
        <v>15</v>
      </c>
      <c r="L68" s="7">
        <v>7.7035166666666699</v>
      </c>
      <c r="M68" s="7">
        <v>387.92276252145803</v>
      </c>
      <c r="N68" s="7"/>
      <c r="O68" s="7"/>
      <c r="P68" s="7"/>
      <c r="Q68" s="7">
        <v>13616.6887893983</v>
      </c>
      <c r="R68" s="7">
        <v>10.1427833333333</v>
      </c>
      <c r="S68" s="7">
        <v>121.410668447502</v>
      </c>
      <c r="T68" s="7"/>
      <c r="U68" s="7">
        <v>3.4876828898643999</v>
      </c>
      <c r="V68" s="7"/>
      <c r="W68" s="7">
        <v>13708.063315739601</v>
      </c>
      <c r="X68" s="7">
        <v>11.3561333333333</v>
      </c>
      <c r="Y68" s="7">
        <v>155.22646909556701</v>
      </c>
      <c r="Z68" s="7"/>
      <c r="AA68" s="7">
        <v>5.33540743502091</v>
      </c>
      <c r="AB68" s="7"/>
      <c r="AC68" s="7">
        <v>13708.063315739601</v>
      </c>
      <c r="AD68" s="7">
        <v>14.38175</v>
      </c>
      <c r="AE68" s="7">
        <v>458.89266096944698</v>
      </c>
      <c r="AF68" s="7"/>
      <c r="AG68" s="7">
        <v>37.805157234893798</v>
      </c>
      <c r="AH68" s="7"/>
      <c r="AI68" s="7">
        <v>7826.7814456367496</v>
      </c>
      <c r="AJ68" s="7">
        <v>14.580016666666699</v>
      </c>
      <c r="AK68" s="7">
        <v>141.466112390316</v>
      </c>
      <c r="AL68" s="8">
        <v>15</v>
      </c>
      <c r="AM68" s="7">
        <v>16.579774839454199</v>
      </c>
      <c r="AN68" s="7"/>
      <c r="AO68" s="7">
        <v>7826.7814456367496</v>
      </c>
      <c r="AP68" s="7">
        <v>16.2179</v>
      </c>
      <c r="AQ68" s="7">
        <v>286.60285973422498</v>
      </c>
      <c r="AR68" s="7"/>
      <c r="AS68" s="7">
        <v>20.192418093090801</v>
      </c>
      <c r="AT68" s="7"/>
      <c r="AU68" s="7">
        <v>7826.7814456367496</v>
      </c>
      <c r="AV68" s="7" t="s">
        <v>190</v>
      </c>
      <c r="AW68" s="7" t="s">
        <v>190</v>
      </c>
      <c r="AX68" s="7"/>
      <c r="AY68" s="7" t="s">
        <v>190</v>
      </c>
      <c r="AZ68" s="7" t="s">
        <v>190</v>
      </c>
      <c r="BA68" s="7">
        <v>7826.7814456367496</v>
      </c>
    </row>
    <row r="69" spans="1:53" x14ac:dyDescent="0.35">
      <c r="A69" s="5"/>
      <c r="B69" s="5"/>
      <c r="C69" s="5" t="s">
        <v>244</v>
      </c>
      <c r="D69" s="5" t="s">
        <v>16</v>
      </c>
      <c r="E69" s="5" t="s">
        <v>49</v>
      </c>
      <c r="F69" s="5" t="s">
        <v>190</v>
      </c>
      <c r="G69" s="6">
        <v>44494.831018518496</v>
      </c>
      <c r="H69" s="7">
        <v>86</v>
      </c>
      <c r="I69" s="8">
        <v>956</v>
      </c>
      <c r="J69" s="8">
        <v>30</v>
      </c>
      <c r="L69" s="7">
        <v>7.7301166666666701</v>
      </c>
      <c r="M69" s="7">
        <v>1488.15620050705</v>
      </c>
      <c r="N69" s="7"/>
      <c r="O69" s="7"/>
      <c r="P69" s="7"/>
      <c r="Q69" s="7">
        <v>12331.8427305933</v>
      </c>
      <c r="R69" s="7">
        <v>10.14255</v>
      </c>
      <c r="S69" s="7">
        <v>134.16710256272501</v>
      </c>
      <c r="T69" s="7"/>
      <c r="U69" s="7">
        <v>4.4156800916460197</v>
      </c>
      <c r="V69" s="7"/>
      <c r="W69" s="7">
        <v>12541.6908999316</v>
      </c>
      <c r="X69" s="7">
        <v>11.3646333333333</v>
      </c>
      <c r="Y69" s="7">
        <v>291.62311969604502</v>
      </c>
      <c r="Z69" s="7"/>
      <c r="AA69" s="7">
        <v>19.2070781115975</v>
      </c>
      <c r="AB69" s="7"/>
      <c r="AC69" s="7">
        <v>12541.6908999316</v>
      </c>
      <c r="AD69" s="7">
        <v>14.372766666666701</v>
      </c>
      <c r="AE69" s="7">
        <v>1507.0639770958801</v>
      </c>
      <c r="AF69" s="7"/>
      <c r="AG69" s="7">
        <v>127.952554655413</v>
      </c>
      <c r="AH69" s="7"/>
      <c r="AI69" s="7">
        <v>6978.0422809448301</v>
      </c>
      <c r="AJ69" s="7">
        <v>14.581483333333299</v>
      </c>
      <c r="AK69" s="7">
        <v>366.91495840480701</v>
      </c>
      <c r="AL69" s="8">
        <v>30</v>
      </c>
      <c r="AM69" s="7">
        <v>63.059398747393999</v>
      </c>
      <c r="AN69" s="7"/>
      <c r="AO69" s="7">
        <v>6978.0422809448301</v>
      </c>
      <c r="AP69" s="7">
        <v>16.219366666666701</v>
      </c>
      <c r="AQ69" s="7">
        <v>569.55071523273898</v>
      </c>
      <c r="AR69" s="7"/>
      <c r="AS69" s="7">
        <v>41.686254971652403</v>
      </c>
      <c r="AT69" s="7"/>
      <c r="AU69" s="7">
        <v>6978.0422809448301</v>
      </c>
      <c r="AV69" s="7">
        <v>17.287416666666701</v>
      </c>
      <c r="AW69" s="7">
        <v>307.58681601967203</v>
      </c>
      <c r="AX69" s="7"/>
      <c r="AY69" s="7">
        <v>22.828412693564101</v>
      </c>
      <c r="AZ69" s="7"/>
      <c r="BA69" s="7">
        <v>6978.0422809448301</v>
      </c>
    </row>
    <row r="70" spans="1:53" x14ac:dyDescent="0.35">
      <c r="A70" s="5"/>
      <c r="B70" s="5"/>
      <c r="C70" s="5" t="s">
        <v>244</v>
      </c>
      <c r="D70" s="5" t="s">
        <v>161</v>
      </c>
      <c r="E70" s="5" t="s">
        <v>49</v>
      </c>
      <c r="F70" s="5" t="s">
        <v>190</v>
      </c>
      <c r="G70" s="6">
        <v>44494.859675925902</v>
      </c>
      <c r="H70" s="7">
        <v>87</v>
      </c>
      <c r="I70" s="8">
        <v>956</v>
      </c>
      <c r="J70" s="8">
        <v>30</v>
      </c>
      <c r="L70" s="7">
        <v>7.6979666666666704</v>
      </c>
      <c r="M70" s="7">
        <v>1058.05169272529</v>
      </c>
      <c r="N70" s="7"/>
      <c r="O70" s="7"/>
      <c r="P70" s="7"/>
      <c r="Q70" s="7">
        <v>14163.0855240088</v>
      </c>
      <c r="R70" s="7">
        <v>10.142616666666701</v>
      </c>
      <c r="S70" s="7">
        <v>90.715936496232999</v>
      </c>
      <c r="T70" s="7"/>
      <c r="U70" s="7">
        <v>2.5036445795893201</v>
      </c>
      <c r="V70" s="7"/>
      <c r="W70" s="7">
        <v>13137.896247316299</v>
      </c>
      <c r="X70" s="7">
        <v>11.3472333333333</v>
      </c>
      <c r="Y70" s="7">
        <v>260.48229142761198</v>
      </c>
      <c r="Z70" s="7"/>
      <c r="AA70" s="7">
        <v>15.2235702194067</v>
      </c>
      <c r="AB70" s="7"/>
      <c r="AC70" s="7">
        <v>13137.896247316299</v>
      </c>
      <c r="AD70" s="7">
        <v>14.3728333333333</v>
      </c>
      <c r="AE70" s="7">
        <v>1612.695847188</v>
      </c>
      <c r="AF70" s="7"/>
      <c r="AG70" s="7">
        <v>120.78161121543</v>
      </c>
      <c r="AH70" s="7"/>
      <c r="AI70" s="7">
        <v>7926.4968359291297</v>
      </c>
      <c r="AJ70" s="7">
        <v>14.5711166666667</v>
      </c>
      <c r="AK70" s="7">
        <v>226.113713882447</v>
      </c>
      <c r="AL70" s="8">
        <v>30</v>
      </c>
      <c r="AM70" s="7">
        <v>30.6579116644442</v>
      </c>
      <c r="AN70" s="7"/>
      <c r="AO70" s="7">
        <v>7926.4968359291297</v>
      </c>
      <c r="AP70" s="7">
        <v>16.219433333333299</v>
      </c>
      <c r="AQ70" s="7">
        <v>803.66395101024102</v>
      </c>
      <c r="AR70" s="7"/>
      <c r="AS70" s="7">
        <v>51.128341121484702</v>
      </c>
      <c r="AT70" s="7"/>
      <c r="AU70" s="7">
        <v>7926.4968359291297</v>
      </c>
      <c r="AV70" s="7">
        <v>17.287483333333299</v>
      </c>
      <c r="AW70" s="7">
        <v>244.18263496740499</v>
      </c>
      <c r="AX70" s="7"/>
      <c r="AY70" s="7">
        <v>10.405164156752599</v>
      </c>
      <c r="AZ70" s="7"/>
      <c r="BA70" s="7">
        <v>7926.4968359291297</v>
      </c>
    </row>
    <row r="71" spans="1:53" x14ac:dyDescent="0.35">
      <c r="A71" s="5"/>
      <c r="B71" s="5"/>
      <c r="C71" s="5" t="s">
        <v>244</v>
      </c>
      <c r="D71" s="5" t="s">
        <v>165</v>
      </c>
      <c r="E71" s="5" t="s">
        <v>49</v>
      </c>
      <c r="F71" s="5" t="s">
        <v>190</v>
      </c>
      <c r="G71" s="6">
        <v>44494.888310185197</v>
      </c>
      <c r="H71" s="7">
        <v>88</v>
      </c>
      <c r="I71" s="8">
        <v>956</v>
      </c>
      <c r="J71" s="8">
        <v>30</v>
      </c>
      <c r="L71" s="7">
        <v>7.6818166666666698</v>
      </c>
      <c r="M71" s="7">
        <v>1285.9531876068099</v>
      </c>
      <c r="N71" s="7"/>
      <c r="O71" s="7"/>
      <c r="P71" s="7"/>
      <c r="Q71" s="7">
        <v>13233.448736606</v>
      </c>
      <c r="R71" s="7">
        <v>10.1338333333333</v>
      </c>
      <c r="S71" s="7">
        <v>186.29543343771999</v>
      </c>
      <c r="T71" s="7"/>
      <c r="U71" s="7">
        <v>6.3319808605280503</v>
      </c>
      <c r="V71" s="7"/>
      <c r="W71" s="7">
        <v>12848.907414680099</v>
      </c>
      <c r="X71" s="7">
        <v>11.355916666666699</v>
      </c>
      <c r="Y71" s="7">
        <v>276.98083704049299</v>
      </c>
      <c r="Z71" s="7"/>
      <c r="AA71" s="7">
        <v>17.235348205746899</v>
      </c>
      <c r="AB71" s="7"/>
      <c r="AC71" s="7">
        <v>12848.907414680099</v>
      </c>
      <c r="AD71" s="7">
        <v>14.362349999999999</v>
      </c>
      <c r="AE71" s="7">
        <v>1235.8586519861601</v>
      </c>
      <c r="AF71" s="7"/>
      <c r="AG71" s="7">
        <v>87.336013290287099</v>
      </c>
      <c r="AH71" s="7"/>
      <c r="AI71" s="7">
        <v>8518.3973613929993</v>
      </c>
      <c r="AJ71" s="7">
        <v>14.571066666666701</v>
      </c>
      <c r="AK71" s="7">
        <v>332764.74622363399</v>
      </c>
      <c r="AL71" s="8">
        <v>30</v>
      </c>
      <c r="AM71" s="7">
        <v>52610.689569501897</v>
      </c>
      <c r="AN71" s="7"/>
      <c r="AO71" s="7">
        <v>8518.3973613929993</v>
      </c>
      <c r="AP71" s="7">
        <v>16.219383333333301</v>
      </c>
      <c r="AQ71" s="7">
        <v>948.28387649595902</v>
      </c>
      <c r="AR71" s="7"/>
      <c r="AS71" s="7">
        <v>55.8721889335553</v>
      </c>
      <c r="AT71" s="7"/>
      <c r="AU71" s="7">
        <v>8518.3973613929993</v>
      </c>
      <c r="AV71" s="7">
        <v>17.287433333333301</v>
      </c>
      <c r="AW71" s="7">
        <v>343.77953137206998</v>
      </c>
      <c r="AX71" s="7"/>
      <c r="AY71" s="7">
        <v>19.344852181767699</v>
      </c>
      <c r="AZ71" s="7"/>
      <c r="BA71" s="7">
        <v>8518.3973613929993</v>
      </c>
    </row>
    <row r="72" spans="1:53" x14ac:dyDescent="0.35">
      <c r="A72" s="5"/>
      <c r="B72" s="5"/>
      <c r="C72" s="5" t="s">
        <v>245</v>
      </c>
      <c r="D72" s="5" t="s">
        <v>137</v>
      </c>
      <c r="E72" s="5" t="s">
        <v>49</v>
      </c>
      <c r="F72" s="5" t="s">
        <v>190</v>
      </c>
      <c r="G72" s="6">
        <v>44494.916944444398</v>
      </c>
      <c r="H72" s="7">
        <v>89</v>
      </c>
      <c r="I72" s="8">
        <v>956</v>
      </c>
      <c r="J72" s="8">
        <v>60</v>
      </c>
      <c r="L72" s="7">
        <v>7.7087333333333303</v>
      </c>
      <c r="M72" s="7">
        <v>335.80055494314701</v>
      </c>
      <c r="N72" s="7"/>
      <c r="O72" s="7"/>
      <c r="P72" s="7"/>
      <c r="Q72" s="7">
        <v>13377.1610622553</v>
      </c>
      <c r="R72" s="7" t="s">
        <v>190</v>
      </c>
      <c r="S72" s="7" t="s">
        <v>190</v>
      </c>
      <c r="T72" s="7"/>
      <c r="U72" s="7" t="s">
        <v>190</v>
      </c>
      <c r="V72" s="7" t="s">
        <v>190</v>
      </c>
      <c r="W72" s="7">
        <v>13097.1886384474</v>
      </c>
      <c r="X72" s="7" t="s">
        <v>190</v>
      </c>
      <c r="Y72" s="7" t="s">
        <v>190</v>
      </c>
      <c r="Z72" s="7"/>
      <c r="AA72" s="7" t="s">
        <v>190</v>
      </c>
      <c r="AB72" s="7" t="s">
        <v>190</v>
      </c>
      <c r="AC72" s="7">
        <v>13097.1886384474</v>
      </c>
      <c r="AD72" s="7">
        <v>14.372866666666701</v>
      </c>
      <c r="AE72" s="7">
        <v>1413.33183760168</v>
      </c>
      <c r="AF72" s="7"/>
      <c r="AG72" s="7">
        <v>109.065682897233</v>
      </c>
      <c r="AH72" s="7"/>
      <c r="AI72" s="7">
        <v>7722.8041201839596</v>
      </c>
      <c r="AJ72" s="7">
        <v>14.581583333333301</v>
      </c>
      <c r="AK72" s="7">
        <v>158.00072840881199</v>
      </c>
      <c r="AL72" s="8">
        <v>60</v>
      </c>
      <c r="AM72" s="7">
        <v>19.7914456186361</v>
      </c>
      <c r="AN72" s="7"/>
      <c r="AO72" s="7">
        <v>7722.8041201839596</v>
      </c>
      <c r="AP72" s="7">
        <v>16.219466666666701</v>
      </c>
      <c r="AQ72" s="7">
        <v>190.689514515838</v>
      </c>
      <c r="AR72" s="7"/>
      <c r="AS72" s="7">
        <v>14.496120847089401</v>
      </c>
      <c r="AT72" s="7"/>
      <c r="AU72" s="7">
        <v>7722.8041201839596</v>
      </c>
      <c r="AV72" s="7">
        <v>17.287500000000001</v>
      </c>
      <c r="AW72" s="7">
        <v>685.30877020550304</v>
      </c>
      <c r="AX72" s="7"/>
      <c r="AY72" s="7">
        <v>64.627211459519401</v>
      </c>
      <c r="AZ72" s="7"/>
      <c r="BA72" s="7">
        <v>7722.8041201839596</v>
      </c>
    </row>
    <row r="73" spans="1:53" x14ac:dyDescent="0.35">
      <c r="A73" s="5"/>
      <c r="B73" s="5"/>
      <c r="C73" s="5" t="s">
        <v>245</v>
      </c>
      <c r="D73" s="5" t="s">
        <v>134</v>
      </c>
      <c r="E73" s="5" t="s">
        <v>49</v>
      </c>
      <c r="F73" s="5" t="s">
        <v>190</v>
      </c>
      <c r="G73" s="6">
        <v>44494.945613425902</v>
      </c>
      <c r="H73" s="7">
        <v>90</v>
      </c>
      <c r="I73" s="8">
        <v>956</v>
      </c>
      <c r="J73" s="8">
        <v>60</v>
      </c>
      <c r="L73" s="7">
        <v>7.7087833333333302</v>
      </c>
      <c r="M73" s="7">
        <v>378.072542660007</v>
      </c>
      <c r="N73" s="7"/>
      <c r="O73" s="7"/>
      <c r="P73" s="7"/>
      <c r="Q73" s="7">
        <v>11171.9868363647</v>
      </c>
      <c r="R73" s="7" t="s">
        <v>190</v>
      </c>
      <c r="S73" s="7" t="s">
        <v>190</v>
      </c>
      <c r="T73" s="7"/>
      <c r="U73" s="7" t="s">
        <v>190</v>
      </c>
      <c r="V73" s="7" t="s">
        <v>190</v>
      </c>
      <c r="W73" s="7">
        <v>13355.502797507401</v>
      </c>
      <c r="X73" s="7" t="s">
        <v>190</v>
      </c>
      <c r="Y73" s="7" t="s">
        <v>190</v>
      </c>
      <c r="Z73" s="7"/>
      <c r="AA73" s="7" t="s">
        <v>190</v>
      </c>
      <c r="AB73" s="7" t="s">
        <v>190</v>
      </c>
      <c r="AC73" s="7">
        <v>13355.502797507401</v>
      </c>
      <c r="AD73" s="7">
        <v>14.371216666666699</v>
      </c>
      <c r="AE73" s="7">
        <v>638.00710421753104</v>
      </c>
      <c r="AF73" s="7"/>
      <c r="AG73" s="7">
        <v>54.572431129598002</v>
      </c>
      <c r="AH73" s="7"/>
      <c r="AI73" s="7">
        <v>7258.6340485553201</v>
      </c>
      <c r="AJ73" s="7">
        <v>14.6008</v>
      </c>
      <c r="AK73" s="7">
        <v>42.457050519943103</v>
      </c>
      <c r="AL73" s="8">
        <v>60</v>
      </c>
      <c r="AM73" s="7">
        <v>0.11244180950245999</v>
      </c>
      <c r="AN73" s="7"/>
      <c r="AO73" s="7">
        <v>7258.6340485553201</v>
      </c>
      <c r="AP73" s="7">
        <v>16.2178166666667</v>
      </c>
      <c r="AQ73" s="7">
        <v>163.55021753670999</v>
      </c>
      <c r="AR73" s="7"/>
      <c r="AS73" s="7">
        <v>13.4645012052569</v>
      </c>
      <c r="AT73" s="7"/>
      <c r="AU73" s="7">
        <v>7258.6340485553201</v>
      </c>
      <c r="AV73" s="7">
        <v>17.28585</v>
      </c>
      <c r="AW73" s="7">
        <v>339.48634051760303</v>
      </c>
      <c r="AX73" s="7"/>
      <c r="AY73" s="7">
        <v>25.346838135133002</v>
      </c>
      <c r="AZ73" s="7"/>
      <c r="BA73" s="7">
        <v>7258.6340485553201</v>
      </c>
    </row>
    <row r="74" spans="1:53" x14ac:dyDescent="0.35">
      <c r="A74" s="5"/>
      <c r="B74" s="5"/>
      <c r="C74" s="5" t="s">
        <v>245</v>
      </c>
      <c r="D74" s="5" t="s">
        <v>198</v>
      </c>
      <c r="E74" s="5" t="s">
        <v>49</v>
      </c>
      <c r="F74" s="5" t="s">
        <v>190</v>
      </c>
      <c r="G74" s="6">
        <v>44494.974282407398</v>
      </c>
      <c r="H74" s="7">
        <v>91</v>
      </c>
      <c r="I74" s="8">
        <v>956</v>
      </c>
      <c r="J74" s="8">
        <v>60</v>
      </c>
      <c r="L74" s="7">
        <v>7.7196333333333298</v>
      </c>
      <c r="M74" s="7">
        <v>938.90889635009796</v>
      </c>
      <c r="N74" s="7"/>
      <c r="O74" s="7"/>
      <c r="P74" s="7"/>
      <c r="Q74" s="7">
        <v>11932.3444113159</v>
      </c>
      <c r="R74" s="7" t="s">
        <v>190</v>
      </c>
      <c r="S74" s="7" t="s">
        <v>190</v>
      </c>
      <c r="T74" s="7"/>
      <c r="U74" s="7" t="s">
        <v>190</v>
      </c>
      <c r="V74" s="7" t="s">
        <v>190</v>
      </c>
      <c r="W74" s="7">
        <v>12711.4604416934</v>
      </c>
      <c r="X74" s="7" t="s">
        <v>190</v>
      </c>
      <c r="Y74" s="7" t="s">
        <v>190</v>
      </c>
      <c r="Z74" s="7"/>
      <c r="AA74" s="7" t="s">
        <v>190</v>
      </c>
      <c r="AB74" s="7" t="s">
        <v>190</v>
      </c>
      <c r="AC74" s="7">
        <v>12711.4604416934</v>
      </c>
      <c r="AD74" s="7">
        <v>14.3730333333333</v>
      </c>
      <c r="AE74" s="7">
        <v>491.42580449607198</v>
      </c>
      <c r="AF74" s="7"/>
      <c r="AG74" s="7">
        <v>45.990566665751501</v>
      </c>
      <c r="AH74" s="7"/>
      <c r="AI74" s="7">
        <v>6739.4573783798196</v>
      </c>
      <c r="AJ74" s="7">
        <v>14.560866666666699</v>
      </c>
      <c r="AK74" s="7">
        <v>30.202551101684399</v>
      </c>
      <c r="AL74" s="8">
        <v>60</v>
      </c>
      <c r="AM74" s="7">
        <v>0</v>
      </c>
      <c r="AN74" s="7"/>
      <c r="AO74" s="7">
        <v>6739.4573783798196</v>
      </c>
      <c r="AP74" s="7">
        <v>16.219616666666699</v>
      </c>
      <c r="AQ74" s="7">
        <v>103.321750951754</v>
      </c>
      <c r="AR74" s="7"/>
      <c r="AS74" s="7">
        <v>10.025202493005001</v>
      </c>
      <c r="AT74" s="7"/>
      <c r="AU74" s="7">
        <v>6739.4573783798196</v>
      </c>
      <c r="AV74" s="7">
        <v>17.287666666666698</v>
      </c>
      <c r="AW74" s="7">
        <v>1428.46800490747</v>
      </c>
      <c r="AX74" s="7"/>
      <c r="AY74" s="7">
        <v>179.95306387188199</v>
      </c>
      <c r="AZ74" s="7"/>
      <c r="BA74" s="7">
        <v>6739.4573783798196</v>
      </c>
    </row>
    <row r="75" spans="1:53" x14ac:dyDescent="0.35">
      <c r="A75" s="5"/>
      <c r="B75" s="5"/>
      <c r="C75" s="5" t="s">
        <v>246</v>
      </c>
      <c r="D75" s="5" t="s">
        <v>107</v>
      </c>
      <c r="E75" s="5" t="s">
        <v>49</v>
      </c>
      <c r="F75" s="5" t="s">
        <v>190</v>
      </c>
      <c r="G75" s="6">
        <v>44495.404907407399</v>
      </c>
      <c r="H75" s="7">
        <v>5</v>
      </c>
      <c r="I75" s="8">
        <v>956</v>
      </c>
      <c r="J75" s="8">
        <v>120</v>
      </c>
      <c r="L75" s="7">
        <v>7.5585333333333304</v>
      </c>
      <c r="M75" s="7">
        <v>252.98571808905399</v>
      </c>
      <c r="N75" s="7"/>
      <c r="O75" s="7"/>
      <c r="P75" s="7"/>
      <c r="Q75" s="7">
        <v>19005.234529925299</v>
      </c>
      <c r="R75" s="7" t="s">
        <v>190</v>
      </c>
      <c r="S75" s="7" t="s">
        <v>190</v>
      </c>
      <c r="T75" s="7"/>
      <c r="U75" s="7" t="s">
        <v>190</v>
      </c>
      <c r="V75" s="7" t="s">
        <v>190</v>
      </c>
      <c r="W75" s="7">
        <v>14270.103336861101</v>
      </c>
      <c r="X75" s="7">
        <v>11.3211666666667</v>
      </c>
      <c r="Y75" s="7">
        <v>183.767932860336</v>
      </c>
      <c r="Z75" s="7"/>
      <c r="AA75" s="7">
        <v>7.1426554177499897</v>
      </c>
      <c r="AB75" s="7"/>
      <c r="AC75" s="7">
        <v>14270.103336861101</v>
      </c>
      <c r="AD75" s="7" t="s">
        <v>190</v>
      </c>
      <c r="AE75" s="7" t="s">
        <v>190</v>
      </c>
      <c r="AF75" s="7"/>
      <c r="AG75" s="7" t="s">
        <v>190</v>
      </c>
      <c r="AH75" s="7" t="s">
        <v>190</v>
      </c>
      <c r="AI75" s="7">
        <v>8573.0642707214392</v>
      </c>
      <c r="AJ75" s="7">
        <v>14.5399333333333</v>
      </c>
      <c r="AK75" s="7">
        <v>36.034133493423298</v>
      </c>
      <c r="AL75" s="8">
        <v>120</v>
      </c>
      <c r="AM75" s="7">
        <v>0</v>
      </c>
      <c r="AN75" s="7"/>
      <c r="AO75" s="7">
        <v>8573.0642707214392</v>
      </c>
      <c r="AP75" s="7">
        <v>16.219566666666701</v>
      </c>
      <c r="AQ75" s="7">
        <v>437.41724194336098</v>
      </c>
      <c r="AR75" s="7"/>
      <c r="AS75" s="7">
        <v>27.072044646329601</v>
      </c>
      <c r="AT75" s="7"/>
      <c r="AU75" s="7">
        <v>8573.0642707214392</v>
      </c>
      <c r="AV75" s="7" t="s">
        <v>190</v>
      </c>
      <c r="AW75" s="7" t="s">
        <v>190</v>
      </c>
      <c r="AX75" s="7"/>
      <c r="AY75" s="7" t="s">
        <v>190</v>
      </c>
      <c r="AZ75" s="7" t="s">
        <v>190</v>
      </c>
      <c r="BA75" s="7">
        <v>8573.0642707214392</v>
      </c>
    </row>
    <row r="76" spans="1:53" x14ac:dyDescent="0.35">
      <c r="A76" s="5"/>
      <c r="B76" s="5"/>
      <c r="C76" s="5" t="s">
        <v>246</v>
      </c>
      <c r="D76" s="5" t="s">
        <v>81</v>
      </c>
      <c r="E76" s="5" t="s">
        <v>49</v>
      </c>
      <c r="F76" s="5" t="s">
        <v>190</v>
      </c>
      <c r="G76" s="6">
        <v>44495.433622685203</v>
      </c>
      <c r="H76" s="7">
        <v>6</v>
      </c>
      <c r="I76" s="8">
        <v>956</v>
      </c>
      <c r="J76" s="8">
        <v>120</v>
      </c>
      <c r="L76" s="7">
        <v>7.53168333333333</v>
      </c>
      <c r="M76" s="7">
        <v>255.648709398905</v>
      </c>
      <c r="N76" s="7"/>
      <c r="O76" s="7"/>
      <c r="P76" s="7"/>
      <c r="Q76" s="7">
        <v>19918.763453102802</v>
      </c>
      <c r="R76" s="7" t="s">
        <v>190</v>
      </c>
      <c r="S76" s="7" t="s">
        <v>190</v>
      </c>
      <c r="T76" s="7"/>
      <c r="U76" s="7" t="s">
        <v>190</v>
      </c>
      <c r="V76" s="7" t="s">
        <v>190</v>
      </c>
      <c r="W76" s="7">
        <v>14987.668458755201</v>
      </c>
      <c r="X76" s="7" t="s">
        <v>190</v>
      </c>
      <c r="Y76" s="7" t="s">
        <v>190</v>
      </c>
      <c r="Z76" s="7"/>
      <c r="AA76" s="7" t="s">
        <v>190</v>
      </c>
      <c r="AB76" s="7" t="s">
        <v>190</v>
      </c>
      <c r="AC76" s="7">
        <v>14987.668458755201</v>
      </c>
      <c r="AD76" s="7" t="s">
        <v>190</v>
      </c>
      <c r="AE76" s="7" t="s">
        <v>190</v>
      </c>
      <c r="AF76" s="7"/>
      <c r="AG76" s="7" t="s">
        <v>190</v>
      </c>
      <c r="AH76" s="7" t="s">
        <v>190</v>
      </c>
      <c r="AI76" s="7">
        <v>8442.3960241050099</v>
      </c>
      <c r="AJ76" s="7">
        <v>14.529500000000001</v>
      </c>
      <c r="AK76" s="7">
        <v>49.259511608123603</v>
      </c>
      <c r="AL76" s="8">
        <v>120</v>
      </c>
      <c r="AM76" s="7">
        <v>9.3044736243963103E-2</v>
      </c>
      <c r="AN76" s="7"/>
      <c r="AO76" s="7">
        <v>8442.3960241050099</v>
      </c>
      <c r="AP76" s="7" t="s">
        <v>190</v>
      </c>
      <c r="AQ76" s="7" t="s">
        <v>190</v>
      </c>
      <c r="AR76" s="7"/>
      <c r="AS76" s="7" t="s">
        <v>190</v>
      </c>
      <c r="AT76" s="7" t="s">
        <v>190</v>
      </c>
      <c r="AU76" s="7">
        <v>8442.3960241050099</v>
      </c>
      <c r="AV76" s="7" t="s">
        <v>190</v>
      </c>
      <c r="AW76" s="7" t="s">
        <v>190</v>
      </c>
      <c r="AX76" s="7"/>
      <c r="AY76" s="7" t="s">
        <v>190</v>
      </c>
      <c r="AZ76" s="7" t="s">
        <v>190</v>
      </c>
      <c r="BA76" s="7">
        <v>8442.3960241050099</v>
      </c>
    </row>
    <row r="77" spans="1:53" x14ac:dyDescent="0.35">
      <c r="A77" s="5"/>
      <c r="B77" s="5"/>
      <c r="C77" s="5" t="s">
        <v>246</v>
      </c>
      <c r="D77" s="5" t="s">
        <v>60</v>
      </c>
      <c r="E77" s="5" t="s">
        <v>49</v>
      </c>
      <c r="F77" s="5" t="s">
        <v>190</v>
      </c>
      <c r="G77" s="6">
        <v>44495.462395833303</v>
      </c>
      <c r="H77" s="7">
        <v>7</v>
      </c>
      <c r="I77" s="8">
        <v>956</v>
      </c>
      <c r="J77" s="8">
        <v>120</v>
      </c>
      <c r="L77" s="7">
        <v>7.58</v>
      </c>
      <c r="M77" s="7">
        <v>333.08293430328399</v>
      </c>
      <c r="N77" s="7"/>
      <c r="O77" s="7"/>
      <c r="P77" s="7"/>
      <c r="Q77" s="7">
        <v>17135.203210862201</v>
      </c>
      <c r="R77" s="7" t="s">
        <v>190</v>
      </c>
      <c r="S77" s="7" t="s">
        <v>190</v>
      </c>
      <c r="T77" s="7"/>
      <c r="U77" s="7" t="s">
        <v>190</v>
      </c>
      <c r="V77" s="7" t="s">
        <v>190</v>
      </c>
      <c r="W77" s="7">
        <v>14780.8613896235</v>
      </c>
      <c r="X77" s="7" t="s">
        <v>190</v>
      </c>
      <c r="Y77" s="7" t="s">
        <v>190</v>
      </c>
      <c r="Z77" s="7"/>
      <c r="AA77" s="7" t="s">
        <v>190</v>
      </c>
      <c r="AB77" s="7" t="s">
        <v>190</v>
      </c>
      <c r="AC77" s="7">
        <v>14780.8613896235</v>
      </c>
      <c r="AD77" s="7" t="s">
        <v>190</v>
      </c>
      <c r="AE77" s="7" t="s">
        <v>190</v>
      </c>
      <c r="AF77" s="7"/>
      <c r="AG77" s="7" t="s">
        <v>190</v>
      </c>
      <c r="AH77" s="7" t="s">
        <v>190</v>
      </c>
      <c r="AI77" s="7">
        <v>8069.6503938747001</v>
      </c>
      <c r="AJ77" s="7">
        <v>14.498200000000001</v>
      </c>
      <c r="AK77" s="7">
        <v>58.827142742782698</v>
      </c>
      <c r="AL77" s="8">
        <v>120</v>
      </c>
      <c r="AM77" s="7">
        <v>2.0530861540264</v>
      </c>
      <c r="AN77" s="7"/>
      <c r="AO77" s="7">
        <v>8069.6503938747001</v>
      </c>
      <c r="AP77" s="7">
        <v>16.097000000000001</v>
      </c>
      <c r="AQ77" s="7">
        <v>159.742878074646</v>
      </c>
      <c r="AR77" s="7"/>
      <c r="AS77" s="7">
        <v>12.157594590901301</v>
      </c>
      <c r="AT77" s="7"/>
      <c r="AU77" s="7">
        <v>8069.6503938747001</v>
      </c>
      <c r="AV77" s="7" t="s">
        <v>190</v>
      </c>
      <c r="AW77" s="7" t="s">
        <v>190</v>
      </c>
      <c r="AX77" s="7"/>
      <c r="AY77" s="7" t="s">
        <v>190</v>
      </c>
      <c r="AZ77" s="7" t="s">
        <v>190</v>
      </c>
      <c r="BA77" s="7">
        <v>8069.6503938747001</v>
      </c>
    </row>
    <row r="78" spans="1:53" x14ac:dyDescent="0.35">
      <c r="A78" s="5"/>
      <c r="B78" s="5"/>
      <c r="C78" s="5" t="s">
        <v>247</v>
      </c>
      <c r="D78" s="5" t="s">
        <v>218</v>
      </c>
      <c r="E78" s="5" t="s">
        <v>49</v>
      </c>
      <c r="F78" s="5" t="s">
        <v>190</v>
      </c>
      <c r="G78" s="6">
        <v>44490.738425925898</v>
      </c>
      <c r="H78" s="7">
        <v>32</v>
      </c>
      <c r="I78" s="8">
        <v>956</v>
      </c>
      <c r="J78" s="8">
        <v>240</v>
      </c>
      <c r="L78" s="7" t="s">
        <v>190</v>
      </c>
      <c r="M78" s="7" t="s">
        <v>190</v>
      </c>
      <c r="N78" s="7"/>
      <c r="O78" s="7" t="s">
        <v>190</v>
      </c>
      <c r="P78" s="7" t="s">
        <v>190</v>
      </c>
      <c r="Q78" s="7">
        <v>18352.191988496001</v>
      </c>
      <c r="R78" s="7" t="s">
        <v>190</v>
      </c>
      <c r="S78" s="7" t="s">
        <v>190</v>
      </c>
      <c r="T78" s="7"/>
      <c r="U78" s="7" t="s">
        <v>190</v>
      </c>
      <c r="V78" s="7" t="s">
        <v>190</v>
      </c>
      <c r="W78" s="7">
        <v>19369.059858639499</v>
      </c>
      <c r="X78" s="7">
        <v>11.277483333333301</v>
      </c>
      <c r="Y78" s="7">
        <v>252.02750414194</v>
      </c>
      <c r="Z78" s="7"/>
      <c r="AA78" s="7">
        <v>7.2985214357304198</v>
      </c>
      <c r="AB78" s="7"/>
      <c r="AC78" s="7">
        <v>19369.059858639499</v>
      </c>
      <c r="AD78" s="7">
        <v>14.3416</v>
      </c>
      <c r="AE78" s="7">
        <v>603.73837349804705</v>
      </c>
      <c r="AF78" s="7"/>
      <c r="AG78" s="7">
        <v>33.207226500732098</v>
      </c>
      <c r="AH78" s="7"/>
      <c r="AI78" s="7">
        <v>11930.1839653359</v>
      </c>
      <c r="AJ78" s="7">
        <v>14.5085833333333</v>
      </c>
      <c r="AK78" s="7">
        <v>68.235099689915401</v>
      </c>
      <c r="AL78" s="8">
        <v>240</v>
      </c>
      <c r="AM78" s="7">
        <v>0</v>
      </c>
      <c r="AN78" s="7"/>
      <c r="AO78" s="7">
        <v>11930.1839653359</v>
      </c>
      <c r="AP78" s="7">
        <v>16.193249999999999</v>
      </c>
      <c r="AQ78" s="7">
        <v>108.58802245053801</v>
      </c>
      <c r="AR78" s="7"/>
      <c r="AS78" s="7">
        <v>7.0501637283190801</v>
      </c>
      <c r="AT78" s="7"/>
      <c r="AU78" s="7">
        <v>11930.1839653359</v>
      </c>
      <c r="AV78" s="7" t="s">
        <v>190</v>
      </c>
      <c r="AW78" s="7" t="s">
        <v>190</v>
      </c>
      <c r="AX78" s="7"/>
      <c r="AY78" s="7" t="s">
        <v>190</v>
      </c>
      <c r="AZ78" s="7" t="s">
        <v>190</v>
      </c>
      <c r="BA78" s="7">
        <v>11930.1839653359</v>
      </c>
    </row>
    <row r="79" spans="1:53" x14ac:dyDescent="0.35">
      <c r="A79" s="5"/>
      <c r="B79" s="5"/>
      <c r="C79" s="5" t="s">
        <v>247</v>
      </c>
      <c r="D79" s="5" t="s">
        <v>11</v>
      </c>
      <c r="E79" s="5" t="s">
        <v>49</v>
      </c>
      <c r="F79" s="5" t="s">
        <v>190</v>
      </c>
      <c r="G79" s="6">
        <v>44490.939016203702</v>
      </c>
      <c r="H79" s="7">
        <v>39</v>
      </c>
      <c r="I79" s="8">
        <v>956</v>
      </c>
      <c r="J79" s="8">
        <v>240</v>
      </c>
      <c r="L79" s="7">
        <v>7.5423166666666699</v>
      </c>
      <c r="M79" s="7">
        <v>653.192750183106</v>
      </c>
      <c r="N79" s="7"/>
      <c r="O79" s="7"/>
      <c r="P79" s="7"/>
      <c r="Q79" s="7">
        <v>19599.870101201701</v>
      </c>
      <c r="R79" s="7" t="s">
        <v>190</v>
      </c>
      <c r="S79" s="7" t="s">
        <v>190</v>
      </c>
      <c r="T79" s="7"/>
      <c r="U79" s="7" t="s">
        <v>190</v>
      </c>
      <c r="V79" s="7" t="s">
        <v>190</v>
      </c>
      <c r="W79" s="7">
        <v>19316.791495048001</v>
      </c>
      <c r="X79" s="7">
        <v>11.329800000000001</v>
      </c>
      <c r="Y79" s="7">
        <v>318.85900688471003</v>
      </c>
      <c r="Z79" s="7"/>
      <c r="AA79" s="7">
        <v>11.3628063579194</v>
      </c>
      <c r="AB79" s="7"/>
      <c r="AC79" s="7">
        <v>19316.791495048001</v>
      </c>
      <c r="AD79" s="7">
        <v>14.352</v>
      </c>
      <c r="AE79" s="7">
        <v>539.68343182105798</v>
      </c>
      <c r="AF79" s="7"/>
      <c r="AG79" s="7">
        <v>29.071134706208898</v>
      </c>
      <c r="AH79" s="7"/>
      <c r="AI79" s="7">
        <v>12438.852336906401</v>
      </c>
      <c r="AJ79" s="7">
        <v>14.5085333333333</v>
      </c>
      <c r="AK79" s="7">
        <v>49.280616474092</v>
      </c>
      <c r="AL79" s="8">
        <v>240</v>
      </c>
      <c r="AM79" s="7">
        <v>0</v>
      </c>
      <c r="AN79" s="7"/>
      <c r="AO79" s="7">
        <v>12438.852336906401</v>
      </c>
      <c r="AP79" s="7">
        <v>16.20195</v>
      </c>
      <c r="AQ79" s="7">
        <v>148.91968454906001</v>
      </c>
      <c r="AR79" s="7"/>
      <c r="AS79" s="7">
        <v>8.4210136713197894</v>
      </c>
      <c r="AT79" s="7"/>
      <c r="AU79" s="7">
        <v>12438.852336906401</v>
      </c>
      <c r="AV79" s="7" t="s">
        <v>190</v>
      </c>
      <c r="AW79" s="7" t="s">
        <v>190</v>
      </c>
      <c r="AX79" s="7"/>
      <c r="AY79" s="7" t="s">
        <v>190</v>
      </c>
      <c r="AZ79" s="7" t="s">
        <v>190</v>
      </c>
      <c r="BA79" s="7">
        <v>12438.852336906401</v>
      </c>
    </row>
    <row r="80" spans="1:53" x14ac:dyDescent="0.35">
      <c r="A80" s="5"/>
      <c r="B80" s="5"/>
      <c r="C80" s="5" t="s">
        <v>247</v>
      </c>
      <c r="D80" s="5" t="s">
        <v>73</v>
      </c>
      <c r="E80" s="5" t="s">
        <v>49</v>
      </c>
      <c r="F80" s="5" t="s">
        <v>190</v>
      </c>
      <c r="G80" s="6">
        <v>44491.1109953704</v>
      </c>
      <c r="H80" s="7">
        <v>45</v>
      </c>
      <c r="I80" s="8">
        <v>956</v>
      </c>
      <c r="J80" s="8">
        <v>240</v>
      </c>
      <c r="L80" s="7" t="s">
        <v>190</v>
      </c>
      <c r="M80" s="7" t="s">
        <v>190</v>
      </c>
      <c r="N80" s="7"/>
      <c r="O80" s="7" t="s">
        <v>190</v>
      </c>
      <c r="P80" s="7" t="s">
        <v>190</v>
      </c>
      <c r="Q80" s="7" t="s">
        <v>190</v>
      </c>
      <c r="R80" s="7" t="s">
        <v>190</v>
      </c>
      <c r="S80" s="7" t="s">
        <v>190</v>
      </c>
      <c r="T80" s="7"/>
      <c r="U80" s="7" t="s">
        <v>190</v>
      </c>
      <c r="V80" s="7" t="s">
        <v>190</v>
      </c>
      <c r="W80" s="7">
        <v>181.47056937027</v>
      </c>
      <c r="X80" s="7">
        <v>11.408433333333299</v>
      </c>
      <c r="Y80" s="7">
        <v>161.761285595023</v>
      </c>
      <c r="Z80" s="7"/>
      <c r="AA80" s="7">
        <v>1028.76195082495</v>
      </c>
      <c r="AB80" s="7"/>
      <c r="AC80" s="7">
        <v>181.47056937027</v>
      </c>
      <c r="AD80" s="7" t="s">
        <v>190</v>
      </c>
      <c r="AE80" s="7" t="s">
        <v>190</v>
      </c>
      <c r="AF80" s="7"/>
      <c r="AG80" s="7" t="s">
        <v>190</v>
      </c>
      <c r="AH80" s="7" t="s">
        <v>190</v>
      </c>
      <c r="AI80" s="7">
        <v>26.991189264297599</v>
      </c>
      <c r="AJ80" s="7">
        <v>14.5695</v>
      </c>
      <c r="AK80" s="7">
        <v>8.6921250434875894</v>
      </c>
      <c r="AL80" s="7">
        <v>240</v>
      </c>
      <c r="AM80" s="7">
        <v>426.00687157405503</v>
      </c>
      <c r="AN80" s="7"/>
      <c r="AO80" s="7">
        <v>26.991189264297599</v>
      </c>
      <c r="AP80" s="7" t="s">
        <v>190</v>
      </c>
      <c r="AQ80" s="7" t="s">
        <v>190</v>
      </c>
      <c r="AR80" s="7"/>
      <c r="AS80" s="7" t="s">
        <v>190</v>
      </c>
      <c r="AT80" s="7" t="s">
        <v>190</v>
      </c>
      <c r="AU80" s="7">
        <v>26.991189264297599</v>
      </c>
      <c r="AV80" s="7" t="s">
        <v>190</v>
      </c>
      <c r="AW80" s="7" t="s">
        <v>190</v>
      </c>
      <c r="AX80" s="7"/>
      <c r="AY80" s="7" t="s">
        <v>190</v>
      </c>
      <c r="AZ80" s="7" t="s">
        <v>190</v>
      </c>
      <c r="BA80" s="7">
        <v>26.991189264297599</v>
      </c>
    </row>
    <row r="81" spans="1:53" x14ac:dyDescent="0.35">
      <c r="A81" s="5"/>
      <c r="B81" s="5"/>
      <c r="C81" s="5" t="s">
        <v>248</v>
      </c>
      <c r="D81" s="5" t="s">
        <v>48</v>
      </c>
      <c r="E81" s="5" t="s">
        <v>49</v>
      </c>
      <c r="F81" s="5" t="s">
        <v>190</v>
      </c>
      <c r="G81" s="6">
        <v>44491.284282407403</v>
      </c>
      <c r="H81" s="7">
        <v>55</v>
      </c>
      <c r="I81" s="8">
        <v>969</v>
      </c>
      <c r="J81" s="8">
        <v>0</v>
      </c>
      <c r="L81" s="7">
        <v>7.7142999999999997</v>
      </c>
      <c r="M81" s="7">
        <v>1201.95301050485</v>
      </c>
      <c r="N81" s="7"/>
      <c r="O81" s="7"/>
      <c r="P81" s="7"/>
      <c r="Q81" s="7">
        <v>17604.255414167001</v>
      </c>
      <c r="R81" s="7">
        <v>10.116633333333301</v>
      </c>
      <c r="S81" s="7">
        <v>470.92265239016399</v>
      </c>
      <c r="T81" s="7"/>
      <c r="U81" s="7">
        <v>13.1432088629254</v>
      </c>
      <c r="V81" s="7"/>
      <c r="W81" s="7">
        <v>16812.703868393699</v>
      </c>
      <c r="X81" s="7">
        <v>11.3387166666667</v>
      </c>
      <c r="Y81" s="7">
        <v>1185.61067162323</v>
      </c>
      <c r="Z81" s="7"/>
      <c r="AA81" s="7">
        <v>74.173007426642201</v>
      </c>
      <c r="AB81" s="7"/>
      <c r="AC81" s="7">
        <v>16812.703868393699</v>
      </c>
      <c r="AD81" s="7" t="s">
        <v>190</v>
      </c>
      <c r="AE81" s="7" t="s">
        <v>190</v>
      </c>
      <c r="AF81" s="7"/>
      <c r="AG81" s="7" t="s">
        <v>190</v>
      </c>
      <c r="AH81" s="7" t="s">
        <v>190</v>
      </c>
      <c r="AI81" s="7">
        <v>9388.6097065506092</v>
      </c>
      <c r="AJ81" s="7" t="s">
        <v>190</v>
      </c>
      <c r="AK81" s="7" t="s">
        <v>190</v>
      </c>
      <c r="AL81" s="7"/>
      <c r="AM81" s="7" t="s">
        <v>190</v>
      </c>
      <c r="AN81" s="7" t="s">
        <v>190</v>
      </c>
      <c r="AO81" s="7">
        <v>9388.6097065506092</v>
      </c>
      <c r="AP81" s="7" t="s">
        <v>190</v>
      </c>
      <c r="AQ81" s="7" t="s">
        <v>190</v>
      </c>
      <c r="AR81" s="7"/>
      <c r="AS81" s="7" t="s">
        <v>190</v>
      </c>
      <c r="AT81" s="7" t="s">
        <v>190</v>
      </c>
      <c r="AU81" s="7">
        <v>9388.6097065506092</v>
      </c>
      <c r="AV81" s="7">
        <v>17.278949999999998</v>
      </c>
      <c r="AW81" s="7">
        <v>7301.1283888124599</v>
      </c>
      <c r="AX81" s="8">
        <v>0</v>
      </c>
      <c r="AY81" s="7">
        <v>709.42354850148899</v>
      </c>
      <c r="AZ81" s="7"/>
      <c r="BA81" s="7">
        <v>9388.6097065506092</v>
      </c>
    </row>
    <row r="82" spans="1:53" x14ac:dyDescent="0.35">
      <c r="A82" s="5"/>
      <c r="B82" s="5"/>
      <c r="C82" s="5" t="s">
        <v>248</v>
      </c>
      <c r="D82" s="5" t="s">
        <v>141</v>
      </c>
      <c r="E82" s="5" t="s">
        <v>49</v>
      </c>
      <c r="F82" s="5" t="s">
        <v>190</v>
      </c>
      <c r="G82" s="6">
        <v>44491.313275462999</v>
      </c>
      <c r="H82" s="7">
        <v>56</v>
      </c>
      <c r="I82" s="8">
        <v>969</v>
      </c>
      <c r="J82" s="8">
        <v>0</v>
      </c>
      <c r="L82" s="7" t="s">
        <v>190</v>
      </c>
      <c r="M82" s="7" t="s">
        <v>190</v>
      </c>
      <c r="N82" s="7"/>
      <c r="O82" s="7" t="s">
        <v>190</v>
      </c>
      <c r="P82" s="7" t="s">
        <v>190</v>
      </c>
      <c r="Q82" s="7">
        <v>15680.508681572401</v>
      </c>
      <c r="R82" s="7">
        <v>10.1253333333333</v>
      </c>
      <c r="S82" s="7">
        <v>365.07795539129302</v>
      </c>
      <c r="T82" s="7"/>
      <c r="U82" s="7">
        <v>10.687486291903401</v>
      </c>
      <c r="V82" s="7"/>
      <c r="W82" s="7">
        <v>15777.8282070645</v>
      </c>
      <c r="X82" s="7">
        <v>11.3386833333333</v>
      </c>
      <c r="Y82" s="7">
        <v>1113.30435120467</v>
      </c>
      <c r="Z82" s="7"/>
      <c r="AA82" s="7">
        <v>74.222522485685204</v>
      </c>
      <c r="AB82" s="7"/>
      <c r="AC82" s="7">
        <v>15777.8282070645</v>
      </c>
      <c r="AD82" s="7">
        <v>14.3730166666667</v>
      </c>
      <c r="AE82" s="7">
        <v>139.73409496466499</v>
      </c>
      <c r="AF82" s="7"/>
      <c r="AG82" s="7">
        <v>13.030510871731501</v>
      </c>
      <c r="AH82" s="7"/>
      <c r="AI82" s="7">
        <v>9079.5551479154692</v>
      </c>
      <c r="AJ82" s="7">
        <v>14.56085</v>
      </c>
      <c r="AK82" s="7">
        <v>118.251099418929</v>
      </c>
      <c r="AL82" s="7"/>
      <c r="AM82" s="7">
        <v>9.7765749182670394</v>
      </c>
      <c r="AN82" s="7"/>
      <c r="AO82" s="7">
        <v>9079.5551479154692</v>
      </c>
      <c r="AP82" s="7">
        <v>16.193349999999999</v>
      </c>
      <c r="AQ82" s="7">
        <v>138.129911634168</v>
      </c>
      <c r="AR82" s="7"/>
      <c r="AS82" s="7">
        <v>9.9690441120907494</v>
      </c>
      <c r="AT82" s="7"/>
      <c r="AU82" s="7">
        <v>9079.5551479154692</v>
      </c>
      <c r="AV82" s="7">
        <v>17.2789</v>
      </c>
      <c r="AW82" s="7">
        <v>8378.8708430634106</v>
      </c>
      <c r="AX82" s="8">
        <v>0</v>
      </c>
      <c r="AY82" s="7">
        <v>845.29603476712202</v>
      </c>
      <c r="AZ82" s="7"/>
      <c r="BA82" s="7">
        <v>9079.5551479154692</v>
      </c>
    </row>
    <row r="83" spans="1:53" x14ac:dyDescent="0.35">
      <c r="A83" s="5"/>
      <c r="B83" s="5"/>
      <c r="C83" s="5" t="s">
        <v>248</v>
      </c>
      <c r="D83" s="5" t="s">
        <v>38</v>
      </c>
      <c r="E83" s="5" t="s">
        <v>49</v>
      </c>
      <c r="F83" s="5" t="s">
        <v>190</v>
      </c>
      <c r="G83" s="6">
        <v>44491.630763888897</v>
      </c>
      <c r="H83" s="7">
        <v>67</v>
      </c>
      <c r="I83" s="8">
        <v>969</v>
      </c>
      <c r="J83" s="8">
        <v>0</v>
      </c>
      <c r="L83" s="7">
        <v>7.6980000000000004</v>
      </c>
      <c r="M83" s="7">
        <v>289.54833366420598</v>
      </c>
      <c r="N83" s="7"/>
      <c r="O83" s="7"/>
      <c r="P83" s="7"/>
      <c r="Q83" s="7">
        <v>16865.217884119102</v>
      </c>
      <c r="R83" s="7">
        <v>10.125166666666701</v>
      </c>
      <c r="S83" s="7">
        <v>316.92139369794501</v>
      </c>
      <c r="T83" s="7"/>
      <c r="U83" s="7">
        <v>10.6110208982338</v>
      </c>
      <c r="V83" s="7"/>
      <c r="W83" s="7">
        <v>13786.9895631</v>
      </c>
      <c r="X83" s="7">
        <v>11.3385333333333</v>
      </c>
      <c r="Y83" s="7">
        <v>954.49846323184101</v>
      </c>
      <c r="Z83" s="7"/>
      <c r="AA83" s="7">
        <v>72.676462542464407</v>
      </c>
      <c r="AB83" s="7"/>
      <c r="AC83" s="7">
        <v>13786.9895631</v>
      </c>
      <c r="AD83" s="7">
        <v>14.34155</v>
      </c>
      <c r="AE83" s="7">
        <v>289.36368173726402</v>
      </c>
      <c r="AF83" s="7"/>
      <c r="AG83" s="7">
        <v>24.685049456604901</v>
      </c>
      <c r="AH83" s="7"/>
      <c r="AI83" s="7">
        <v>8098.2704772491497</v>
      </c>
      <c r="AJ83" s="7">
        <v>14.560700000000001</v>
      </c>
      <c r="AK83" s="7">
        <v>68.349455046971102</v>
      </c>
      <c r="AL83" s="7"/>
      <c r="AM83" s="7">
        <v>3.60221464335436</v>
      </c>
      <c r="AN83" s="7"/>
      <c r="AO83" s="7">
        <v>8098.2704772491497</v>
      </c>
      <c r="AP83" s="7" t="s">
        <v>190</v>
      </c>
      <c r="AQ83" s="7" t="s">
        <v>190</v>
      </c>
      <c r="AR83" s="7"/>
      <c r="AS83" s="7" t="s">
        <v>190</v>
      </c>
      <c r="AT83" s="7" t="s">
        <v>190</v>
      </c>
      <c r="AU83" s="7">
        <v>8098.2704772491497</v>
      </c>
      <c r="AV83" s="7">
        <v>17.278749999999999</v>
      </c>
      <c r="AW83" s="7">
        <v>6597.8943059883004</v>
      </c>
      <c r="AX83" s="8">
        <v>0</v>
      </c>
      <c r="AY83" s="7">
        <v>744.11998477601401</v>
      </c>
      <c r="AZ83" s="7"/>
      <c r="BA83" s="7">
        <v>8098.2704772491497</v>
      </c>
    </row>
    <row r="84" spans="1:53" x14ac:dyDescent="0.35">
      <c r="A84" s="5"/>
      <c r="B84" s="5"/>
      <c r="C84" s="5" t="s">
        <v>249</v>
      </c>
      <c r="D84" s="5" t="s">
        <v>80</v>
      </c>
      <c r="E84" s="5" t="s">
        <v>49</v>
      </c>
      <c r="F84" s="5" t="s">
        <v>190</v>
      </c>
      <c r="G84" s="6">
        <v>44496.268449074101</v>
      </c>
      <c r="H84" s="7">
        <v>44</v>
      </c>
      <c r="I84" s="8">
        <v>969</v>
      </c>
      <c r="J84" s="8">
        <v>15</v>
      </c>
      <c r="L84" s="7">
        <v>7.6979833333333296</v>
      </c>
      <c r="M84" s="7">
        <v>472.88398374866199</v>
      </c>
      <c r="N84" s="7"/>
      <c r="O84" s="7"/>
      <c r="P84" s="7"/>
      <c r="Q84" s="7">
        <v>12687.8129448852</v>
      </c>
      <c r="R84" s="7" t="s">
        <v>190</v>
      </c>
      <c r="S84" s="7" t="s">
        <v>190</v>
      </c>
      <c r="T84" s="7"/>
      <c r="U84" s="7" t="s">
        <v>190</v>
      </c>
      <c r="V84" s="7" t="s">
        <v>190</v>
      </c>
      <c r="W84" s="7">
        <v>13281.107268077099</v>
      </c>
      <c r="X84" s="7">
        <v>11.3472333333333</v>
      </c>
      <c r="Y84" s="7">
        <v>326.88781801605199</v>
      </c>
      <c r="Z84" s="7"/>
      <c r="AA84" s="7">
        <v>20.789427015440999</v>
      </c>
      <c r="AB84" s="7"/>
      <c r="AC84" s="7">
        <v>13281.107268077099</v>
      </c>
      <c r="AD84" s="7">
        <v>14.3607</v>
      </c>
      <c r="AE84" s="7">
        <v>1107.2557351965299</v>
      </c>
      <c r="AF84" s="7"/>
      <c r="AG84" s="7">
        <v>77.491264081994103</v>
      </c>
      <c r="AH84" s="7"/>
      <c r="AI84" s="7">
        <v>8657.3126537184799</v>
      </c>
      <c r="AJ84" s="7" t="s">
        <v>190</v>
      </c>
      <c r="AK84" s="7" t="s">
        <v>190</v>
      </c>
      <c r="AL84" s="7"/>
      <c r="AM84" s="7" t="s">
        <v>190</v>
      </c>
      <c r="AN84" s="7" t="s">
        <v>190</v>
      </c>
      <c r="AO84" s="7">
        <v>8657.3126537184799</v>
      </c>
      <c r="AP84" s="7">
        <v>16.200233333333301</v>
      </c>
      <c r="AQ84" s="7">
        <v>243.785811103821</v>
      </c>
      <c r="AR84" s="7"/>
      <c r="AS84" s="7">
        <v>16.152393219496801</v>
      </c>
      <c r="AT84" s="7"/>
      <c r="AU84" s="7">
        <v>8657.3126537184799</v>
      </c>
      <c r="AV84" s="7">
        <v>17.285783333333299</v>
      </c>
      <c r="AW84" s="7">
        <v>3302.9519082073598</v>
      </c>
      <c r="AX84" s="8">
        <v>15</v>
      </c>
      <c r="AY84" s="7">
        <v>338.65852345614701</v>
      </c>
      <c r="AZ84" s="7"/>
      <c r="BA84" s="7">
        <v>8657.3126537184799</v>
      </c>
    </row>
    <row r="85" spans="1:53" x14ac:dyDescent="0.35">
      <c r="A85" s="5"/>
      <c r="B85" s="5"/>
      <c r="C85" s="5" t="s">
        <v>249</v>
      </c>
      <c r="D85" s="5" t="s">
        <v>211</v>
      </c>
      <c r="E85" s="5" t="s">
        <v>49</v>
      </c>
      <c r="F85" s="5" t="s">
        <v>190</v>
      </c>
      <c r="G85" s="6">
        <v>44496.297199074099</v>
      </c>
      <c r="H85" s="7">
        <v>45</v>
      </c>
      <c r="I85" s="8">
        <v>969</v>
      </c>
      <c r="J85" s="8">
        <v>15</v>
      </c>
      <c r="L85" s="7">
        <v>7.7034500000000001</v>
      </c>
      <c r="M85" s="7">
        <v>664.57822205436798</v>
      </c>
      <c r="N85" s="7"/>
      <c r="O85" s="7"/>
      <c r="P85" s="7"/>
      <c r="Q85" s="7">
        <v>14884.029159301699</v>
      </c>
      <c r="R85" s="7">
        <v>10.1252666666667</v>
      </c>
      <c r="S85" s="7">
        <v>175.03406891736401</v>
      </c>
      <c r="T85" s="7"/>
      <c r="U85" s="7">
        <v>5.8732958760556402</v>
      </c>
      <c r="V85" s="7"/>
      <c r="W85" s="7">
        <v>12880.5059751143</v>
      </c>
      <c r="X85" s="7">
        <v>11.338616666666701</v>
      </c>
      <c r="Y85" s="7">
        <v>307.82446480741299</v>
      </c>
      <c r="Z85" s="7"/>
      <c r="AA85" s="7">
        <v>19.958517073749199</v>
      </c>
      <c r="AB85" s="7"/>
      <c r="AC85" s="7">
        <v>12880.5059751143</v>
      </c>
      <c r="AD85" s="7">
        <v>14.3608166666667</v>
      </c>
      <c r="AE85" s="7">
        <v>2210.6564623020799</v>
      </c>
      <c r="AF85" s="7"/>
      <c r="AG85" s="7">
        <v>163.54568462565899</v>
      </c>
      <c r="AH85" s="7"/>
      <c r="AI85" s="7">
        <v>7949.2632484603</v>
      </c>
      <c r="AJ85" s="7" t="s">
        <v>190</v>
      </c>
      <c r="AK85" s="7" t="s">
        <v>190</v>
      </c>
      <c r="AL85" s="7"/>
      <c r="AM85" s="7" t="s">
        <v>190</v>
      </c>
      <c r="AN85" s="7" t="s">
        <v>190</v>
      </c>
      <c r="AO85" s="7">
        <v>7949.2632484603</v>
      </c>
      <c r="AP85" s="7">
        <v>16.2090833333333</v>
      </c>
      <c r="AQ85" s="7">
        <v>133.24357046210099</v>
      </c>
      <c r="AR85" s="7"/>
      <c r="AS85" s="7">
        <v>10.7086159485702</v>
      </c>
      <c r="AT85" s="7"/>
      <c r="AU85" s="7">
        <v>7949.2632484603</v>
      </c>
      <c r="AV85" s="7">
        <v>17.285900000000002</v>
      </c>
      <c r="AW85" s="7">
        <v>3035.2480496303201</v>
      </c>
      <c r="AX85" s="8">
        <v>15</v>
      </c>
      <c r="AY85" s="7">
        <v>338.944903764218</v>
      </c>
      <c r="AZ85" s="7"/>
      <c r="BA85" s="7">
        <v>7949.2632484603</v>
      </c>
    </row>
    <row r="86" spans="1:53" x14ac:dyDescent="0.35">
      <c r="A86" s="5"/>
      <c r="B86" s="5"/>
      <c r="C86" s="5" t="s">
        <v>249</v>
      </c>
      <c r="D86" s="5" t="s">
        <v>149</v>
      </c>
      <c r="E86" s="5" t="s">
        <v>49</v>
      </c>
      <c r="F86" s="5" t="s">
        <v>190</v>
      </c>
      <c r="G86" s="6">
        <v>44496.325960648202</v>
      </c>
      <c r="H86" s="7">
        <v>46</v>
      </c>
      <c r="I86" s="8">
        <v>969</v>
      </c>
      <c r="J86" s="8">
        <v>15</v>
      </c>
      <c r="L86" s="7">
        <v>7.68183333333333</v>
      </c>
      <c r="M86" s="7">
        <v>661.46761675079495</v>
      </c>
      <c r="N86" s="7"/>
      <c r="O86" s="7"/>
      <c r="P86" s="7"/>
      <c r="Q86" s="7">
        <v>14566.341756358501</v>
      </c>
      <c r="R86" s="7">
        <v>10.142583333333301</v>
      </c>
      <c r="S86" s="7">
        <v>233.15995403544099</v>
      </c>
      <c r="T86" s="7"/>
      <c r="U86" s="7">
        <v>7.4369987884396203</v>
      </c>
      <c r="V86" s="7"/>
      <c r="W86" s="7">
        <v>13969.2981693694</v>
      </c>
      <c r="X86" s="7">
        <v>11.347200000000001</v>
      </c>
      <c r="Y86" s="7">
        <v>224.989952926082</v>
      </c>
      <c r="Z86" s="7"/>
      <c r="AA86" s="7">
        <v>10.8967185141207</v>
      </c>
      <c r="AB86" s="7"/>
      <c r="AC86" s="7">
        <v>13969.2981693694</v>
      </c>
      <c r="AD86" s="7">
        <v>14.3623666666667</v>
      </c>
      <c r="AE86" s="7">
        <v>1859.44788563111</v>
      </c>
      <c r="AF86" s="7"/>
      <c r="AG86" s="7">
        <v>141.606152170879</v>
      </c>
      <c r="AH86" s="7"/>
      <c r="AI86" s="7">
        <v>7754.0642778228002</v>
      </c>
      <c r="AJ86" s="7" t="s">
        <v>190</v>
      </c>
      <c r="AK86" s="7" t="s">
        <v>190</v>
      </c>
      <c r="AL86" s="7"/>
      <c r="AM86" s="7" t="s">
        <v>190</v>
      </c>
      <c r="AN86" s="7" t="s">
        <v>190</v>
      </c>
      <c r="AO86" s="7">
        <v>7754.0642778228002</v>
      </c>
      <c r="AP86" s="7">
        <v>16.201899999999998</v>
      </c>
      <c r="AQ86" s="7">
        <v>103.03313347192601</v>
      </c>
      <c r="AR86" s="7"/>
      <c r="AS86" s="7">
        <v>9.0493144896869708</v>
      </c>
      <c r="AT86" s="7"/>
      <c r="AU86" s="7">
        <v>7754.0642778228002</v>
      </c>
      <c r="AV86" s="7">
        <v>17.278700000000001</v>
      </c>
      <c r="AW86" s="7">
        <v>2692.6616772801599</v>
      </c>
      <c r="AX86" s="8">
        <v>15</v>
      </c>
      <c r="AY86" s="7">
        <v>306.58949858514598</v>
      </c>
      <c r="AZ86" s="7"/>
      <c r="BA86" s="7">
        <v>7754.0642778228002</v>
      </c>
    </row>
    <row r="87" spans="1:53" x14ac:dyDescent="0.35">
      <c r="A87" s="5"/>
      <c r="B87" s="5"/>
      <c r="C87" s="5" t="s">
        <v>250</v>
      </c>
      <c r="D87" s="5" t="s">
        <v>44</v>
      </c>
      <c r="E87" s="5" t="s">
        <v>49</v>
      </c>
      <c r="F87" s="5" t="s">
        <v>190</v>
      </c>
      <c r="G87" s="6">
        <v>44496.354745370401</v>
      </c>
      <c r="H87" s="7">
        <v>47</v>
      </c>
      <c r="I87" s="8">
        <v>969</v>
      </c>
      <c r="J87" s="8">
        <v>30</v>
      </c>
      <c r="L87" s="7">
        <v>7.6605833333333297</v>
      </c>
      <c r="M87" s="7">
        <v>2032.96158527591</v>
      </c>
      <c r="N87" s="7"/>
      <c r="O87" s="7"/>
      <c r="P87" s="7"/>
      <c r="Q87" s="7">
        <v>15755.236760513801</v>
      </c>
      <c r="R87" s="7" t="s">
        <v>190</v>
      </c>
      <c r="S87" s="7" t="s">
        <v>190</v>
      </c>
      <c r="T87" s="7"/>
      <c r="U87" s="7" t="s">
        <v>190</v>
      </c>
      <c r="V87" s="7" t="s">
        <v>190</v>
      </c>
      <c r="W87" s="7">
        <v>14136.0464176601</v>
      </c>
      <c r="X87" s="7">
        <v>11.338699999999999</v>
      </c>
      <c r="Y87" s="7">
        <v>225.56878424072201</v>
      </c>
      <c r="Z87" s="7"/>
      <c r="AA87" s="7">
        <v>10.723401827401</v>
      </c>
      <c r="AB87" s="7"/>
      <c r="AC87" s="7">
        <v>14136.0464176601</v>
      </c>
      <c r="AD87" s="7">
        <v>14.35045</v>
      </c>
      <c r="AE87" s="7">
        <v>3399.6535668432598</v>
      </c>
      <c r="AF87" s="7"/>
      <c r="AG87" s="7">
        <v>217.41216543793101</v>
      </c>
      <c r="AH87" s="7"/>
      <c r="AI87" s="7">
        <v>9136.0757620863005</v>
      </c>
      <c r="AJ87" s="7" t="s">
        <v>190</v>
      </c>
      <c r="AK87" s="7" t="s">
        <v>190</v>
      </c>
      <c r="AL87" s="7"/>
      <c r="AM87" s="7" t="s">
        <v>190</v>
      </c>
      <c r="AN87" s="7" t="s">
        <v>190</v>
      </c>
      <c r="AO87" s="7">
        <v>9136.0757620863005</v>
      </c>
      <c r="AP87" s="7">
        <v>16.200416666666701</v>
      </c>
      <c r="AQ87" s="7">
        <v>409.44626618126603</v>
      </c>
      <c r="AR87" s="7"/>
      <c r="AS87" s="7">
        <v>24.1080222378366</v>
      </c>
      <c r="AT87" s="7"/>
      <c r="AU87" s="7">
        <v>9136.0757620863005</v>
      </c>
      <c r="AV87" s="7">
        <v>17.2772166666667</v>
      </c>
      <c r="AW87" s="7">
        <v>2749.0185202656298</v>
      </c>
      <c r="AX87" s="8">
        <v>30</v>
      </c>
      <c r="AY87" s="7">
        <v>263.197769472218</v>
      </c>
      <c r="AZ87" s="7"/>
      <c r="BA87" s="7">
        <v>9136.0757620863005</v>
      </c>
    </row>
    <row r="88" spans="1:53" x14ac:dyDescent="0.35">
      <c r="A88" s="5"/>
      <c r="B88" s="5"/>
      <c r="C88" s="5" t="s">
        <v>250</v>
      </c>
      <c r="D88" s="5" t="s">
        <v>159</v>
      </c>
      <c r="E88" s="5" t="s">
        <v>49</v>
      </c>
      <c r="F88" s="5" t="s">
        <v>190</v>
      </c>
      <c r="G88" s="6">
        <v>44496.383518518502</v>
      </c>
      <c r="H88" s="7">
        <v>48</v>
      </c>
      <c r="I88" s="8">
        <v>969</v>
      </c>
      <c r="J88" s="8">
        <v>30</v>
      </c>
      <c r="L88" s="7">
        <v>7.6710833333333301</v>
      </c>
      <c r="M88" s="7">
        <v>1129.13504570601</v>
      </c>
      <c r="N88" s="7"/>
      <c r="O88" s="7"/>
      <c r="P88" s="7"/>
      <c r="Q88" s="7">
        <v>14914.241965401799</v>
      </c>
      <c r="R88" s="7">
        <v>10.1338333333333</v>
      </c>
      <c r="S88" s="7">
        <v>192.19321804809601</v>
      </c>
      <c r="T88" s="7"/>
      <c r="U88" s="7">
        <v>6.08986740687204</v>
      </c>
      <c r="V88" s="7"/>
      <c r="W88" s="7">
        <v>13709.8070314454</v>
      </c>
      <c r="X88" s="7">
        <v>11.3471833333333</v>
      </c>
      <c r="Y88" s="7">
        <v>125.552115169949</v>
      </c>
      <c r="Z88" s="7"/>
      <c r="AA88" s="7">
        <v>2.8166898252491799</v>
      </c>
      <c r="AB88" s="7"/>
      <c r="AC88" s="7">
        <v>13709.8070314454</v>
      </c>
      <c r="AD88" s="7">
        <v>14.3519166666667</v>
      </c>
      <c r="AE88" s="7">
        <v>3551.70208475253</v>
      </c>
      <c r="AF88" s="7"/>
      <c r="AG88" s="7">
        <v>229.59377780809999</v>
      </c>
      <c r="AH88" s="7"/>
      <c r="AI88" s="7">
        <v>9028.8032943989692</v>
      </c>
      <c r="AJ88" s="7">
        <v>14.5606333333333</v>
      </c>
      <c r="AK88" s="7">
        <v>101.99474682191</v>
      </c>
      <c r="AL88" s="7"/>
      <c r="AM88" s="7">
        <v>7.44996235329039</v>
      </c>
      <c r="AN88" s="7"/>
      <c r="AO88" s="7">
        <v>9028.8032943989692</v>
      </c>
      <c r="AP88" s="7">
        <v>16.2018666666667</v>
      </c>
      <c r="AQ88" s="7">
        <v>355.95608157570001</v>
      </c>
      <c r="AR88" s="7"/>
      <c r="AS88" s="7">
        <v>21.5327447992271</v>
      </c>
      <c r="AT88" s="7"/>
      <c r="AU88" s="7">
        <v>9028.8032943989692</v>
      </c>
      <c r="AV88" s="7">
        <v>17.278666666666702</v>
      </c>
      <c r="AW88" s="7">
        <v>2464.6734931405299</v>
      </c>
      <c r="AX88" s="8">
        <v>30</v>
      </c>
      <c r="AY88" s="7">
        <v>237.06774528912601</v>
      </c>
      <c r="AZ88" s="7"/>
      <c r="BA88" s="7">
        <v>9028.8032943989692</v>
      </c>
    </row>
    <row r="89" spans="1:53" x14ac:dyDescent="0.35">
      <c r="A89" s="5"/>
      <c r="B89" s="5"/>
      <c r="C89" s="5" t="s">
        <v>250</v>
      </c>
      <c r="D89" s="5" t="s">
        <v>151</v>
      </c>
      <c r="E89" s="5" t="s">
        <v>49</v>
      </c>
      <c r="F89" s="5" t="s">
        <v>190</v>
      </c>
      <c r="G89" s="6">
        <v>44496.412280092598</v>
      </c>
      <c r="H89" s="7">
        <v>49</v>
      </c>
      <c r="I89" s="8">
        <v>969</v>
      </c>
      <c r="J89" s="8">
        <v>30</v>
      </c>
      <c r="L89" s="7">
        <v>7.6712499999999997</v>
      </c>
      <c r="M89" s="7">
        <v>1052.94394019017</v>
      </c>
      <c r="N89" s="7"/>
      <c r="O89" s="7"/>
      <c r="P89" s="7"/>
      <c r="Q89" s="7">
        <v>15080.940583727999</v>
      </c>
      <c r="R89" s="7" t="s">
        <v>190</v>
      </c>
      <c r="S89" s="7" t="s">
        <v>190</v>
      </c>
      <c r="T89" s="7"/>
      <c r="U89" s="7" t="s">
        <v>190</v>
      </c>
      <c r="V89" s="7" t="s">
        <v>190</v>
      </c>
      <c r="W89" s="7">
        <v>13431.871056219399</v>
      </c>
      <c r="X89" s="7">
        <v>11.3386333333333</v>
      </c>
      <c r="Y89" s="7">
        <v>143.299308708463</v>
      </c>
      <c r="Z89" s="7"/>
      <c r="AA89" s="7">
        <v>4.5735588084129501</v>
      </c>
      <c r="AB89" s="7"/>
      <c r="AC89" s="7">
        <v>13431.871056219399</v>
      </c>
      <c r="AD89" s="7">
        <v>14.3503833333333</v>
      </c>
      <c r="AE89" s="7">
        <v>3790.8934537548798</v>
      </c>
      <c r="AF89" s="7"/>
      <c r="AG89" s="7">
        <v>240.26485082549399</v>
      </c>
      <c r="AH89" s="7"/>
      <c r="AI89" s="7">
        <v>9201.2050106775605</v>
      </c>
      <c r="AJ89" s="7">
        <v>14.559100000000001</v>
      </c>
      <c r="AK89" s="7">
        <v>280.582362610953</v>
      </c>
      <c r="AL89" s="7"/>
      <c r="AM89" s="7">
        <v>33.3084539616369</v>
      </c>
      <c r="AN89" s="7"/>
      <c r="AO89" s="7">
        <v>9201.2050106775605</v>
      </c>
      <c r="AP89" s="7">
        <v>16.200333333333301</v>
      </c>
      <c r="AQ89" s="7">
        <v>388.923480249943</v>
      </c>
      <c r="AR89" s="7"/>
      <c r="AS89" s="7">
        <v>22.891209617690301</v>
      </c>
      <c r="AT89" s="7"/>
      <c r="AU89" s="7">
        <v>9201.2050106775605</v>
      </c>
      <c r="AV89" s="7">
        <v>17.277149999999999</v>
      </c>
      <c r="AW89" s="7">
        <v>188752.114993347</v>
      </c>
      <c r="AX89" s="8">
        <v>30</v>
      </c>
      <c r="AY89" s="7">
        <v>19181.563778479001</v>
      </c>
      <c r="AZ89" s="7"/>
      <c r="BA89" s="7">
        <v>9201.2050106775605</v>
      </c>
    </row>
    <row r="90" spans="1:53" x14ac:dyDescent="0.35">
      <c r="A90" s="5"/>
      <c r="B90" s="5"/>
      <c r="C90" s="5" t="s">
        <v>251</v>
      </c>
      <c r="D90" s="5" t="s">
        <v>13</v>
      </c>
      <c r="E90" s="5" t="s">
        <v>49</v>
      </c>
      <c r="F90" s="5" t="s">
        <v>190</v>
      </c>
      <c r="G90" s="6">
        <v>44497.142858796302</v>
      </c>
      <c r="H90" s="7">
        <v>69</v>
      </c>
      <c r="I90" s="8">
        <v>969</v>
      </c>
      <c r="J90" s="8">
        <v>60</v>
      </c>
      <c r="L90" s="7">
        <v>7.6819833333333296</v>
      </c>
      <c r="M90" s="7">
        <v>569.81238994676301</v>
      </c>
      <c r="N90" s="7"/>
      <c r="O90" s="7"/>
      <c r="P90" s="7"/>
      <c r="Q90" s="7">
        <v>15447.510164228701</v>
      </c>
      <c r="R90" s="7" t="s">
        <v>190</v>
      </c>
      <c r="S90" s="7" t="s">
        <v>190</v>
      </c>
      <c r="T90" s="7"/>
      <c r="U90" s="7" t="s">
        <v>190</v>
      </c>
      <c r="V90" s="7" t="s">
        <v>190</v>
      </c>
      <c r="W90" s="7">
        <v>14701.181166615999</v>
      </c>
      <c r="X90" s="7">
        <v>11.3211666666667</v>
      </c>
      <c r="Y90" s="7">
        <v>191.13919857788099</v>
      </c>
      <c r="Z90" s="7"/>
      <c r="AA90" s="7">
        <v>7.2866150255722397</v>
      </c>
      <c r="AB90" s="7"/>
      <c r="AC90" s="7">
        <v>14701.181166615999</v>
      </c>
      <c r="AD90" s="7">
        <v>14.3625166666667</v>
      </c>
      <c r="AE90" s="7">
        <v>1474.79112598847</v>
      </c>
      <c r="AF90" s="7"/>
      <c r="AG90" s="7">
        <v>103.134550633445</v>
      </c>
      <c r="AH90" s="7"/>
      <c r="AI90" s="7">
        <v>8541.8120791364909</v>
      </c>
      <c r="AJ90" s="7" t="s">
        <v>190</v>
      </c>
      <c r="AK90" s="7" t="s">
        <v>190</v>
      </c>
      <c r="AL90" s="7"/>
      <c r="AM90" s="7" t="s">
        <v>190</v>
      </c>
      <c r="AN90" s="7" t="s">
        <v>190</v>
      </c>
      <c r="AO90" s="7">
        <v>8541.8120791364909</v>
      </c>
      <c r="AP90" s="7">
        <v>16.20205</v>
      </c>
      <c r="AQ90" s="7">
        <v>115.37867525264799</v>
      </c>
      <c r="AR90" s="7"/>
      <c r="AS90" s="7">
        <v>9.15433680125156</v>
      </c>
      <c r="AT90" s="7"/>
      <c r="AU90" s="7">
        <v>8541.8120791364909</v>
      </c>
      <c r="AV90" s="7">
        <v>17.287600000000001</v>
      </c>
      <c r="AW90" s="7">
        <v>3786.3021297016498</v>
      </c>
      <c r="AX90" s="8">
        <v>60</v>
      </c>
      <c r="AY90" s="7">
        <v>396.44914404481898</v>
      </c>
      <c r="AZ90" s="7"/>
      <c r="BA90" s="7">
        <v>8541.8120791364909</v>
      </c>
    </row>
    <row r="91" spans="1:53" x14ac:dyDescent="0.35">
      <c r="A91" s="5"/>
      <c r="B91" s="5"/>
      <c r="C91" s="5" t="s">
        <v>251</v>
      </c>
      <c r="D91" s="5" t="s">
        <v>72</v>
      </c>
      <c r="E91" s="5" t="s">
        <v>49</v>
      </c>
      <c r="F91" s="5" t="s">
        <v>190</v>
      </c>
      <c r="G91" s="6">
        <v>44497.171655092599</v>
      </c>
      <c r="H91" s="7">
        <v>70</v>
      </c>
      <c r="I91" s="8">
        <v>969</v>
      </c>
      <c r="J91" s="8">
        <v>60</v>
      </c>
      <c r="L91" s="7">
        <v>7.6872166666666697</v>
      </c>
      <c r="M91" s="7">
        <v>566.40685041991401</v>
      </c>
      <c r="N91" s="7"/>
      <c r="O91" s="7"/>
      <c r="P91" s="7"/>
      <c r="Q91" s="7">
        <v>16265.5680686944</v>
      </c>
      <c r="R91" s="7" t="s">
        <v>190</v>
      </c>
      <c r="S91" s="7" t="s">
        <v>190</v>
      </c>
      <c r="T91" s="7"/>
      <c r="U91" s="7" t="s">
        <v>190</v>
      </c>
      <c r="V91" s="7" t="s">
        <v>190</v>
      </c>
      <c r="W91" s="7">
        <v>14513.2584379742</v>
      </c>
      <c r="X91" s="7" t="s">
        <v>190</v>
      </c>
      <c r="Y91" s="7" t="s">
        <v>190</v>
      </c>
      <c r="Z91" s="7"/>
      <c r="AA91" s="7" t="s">
        <v>190</v>
      </c>
      <c r="AB91" s="7" t="s">
        <v>190</v>
      </c>
      <c r="AC91" s="7">
        <v>14513.2584379742</v>
      </c>
      <c r="AD91" s="7">
        <v>14.3623833333333</v>
      </c>
      <c r="AE91" s="7">
        <v>1656.2934452055999</v>
      </c>
      <c r="AF91" s="7"/>
      <c r="AG91" s="7">
        <v>110.262118225164</v>
      </c>
      <c r="AH91" s="7"/>
      <c r="AI91" s="7">
        <v>8948.3023196020604</v>
      </c>
      <c r="AJ91" s="7" t="s">
        <v>190</v>
      </c>
      <c r="AK91" s="7" t="s">
        <v>190</v>
      </c>
      <c r="AL91" s="7"/>
      <c r="AM91" s="7" t="s">
        <v>190</v>
      </c>
      <c r="AN91" s="7" t="s">
        <v>190</v>
      </c>
      <c r="AO91" s="7">
        <v>8948.3023196020604</v>
      </c>
      <c r="AP91" s="7" t="s">
        <v>190</v>
      </c>
      <c r="AQ91" s="7" t="s">
        <v>190</v>
      </c>
      <c r="AR91" s="7"/>
      <c r="AS91" s="7" t="s">
        <v>190</v>
      </c>
      <c r="AT91" s="7" t="s">
        <v>190</v>
      </c>
      <c r="AU91" s="7">
        <v>8948.3023196020604</v>
      </c>
      <c r="AV91" s="7">
        <v>17.287466666666699</v>
      </c>
      <c r="AW91" s="7">
        <v>2951.2107087495001</v>
      </c>
      <c r="AX91" s="8">
        <v>60</v>
      </c>
      <c r="AY91" s="7">
        <v>290.25587518945002</v>
      </c>
      <c r="AZ91" s="7"/>
      <c r="BA91" s="7">
        <v>8948.3023196020604</v>
      </c>
    </row>
    <row r="92" spans="1:53" x14ac:dyDescent="0.35">
      <c r="A92" s="5"/>
      <c r="B92" s="5"/>
      <c r="C92" s="5" t="s">
        <v>251</v>
      </c>
      <c r="D92" s="5" t="s">
        <v>166</v>
      </c>
      <c r="E92" s="5" t="s">
        <v>49</v>
      </c>
      <c r="F92" s="5" t="s">
        <v>190</v>
      </c>
      <c r="G92" s="6">
        <v>44497.229282407403</v>
      </c>
      <c r="H92" s="7">
        <v>71</v>
      </c>
      <c r="I92" s="8">
        <v>969</v>
      </c>
      <c r="J92" s="8">
        <v>60</v>
      </c>
      <c r="L92" s="7">
        <v>7.69811666666667</v>
      </c>
      <c r="M92" s="7">
        <v>658.89042791685199</v>
      </c>
      <c r="N92" s="7"/>
      <c r="O92" s="7"/>
      <c r="P92" s="7"/>
      <c r="Q92" s="7">
        <v>17840.157618291301</v>
      </c>
      <c r="R92" s="7" t="s">
        <v>190</v>
      </c>
      <c r="S92" s="7" t="s">
        <v>190</v>
      </c>
      <c r="T92" s="7"/>
      <c r="U92" s="7" t="s">
        <v>190</v>
      </c>
      <c r="V92" s="7" t="s">
        <v>190</v>
      </c>
      <c r="W92" s="7">
        <v>13381.059009196</v>
      </c>
      <c r="X92" s="7" t="s">
        <v>190</v>
      </c>
      <c r="Y92" s="7" t="s">
        <v>190</v>
      </c>
      <c r="Z92" s="7"/>
      <c r="AA92" s="7" t="s">
        <v>190</v>
      </c>
      <c r="AB92" s="7" t="s">
        <v>190</v>
      </c>
      <c r="AC92" s="7">
        <v>13381.059009196</v>
      </c>
      <c r="AD92" s="7">
        <v>14.371283333333301</v>
      </c>
      <c r="AE92" s="7">
        <v>1585.5034161010999</v>
      </c>
      <c r="AF92" s="7"/>
      <c r="AG92" s="7">
        <v>110.438873085243</v>
      </c>
      <c r="AH92" s="7"/>
      <c r="AI92" s="7">
        <v>8551.5984553102899</v>
      </c>
      <c r="AJ92" s="7" t="s">
        <v>190</v>
      </c>
      <c r="AK92" s="7" t="s">
        <v>190</v>
      </c>
      <c r="AL92" s="7"/>
      <c r="AM92" s="7" t="s">
        <v>190</v>
      </c>
      <c r="AN92" s="7" t="s">
        <v>190</v>
      </c>
      <c r="AO92" s="7">
        <v>8551.5984553102899</v>
      </c>
      <c r="AP92" s="7">
        <v>16.217883333333301</v>
      </c>
      <c r="AQ92" s="7">
        <v>122.920424142382</v>
      </c>
      <c r="AR92" s="7"/>
      <c r="AS92" s="7">
        <v>9.5681700516396102</v>
      </c>
      <c r="AT92" s="7"/>
      <c r="AU92" s="7">
        <v>8551.5984553102899</v>
      </c>
      <c r="AV92" s="7">
        <v>17.2946833333333</v>
      </c>
      <c r="AW92" s="7">
        <v>3165770.9467979898</v>
      </c>
      <c r="AX92" s="8">
        <v>60</v>
      </c>
      <c r="AY92" s="7">
        <v>346467.90230567497</v>
      </c>
      <c r="AZ92" s="7"/>
      <c r="BA92" s="7">
        <v>8551.5984553102899</v>
      </c>
    </row>
    <row r="93" spans="1:53" x14ac:dyDescent="0.35">
      <c r="A93" s="5"/>
      <c r="B93" s="5"/>
      <c r="C93" s="5" t="s">
        <v>252</v>
      </c>
      <c r="D93" s="5" t="s">
        <v>55</v>
      </c>
      <c r="E93" s="5" t="s">
        <v>49</v>
      </c>
      <c r="F93" s="5" t="s">
        <v>190</v>
      </c>
      <c r="G93" s="6">
        <v>44497.258090277799</v>
      </c>
      <c r="H93" s="7">
        <v>72</v>
      </c>
      <c r="I93" s="8">
        <v>969</v>
      </c>
      <c r="J93" s="8">
        <v>120</v>
      </c>
      <c r="L93" s="7">
        <v>7.5746166666666701</v>
      </c>
      <c r="M93" s="7">
        <v>132.983613064319</v>
      </c>
      <c r="N93" s="7"/>
      <c r="O93" s="7"/>
      <c r="P93" s="7"/>
      <c r="Q93" s="7">
        <v>16381.975776049099</v>
      </c>
      <c r="R93" s="7" t="s">
        <v>190</v>
      </c>
      <c r="S93" s="7" t="s">
        <v>190</v>
      </c>
      <c r="T93" s="7"/>
      <c r="U93" s="7" t="s">
        <v>190</v>
      </c>
      <c r="V93" s="7" t="s">
        <v>190</v>
      </c>
      <c r="W93" s="7">
        <v>15052.7317068755</v>
      </c>
      <c r="X93" s="7" t="s">
        <v>190</v>
      </c>
      <c r="Y93" s="7" t="s">
        <v>190</v>
      </c>
      <c r="Z93" s="7"/>
      <c r="AA93" s="7" t="s">
        <v>190</v>
      </c>
      <c r="AB93" s="7" t="s">
        <v>190</v>
      </c>
      <c r="AC93" s="7">
        <v>15052.7317068755</v>
      </c>
      <c r="AD93" s="7" t="s">
        <v>190</v>
      </c>
      <c r="AE93" s="7" t="s">
        <v>190</v>
      </c>
      <c r="AF93" s="7"/>
      <c r="AG93" s="7" t="s">
        <v>190</v>
      </c>
      <c r="AH93" s="7" t="s">
        <v>190</v>
      </c>
      <c r="AI93" s="7">
        <v>9704.9066130269603</v>
      </c>
      <c r="AJ93" s="7" t="s">
        <v>190</v>
      </c>
      <c r="AK93" s="7" t="s">
        <v>190</v>
      </c>
      <c r="AL93" s="7"/>
      <c r="AM93" s="7" t="s">
        <v>190</v>
      </c>
      <c r="AN93" s="7" t="s">
        <v>190</v>
      </c>
      <c r="AO93" s="7">
        <v>9704.9066130269603</v>
      </c>
      <c r="AP93" s="7" t="s">
        <v>190</v>
      </c>
      <c r="AQ93" s="7" t="s">
        <v>190</v>
      </c>
      <c r="AR93" s="7"/>
      <c r="AS93" s="7" t="s">
        <v>190</v>
      </c>
      <c r="AT93" s="7" t="s">
        <v>190</v>
      </c>
      <c r="AU93" s="7">
        <v>9704.9066130269603</v>
      </c>
      <c r="AV93" s="7">
        <v>17.287600000000001</v>
      </c>
      <c r="AW93" s="7">
        <v>2719.54809069577</v>
      </c>
      <c r="AX93" s="8">
        <v>120</v>
      </c>
      <c r="AY93" s="7">
        <v>243.84877648772499</v>
      </c>
      <c r="AZ93" s="7"/>
      <c r="BA93" s="7">
        <v>9704.9066130269603</v>
      </c>
    </row>
    <row r="94" spans="1:53" x14ac:dyDescent="0.35">
      <c r="A94" s="5"/>
      <c r="B94" s="5"/>
      <c r="C94" s="5" t="s">
        <v>252</v>
      </c>
      <c r="D94" s="5" t="s">
        <v>186</v>
      </c>
      <c r="E94" s="5" t="s">
        <v>49</v>
      </c>
      <c r="F94" s="5" t="s">
        <v>190</v>
      </c>
      <c r="G94" s="6">
        <v>44497.399166666699</v>
      </c>
      <c r="H94" s="7">
        <v>73</v>
      </c>
      <c r="I94" s="8">
        <v>969</v>
      </c>
      <c r="J94" s="8">
        <v>120</v>
      </c>
      <c r="L94" s="7" t="s">
        <v>190</v>
      </c>
      <c r="M94" s="7" t="s">
        <v>190</v>
      </c>
      <c r="N94" s="7"/>
      <c r="O94" s="7" t="s">
        <v>190</v>
      </c>
      <c r="P94" s="7" t="s">
        <v>190</v>
      </c>
      <c r="Q94" s="7">
        <v>18166.859685801799</v>
      </c>
      <c r="R94" s="7" t="s">
        <v>190</v>
      </c>
      <c r="S94" s="7" t="s">
        <v>190</v>
      </c>
      <c r="T94" s="7"/>
      <c r="U94" s="7" t="s">
        <v>190</v>
      </c>
      <c r="V94" s="7" t="s">
        <v>190</v>
      </c>
      <c r="W94" s="7">
        <v>14600.0435244038</v>
      </c>
      <c r="X94" s="7">
        <v>11.3036166666667</v>
      </c>
      <c r="Y94" s="7">
        <v>614.42050023651097</v>
      </c>
      <c r="Z94" s="7"/>
      <c r="AA94" s="7">
        <v>41.105763858427501</v>
      </c>
      <c r="AB94" s="7"/>
      <c r="AC94" s="7">
        <v>14600.0435244038</v>
      </c>
      <c r="AD94" s="7">
        <v>14.33985</v>
      </c>
      <c r="AE94" s="7">
        <v>138.331835822068</v>
      </c>
      <c r="AF94" s="7"/>
      <c r="AG94" s="7">
        <v>12.780784506114401</v>
      </c>
      <c r="AH94" s="7"/>
      <c r="AI94" s="7">
        <v>9250.4257777020193</v>
      </c>
      <c r="AJ94" s="7" t="s">
        <v>190</v>
      </c>
      <c r="AK94" s="7" t="s">
        <v>190</v>
      </c>
      <c r="AL94" s="7"/>
      <c r="AM94" s="7" t="s">
        <v>190</v>
      </c>
      <c r="AN94" s="7" t="s">
        <v>190</v>
      </c>
      <c r="AO94" s="7">
        <v>9250.4257777020193</v>
      </c>
      <c r="AP94" s="7" t="s">
        <v>190</v>
      </c>
      <c r="AQ94" s="7" t="s">
        <v>190</v>
      </c>
      <c r="AR94" s="7"/>
      <c r="AS94" s="7" t="s">
        <v>190</v>
      </c>
      <c r="AT94" s="7" t="s">
        <v>190</v>
      </c>
      <c r="AU94" s="7">
        <v>9250.4257777020193</v>
      </c>
      <c r="AV94" s="7">
        <v>17.285799999999998</v>
      </c>
      <c r="AW94" s="7">
        <v>1286.09266096479</v>
      </c>
      <c r="AX94" s="8">
        <v>120</v>
      </c>
      <c r="AY94" s="7">
        <v>111.698437305819</v>
      </c>
      <c r="AZ94" s="7"/>
      <c r="BA94" s="7">
        <v>9250.4257777020193</v>
      </c>
    </row>
    <row r="95" spans="1:53" x14ac:dyDescent="0.35">
      <c r="A95" s="5"/>
      <c r="B95" s="5"/>
      <c r="C95" s="5" t="s">
        <v>252</v>
      </c>
      <c r="D95" s="5" t="s">
        <v>156</v>
      </c>
      <c r="E95" s="5" t="s">
        <v>49</v>
      </c>
      <c r="F95" s="5" t="s">
        <v>190</v>
      </c>
      <c r="G95" s="6">
        <v>44497.427916666697</v>
      </c>
      <c r="H95" s="7">
        <v>74</v>
      </c>
      <c r="I95" s="8">
        <v>969</v>
      </c>
      <c r="J95" s="8">
        <v>120</v>
      </c>
      <c r="L95" s="7">
        <v>7.5798333333333296</v>
      </c>
      <c r="M95" s="7">
        <v>217.03925606336799</v>
      </c>
      <c r="N95" s="7"/>
      <c r="O95" s="7"/>
      <c r="P95" s="7"/>
      <c r="Q95" s="7">
        <v>17095.212359955302</v>
      </c>
      <c r="R95" s="7" t="s">
        <v>190</v>
      </c>
      <c r="S95" s="7" t="s">
        <v>190</v>
      </c>
      <c r="T95" s="7"/>
      <c r="U95" s="7" t="s">
        <v>190</v>
      </c>
      <c r="V95" s="7" t="s">
        <v>190</v>
      </c>
      <c r="W95" s="7">
        <v>13216.884987019799</v>
      </c>
      <c r="X95" s="7" t="s">
        <v>190</v>
      </c>
      <c r="Y95" s="7" t="s">
        <v>190</v>
      </c>
      <c r="Z95" s="7"/>
      <c r="AA95" s="7" t="s">
        <v>190</v>
      </c>
      <c r="AB95" s="7" t="s">
        <v>190</v>
      </c>
      <c r="AC95" s="7">
        <v>13216.884987019799</v>
      </c>
      <c r="AD95" s="7" t="s">
        <v>190</v>
      </c>
      <c r="AE95" s="7" t="s">
        <v>190</v>
      </c>
      <c r="AF95" s="7"/>
      <c r="AG95" s="7" t="s">
        <v>190</v>
      </c>
      <c r="AH95" s="7" t="s">
        <v>190</v>
      </c>
      <c r="AI95" s="7">
        <v>8902.1751027407299</v>
      </c>
      <c r="AJ95" s="7" t="s">
        <v>190</v>
      </c>
      <c r="AK95" s="7" t="s">
        <v>190</v>
      </c>
      <c r="AL95" s="7"/>
      <c r="AM95" s="7" t="s">
        <v>190</v>
      </c>
      <c r="AN95" s="7" t="s">
        <v>190</v>
      </c>
      <c r="AO95" s="7">
        <v>8902.1751027407299</v>
      </c>
      <c r="AP95" s="7" t="s">
        <v>190</v>
      </c>
      <c r="AQ95" s="7" t="s">
        <v>190</v>
      </c>
      <c r="AR95" s="7"/>
      <c r="AS95" s="7" t="s">
        <v>190</v>
      </c>
      <c r="AT95" s="7" t="s">
        <v>190</v>
      </c>
      <c r="AU95" s="7">
        <v>8902.1751027407299</v>
      </c>
      <c r="AV95" s="7">
        <v>17.287433333333301</v>
      </c>
      <c r="AW95" s="7">
        <v>853.67635199686595</v>
      </c>
      <c r="AX95" s="8">
        <v>120</v>
      </c>
      <c r="AY95" s="7">
        <v>71.325751414681605</v>
      </c>
      <c r="AZ95" s="7"/>
      <c r="BA95" s="7">
        <v>8902.1751027407299</v>
      </c>
    </row>
    <row r="96" spans="1:53" x14ac:dyDescent="0.35">
      <c r="A96" s="5"/>
      <c r="B96" s="5"/>
      <c r="C96" s="5" t="s">
        <v>253</v>
      </c>
      <c r="D96" s="5" t="s">
        <v>64</v>
      </c>
      <c r="E96" s="5" t="s">
        <v>49</v>
      </c>
      <c r="F96" s="5" t="s">
        <v>190</v>
      </c>
      <c r="G96" s="6">
        <v>44490.7956597222</v>
      </c>
      <c r="H96" s="7">
        <v>34</v>
      </c>
      <c r="I96" s="8">
        <v>969</v>
      </c>
      <c r="J96" s="8">
        <v>240</v>
      </c>
      <c r="L96" s="7">
        <v>7.5907166666666699</v>
      </c>
      <c r="M96" s="7">
        <v>200.31736527716799</v>
      </c>
      <c r="N96" s="7"/>
      <c r="O96" s="7"/>
      <c r="P96" s="7"/>
      <c r="Q96" s="7">
        <v>18912.0201933063</v>
      </c>
      <c r="R96" s="7" t="s">
        <v>190</v>
      </c>
      <c r="S96" s="7" t="s">
        <v>190</v>
      </c>
      <c r="T96" s="7"/>
      <c r="U96" s="7" t="s">
        <v>190</v>
      </c>
      <c r="V96" s="7" t="s">
        <v>190</v>
      </c>
      <c r="W96" s="7">
        <v>17596.1926023866</v>
      </c>
      <c r="X96" s="7">
        <v>11.312433333333299</v>
      </c>
      <c r="Y96" s="7">
        <v>221.35882663726801</v>
      </c>
      <c r="Z96" s="7"/>
      <c r="AA96" s="7">
        <v>6.7962285308210202</v>
      </c>
      <c r="AB96" s="7"/>
      <c r="AC96" s="7">
        <v>17596.1926023866</v>
      </c>
      <c r="AD96" s="7">
        <v>14.34165</v>
      </c>
      <c r="AE96" s="7">
        <v>239.554603445434</v>
      </c>
      <c r="AF96" s="7"/>
      <c r="AG96" s="7">
        <v>17.4990602976726</v>
      </c>
      <c r="AH96" s="7"/>
      <c r="AI96" s="7">
        <v>10330.4041228524</v>
      </c>
      <c r="AJ96" s="7" t="s">
        <v>190</v>
      </c>
      <c r="AK96" s="7" t="s">
        <v>190</v>
      </c>
      <c r="AL96" s="7"/>
      <c r="AM96" s="7" t="s">
        <v>190</v>
      </c>
      <c r="AN96" s="7" t="s">
        <v>190</v>
      </c>
      <c r="AO96" s="7">
        <v>10330.4041228524</v>
      </c>
      <c r="AP96" s="7">
        <v>16.193283333333301</v>
      </c>
      <c r="AQ96" s="7">
        <v>142.866649536133</v>
      </c>
      <c r="AR96" s="7"/>
      <c r="AS96" s="7">
        <v>9.3082288823423394</v>
      </c>
      <c r="AT96" s="7"/>
      <c r="AU96" s="7">
        <v>10330.4041228524</v>
      </c>
      <c r="AV96" s="7">
        <v>17.2700833333333</v>
      </c>
      <c r="AW96" s="7">
        <v>939.18744442367301</v>
      </c>
      <c r="AX96" s="8">
        <v>240</v>
      </c>
      <c r="AY96" s="7">
        <v>66.664355169591801</v>
      </c>
      <c r="AZ96" s="7"/>
      <c r="BA96" s="7">
        <v>10330.4041228524</v>
      </c>
    </row>
    <row r="97" spans="1:53" x14ac:dyDescent="0.35">
      <c r="A97" s="5"/>
      <c r="B97" s="5"/>
      <c r="C97" s="5" t="s">
        <v>253</v>
      </c>
      <c r="D97" s="5" t="s">
        <v>32</v>
      </c>
      <c r="E97" s="5" t="s">
        <v>49</v>
      </c>
      <c r="F97" s="5" t="s">
        <v>190</v>
      </c>
      <c r="G97" s="6">
        <v>44490.881747685198</v>
      </c>
      <c r="H97" s="7">
        <v>37</v>
      </c>
      <c r="I97" s="8">
        <v>969</v>
      </c>
      <c r="J97" s="8">
        <v>240</v>
      </c>
      <c r="L97" s="7">
        <v>7.5477833333333297</v>
      </c>
      <c r="M97" s="7">
        <v>341.38033120907102</v>
      </c>
      <c r="N97" s="7"/>
      <c r="O97" s="7"/>
      <c r="P97" s="7"/>
      <c r="Q97" s="7">
        <v>18671.544763195201</v>
      </c>
      <c r="R97" s="7" t="s">
        <v>190</v>
      </c>
      <c r="S97" s="7" t="s">
        <v>190</v>
      </c>
      <c r="T97" s="7"/>
      <c r="U97" s="7" t="s">
        <v>190</v>
      </c>
      <c r="V97" s="7" t="s">
        <v>190</v>
      </c>
      <c r="W97" s="7">
        <v>16919.304359122802</v>
      </c>
      <c r="X97" s="7">
        <v>11.294983333333301</v>
      </c>
      <c r="Y97" s="7">
        <v>280.17608213043201</v>
      </c>
      <c r="Z97" s="7"/>
      <c r="AA97" s="7">
        <v>11.4241144647784</v>
      </c>
      <c r="AB97" s="7"/>
      <c r="AC97" s="7">
        <v>16919.304359122802</v>
      </c>
      <c r="AD97" s="7">
        <v>14.3521</v>
      </c>
      <c r="AE97" s="7">
        <v>235.813075881473</v>
      </c>
      <c r="AF97" s="7"/>
      <c r="AG97" s="7">
        <v>15.830327698021099</v>
      </c>
      <c r="AH97" s="7"/>
      <c r="AI97" s="7">
        <v>11629.75109512</v>
      </c>
      <c r="AJ97" s="7" t="s">
        <v>190</v>
      </c>
      <c r="AK97" s="7" t="s">
        <v>190</v>
      </c>
      <c r="AL97" s="7"/>
      <c r="AM97" s="7" t="s">
        <v>190</v>
      </c>
      <c r="AN97" s="7" t="s">
        <v>190</v>
      </c>
      <c r="AO97" s="7">
        <v>11629.75109512</v>
      </c>
      <c r="AP97" s="7" t="s">
        <v>190</v>
      </c>
      <c r="AQ97" s="7" t="s">
        <v>190</v>
      </c>
      <c r="AR97" s="7"/>
      <c r="AS97" s="7" t="s">
        <v>190</v>
      </c>
      <c r="AT97" s="7" t="s">
        <v>190</v>
      </c>
      <c r="AU97" s="7">
        <v>11629.75109512</v>
      </c>
      <c r="AV97" s="7">
        <v>17.270099999999999</v>
      </c>
      <c r="AW97" s="7">
        <v>1262.0769970035601</v>
      </c>
      <c r="AX97" s="8">
        <v>240</v>
      </c>
      <c r="AY97" s="7">
        <v>83.1432364454066</v>
      </c>
      <c r="AZ97" s="7"/>
      <c r="BA97" s="7">
        <v>11629.75109512</v>
      </c>
    </row>
    <row r="98" spans="1:53" x14ac:dyDescent="0.35">
      <c r="A98" s="5"/>
      <c r="B98" s="5"/>
      <c r="C98" s="5" t="s">
        <v>253</v>
      </c>
      <c r="D98" s="5" t="s">
        <v>112</v>
      </c>
      <c r="E98" s="5" t="s">
        <v>49</v>
      </c>
      <c r="F98" s="5" t="s">
        <v>190</v>
      </c>
      <c r="G98" s="6">
        <v>44490.967662037001</v>
      </c>
      <c r="H98" s="7">
        <v>40</v>
      </c>
      <c r="I98" s="8">
        <v>969</v>
      </c>
      <c r="J98" s="8">
        <v>240</v>
      </c>
      <c r="L98" s="7">
        <v>7.6444333333333301</v>
      </c>
      <c r="M98" s="7">
        <v>331.19545390565901</v>
      </c>
      <c r="N98" s="7"/>
      <c r="O98" s="7"/>
      <c r="P98" s="7"/>
      <c r="Q98" s="7">
        <v>20674.076210717099</v>
      </c>
      <c r="R98" s="7" t="s">
        <v>190</v>
      </c>
      <c r="S98" s="7" t="s">
        <v>190</v>
      </c>
      <c r="T98" s="7"/>
      <c r="U98" s="7" t="s">
        <v>190</v>
      </c>
      <c r="V98" s="7" t="s">
        <v>190</v>
      </c>
      <c r="W98" s="7">
        <v>20152.2172413154</v>
      </c>
      <c r="X98" s="7">
        <v>11.2600833333333</v>
      </c>
      <c r="Y98" s="7">
        <v>272.86637256682297</v>
      </c>
      <c r="Z98" s="7"/>
      <c r="AA98" s="7">
        <v>7.9130012818831599</v>
      </c>
      <c r="AB98" s="7"/>
      <c r="AC98" s="7">
        <v>20152.2172413154</v>
      </c>
      <c r="AD98" s="7">
        <v>14.339966666666699</v>
      </c>
      <c r="AE98" s="7">
        <v>557.34896907043299</v>
      </c>
      <c r="AF98" s="7"/>
      <c r="AG98" s="7">
        <v>28.119549804168098</v>
      </c>
      <c r="AH98" s="7"/>
      <c r="AI98" s="7">
        <v>13357.341465506701</v>
      </c>
      <c r="AJ98" s="7" t="s">
        <v>190</v>
      </c>
      <c r="AK98" s="7" t="s">
        <v>190</v>
      </c>
      <c r="AL98" s="7"/>
      <c r="AM98" s="7" t="s">
        <v>190</v>
      </c>
      <c r="AN98" s="7" t="s">
        <v>190</v>
      </c>
      <c r="AO98" s="7">
        <v>13357.341465506701</v>
      </c>
      <c r="AP98" s="7">
        <v>16.209116666666699</v>
      </c>
      <c r="AQ98" s="7">
        <v>47.0466540187074</v>
      </c>
      <c r="AR98" s="7"/>
      <c r="AS98" s="7">
        <v>4.3851531027041499</v>
      </c>
      <c r="AT98" s="7"/>
      <c r="AU98" s="7">
        <v>13357.341465506701</v>
      </c>
      <c r="AV98" s="7">
        <v>17.268416666666699</v>
      </c>
      <c r="AW98" s="7">
        <v>937.79853990040704</v>
      </c>
      <c r="AX98" s="8">
        <v>240</v>
      </c>
      <c r="AY98" s="7">
        <v>47.284137053445598</v>
      </c>
      <c r="AZ98" s="7"/>
      <c r="BA98" s="7">
        <v>13357.341465506701</v>
      </c>
    </row>
    <row r="99" spans="1:53" x14ac:dyDescent="0.35">
      <c r="A99" s="5"/>
      <c r="B99" s="5"/>
      <c r="C99" s="5" t="s">
        <v>254</v>
      </c>
      <c r="D99" s="5" t="s">
        <v>121</v>
      </c>
      <c r="E99" s="5" t="s">
        <v>49</v>
      </c>
      <c r="F99" s="5" t="s">
        <v>190</v>
      </c>
      <c r="G99" s="6">
        <v>44491.168611111098</v>
      </c>
      <c r="H99" s="7">
        <v>51</v>
      </c>
      <c r="I99" s="8">
        <v>971</v>
      </c>
      <c r="J99" s="8">
        <v>0</v>
      </c>
      <c r="L99" s="7">
        <v>7.6873666666666702</v>
      </c>
      <c r="M99" s="7">
        <v>210224.35281841599</v>
      </c>
      <c r="N99" s="8">
        <v>0</v>
      </c>
      <c r="O99" s="7">
        <v>9548.2895554266561</v>
      </c>
      <c r="P99" s="7"/>
      <c r="Q99" s="7">
        <v>16974.222518615701</v>
      </c>
      <c r="R99" s="7">
        <v>10.1078333333333</v>
      </c>
      <c r="S99" s="7">
        <v>226.29033653542999</v>
      </c>
      <c r="T99" s="7"/>
      <c r="U99" s="7">
        <v>6.8453768652655098</v>
      </c>
      <c r="V99" s="7"/>
      <c r="W99" s="7">
        <v>14583.078561940099</v>
      </c>
      <c r="X99" s="7">
        <v>11.329916666666699</v>
      </c>
      <c r="Y99" s="7">
        <v>270.788451393343</v>
      </c>
      <c r="Z99" s="7"/>
      <c r="AA99" s="7">
        <v>13.7605160777434</v>
      </c>
      <c r="AB99" s="7"/>
      <c r="AC99" s="7">
        <v>14583.078561940099</v>
      </c>
      <c r="AD99" s="7">
        <v>14.383416666666699</v>
      </c>
      <c r="AE99" s="7">
        <v>629.38779503315902</v>
      </c>
      <c r="AF99" s="7"/>
      <c r="AG99" s="7">
        <v>39.4152579275083</v>
      </c>
      <c r="AH99" s="7"/>
      <c r="AI99" s="7">
        <v>10243.722726764299</v>
      </c>
      <c r="AJ99" s="7">
        <v>14.550383333333301</v>
      </c>
      <c r="AK99" s="7">
        <v>116.119047739932</v>
      </c>
      <c r="AL99" s="7"/>
      <c r="AM99" s="7">
        <v>7.5025391459921904</v>
      </c>
      <c r="AN99" s="7"/>
      <c r="AO99" s="7">
        <v>10243.722726764299</v>
      </c>
      <c r="AP99" s="7" t="s">
        <v>190</v>
      </c>
      <c r="AQ99" s="7" t="s">
        <v>190</v>
      </c>
      <c r="AR99" s="7"/>
      <c r="AS99" s="7" t="s">
        <v>190</v>
      </c>
      <c r="AT99" s="7" t="s">
        <v>190</v>
      </c>
      <c r="AU99" s="7">
        <v>10243.722726764299</v>
      </c>
      <c r="AV99" s="7" t="s">
        <v>190</v>
      </c>
      <c r="AW99" s="7" t="s">
        <v>190</v>
      </c>
      <c r="AX99" s="7"/>
      <c r="AY99" s="7" t="s">
        <v>190</v>
      </c>
      <c r="AZ99" s="7" t="s">
        <v>190</v>
      </c>
      <c r="BA99" s="7">
        <v>10243.722726764299</v>
      </c>
    </row>
    <row r="100" spans="1:53" x14ac:dyDescent="0.35">
      <c r="A100" s="5"/>
      <c r="B100" s="5"/>
      <c r="C100" s="5" t="s">
        <v>254</v>
      </c>
      <c r="D100" s="5" t="s">
        <v>148</v>
      </c>
      <c r="E100" s="5" t="s">
        <v>49</v>
      </c>
      <c r="F100" s="5" t="s">
        <v>190</v>
      </c>
      <c r="G100" s="6">
        <v>44491.3422222222</v>
      </c>
      <c r="H100" s="7">
        <v>57</v>
      </c>
      <c r="I100" s="8">
        <v>971</v>
      </c>
      <c r="J100" s="8">
        <v>0</v>
      </c>
      <c r="L100" s="7">
        <v>7.7194833333333301</v>
      </c>
      <c r="M100" s="7">
        <v>298186.43141600001</v>
      </c>
      <c r="N100" s="8">
        <v>0</v>
      </c>
      <c r="O100" s="7">
        <v>12113.698911712543</v>
      </c>
      <c r="P100" s="7"/>
      <c r="Q100" s="7">
        <v>18977.954020874</v>
      </c>
      <c r="R100" s="7">
        <v>10.14265</v>
      </c>
      <c r="S100" s="7">
        <v>194.5664242659</v>
      </c>
      <c r="T100" s="7"/>
      <c r="U100" s="7">
        <v>5.6887240486920998</v>
      </c>
      <c r="V100" s="7"/>
      <c r="W100" s="7">
        <v>14714.3039842048</v>
      </c>
      <c r="X100" s="7">
        <v>11.3472833333333</v>
      </c>
      <c r="Y100" s="7">
        <v>394.14846198247801</v>
      </c>
      <c r="Z100" s="7"/>
      <c r="AA100" s="7">
        <v>23.317283841774401</v>
      </c>
      <c r="AB100" s="7"/>
      <c r="AC100" s="7">
        <v>14714.3039842048</v>
      </c>
      <c r="AD100" s="7">
        <v>14.362450000000001</v>
      </c>
      <c r="AE100" s="7">
        <v>487.72251899653099</v>
      </c>
      <c r="AF100" s="7"/>
      <c r="AG100" s="7">
        <v>31.050359921201299</v>
      </c>
      <c r="AH100" s="7"/>
      <c r="AI100" s="7">
        <v>10412.2082423962</v>
      </c>
      <c r="AJ100" s="7" t="s">
        <v>190</v>
      </c>
      <c r="AK100" s="7" t="s">
        <v>190</v>
      </c>
      <c r="AL100" s="7"/>
      <c r="AM100" s="7" t="s">
        <v>190</v>
      </c>
      <c r="AN100" s="7" t="s">
        <v>190</v>
      </c>
      <c r="AO100" s="7">
        <v>10412.2082423962</v>
      </c>
      <c r="AP100" s="7" t="s">
        <v>190</v>
      </c>
      <c r="AQ100" s="7" t="s">
        <v>190</v>
      </c>
      <c r="AR100" s="7"/>
      <c r="AS100" s="7" t="s">
        <v>190</v>
      </c>
      <c r="AT100" s="7" t="s">
        <v>190</v>
      </c>
      <c r="AU100" s="7">
        <v>10412.2082423962</v>
      </c>
      <c r="AV100" s="7" t="s">
        <v>190</v>
      </c>
      <c r="AW100" s="7" t="s">
        <v>190</v>
      </c>
      <c r="AX100" s="7"/>
      <c r="AY100" s="7" t="s">
        <v>190</v>
      </c>
      <c r="AZ100" s="7" t="s">
        <v>190</v>
      </c>
      <c r="BA100" s="7">
        <v>10412.2082423962</v>
      </c>
    </row>
    <row r="101" spans="1:53" x14ac:dyDescent="0.35">
      <c r="A101" s="5"/>
      <c r="B101" s="5"/>
      <c r="C101" s="5" t="s">
        <v>254</v>
      </c>
      <c r="D101" s="5" t="s">
        <v>75</v>
      </c>
      <c r="E101" s="5" t="s">
        <v>49</v>
      </c>
      <c r="F101" s="5" t="s">
        <v>190</v>
      </c>
      <c r="G101" s="6">
        <v>44491.544675925899</v>
      </c>
      <c r="H101" s="7">
        <v>64</v>
      </c>
      <c r="I101" s="8">
        <v>971</v>
      </c>
      <c r="J101" s="8">
        <v>0</v>
      </c>
      <c r="L101" s="7">
        <v>7.6712833333333297</v>
      </c>
      <c r="M101" s="7">
        <v>218226.54642160999</v>
      </c>
      <c r="N101" s="8">
        <v>0</v>
      </c>
      <c r="O101" s="7">
        <v>7313.1418503350487</v>
      </c>
      <c r="P101" s="7"/>
      <c r="Q101" s="7">
        <v>23005.284164578199</v>
      </c>
      <c r="R101" s="7">
        <v>10.116583333333301</v>
      </c>
      <c r="S101" s="7">
        <v>238.46588969976699</v>
      </c>
      <c r="T101" s="7"/>
      <c r="U101" s="7">
        <v>7.1189751633284004</v>
      </c>
      <c r="V101" s="7"/>
      <c r="W101" s="7">
        <v>14848.397455628699</v>
      </c>
      <c r="X101" s="7">
        <v>11.329933333333299</v>
      </c>
      <c r="Y101" s="7">
        <v>707.65070459575099</v>
      </c>
      <c r="Z101" s="7"/>
      <c r="AA101" s="7">
        <v>47.588811372474701</v>
      </c>
      <c r="AB101" s="7"/>
      <c r="AC101" s="7">
        <v>14848.397455628699</v>
      </c>
      <c r="AD101" s="7">
        <v>14.352116666666699</v>
      </c>
      <c r="AE101" s="7">
        <v>480.05597051441299</v>
      </c>
      <c r="AF101" s="7"/>
      <c r="AG101" s="7">
        <v>29.9316904288088</v>
      </c>
      <c r="AH101" s="7"/>
      <c r="AI101" s="7">
        <v>10694.3111909545</v>
      </c>
      <c r="AJ101" s="7" t="s">
        <v>190</v>
      </c>
      <c r="AK101" s="7" t="s">
        <v>190</v>
      </c>
      <c r="AL101" s="7"/>
      <c r="AM101" s="7" t="s">
        <v>190</v>
      </c>
      <c r="AN101" s="7" t="s">
        <v>190</v>
      </c>
      <c r="AO101" s="7">
        <v>10694.3111909545</v>
      </c>
      <c r="AP101" s="7" t="s">
        <v>190</v>
      </c>
      <c r="AQ101" s="7" t="s">
        <v>190</v>
      </c>
      <c r="AR101" s="7"/>
      <c r="AS101" s="7" t="s">
        <v>190</v>
      </c>
      <c r="AT101" s="7" t="s">
        <v>190</v>
      </c>
      <c r="AU101" s="7">
        <v>10694.3111909545</v>
      </c>
      <c r="AV101" s="7" t="s">
        <v>190</v>
      </c>
      <c r="AW101" s="7" t="s">
        <v>190</v>
      </c>
      <c r="AX101" s="7"/>
      <c r="AY101" s="7" t="s">
        <v>190</v>
      </c>
      <c r="AZ101" s="7" t="s">
        <v>190</v>
      </c>
      <c r="BA101" s="7">
        <v>10694.3111909545</v>
      </c>
    </row>
    <row r="102" spans="1:53" x14ac:dyDescent="0.35">
      <c r="A102" s="5"/>
      <c r="B102" s="5"/>
      <c r="C102" s="5" t="s">
        <v>255</v>
      </c>
      <c r="D102" s="5" t="s">
        <v>45</v>
      </c>
      <c r="E102" s="5" t="s">
        <v>49</v>
      </c>
      <c r="F102" s="5" t="s">
        <v>190</v>
      </c>
      <c r="G102" s="6">
        <v>44495.693495370397</v>
      </c>
      <c r="H102" s="7">
        <v>26</v>
      </c>
      <c r="I102" s="8">
        <v>971</v>
      </c>
      <c r="J102" s="8">
        <v>15</v>
      </c>
      <c r="L102" s="7">
        <v>7.7731166666666702</v>
      </c>
      <c r="M102" s="7">
        <v>28378.517972961399</v>
      </c>
      <c r="N102" s="8">
        <v>15</v>
      </c>
      <c r="O102" s="7">
        <v>1692.8640424810019</v>
      </c>
      <c r="P102" s="7"/>
      <c r="Q102" s="7">
        <v>12920.2863463745</v>
      </c>
      <c r="R102" s="7" t="s">
        <v>190</v>
      </c>
      <c r="S102" s="7" t="s">
        <v>190</v>
      </c>
      <c r="T102" s="7"/>
      <c r="U102" s="7" t="s">
        <v>190</v>
      </c>
      <c r="V102" s="7" t="s">
        <v>190</v>
      </c>
      <c r="W102" s="7">
        <v>12190.7163428077</v>
      </c>
      <c r="X102" s="7">
        <v>11.35595</v>
      </c>
      <c r="Y102" s="7">
        <v>534.00921406031705</v>
      </c>
      <c r="Z102" s="7"/>
      <c r="AA102" s="7">
        <v>43.107234743831903</v>
      </c>
      <c r="AB102" s="7"/>
      <c r="AC102" s="7">
        <v>12190.7163428077</v>
      </c>
      <c r="AD102" s="7">
        <v>14.371116666666699</v>
      </c>
      <c r="AE102" s="7">
        <v>7937.3663876769897</v>
      </c>
      <c r="AF102" s="7"/>
      <c r="AG102" s="7">
        <v>627.80074192018196</v>
      </c>
      <c r="AH102" s="7"/>
      <c r="AI102" s="7">
        <v>7292.7185620741902</v>
      </c>
      <c r="AJ102" s="7" t="s">
        <v>190</v>
      </c>
      <c r="AK102" s="7" t="s">
        <v>190</v>
      </c>
      <c r="AL102" s="7"/>
      <c r="AM102" s="7" t="s">
        <v>190</v>
      </c>
      <c r="AN102" s="7" t="s">
        <v>190</v>
      </c>
      <c r="AO102" s="7">
        <v>7292.7185620741902</v>
      </c>
      <c r="AP102" s="7" t="s">
        <v>190</v>
      </c>
      <c r="AQ102" s="7" t="s">
        <v>190</v>
      </c>
      <c r="AR102" s="7"/>
      <c r="AS102" s="7" t="s">
        <v>190</v>
      </c>
      <c r="AT102" s="7" t="s">
        <v>190</v>
      </c>
      <c r="AU102" s="7">
        <v>7292.7185620741902</v>
      </c>
      <c r="AV102" s="7" t="s">
        <v>190</v>
      </c>
      <c r="AW102" s="7" t="s">
        <v>190</v>
      </c>
      <c r="AX102" s="7"/>
      <c r="AY102" s="7" t="s">
        <v>190</v>
      </c>
      <c r="AZ102" s="7" t="s">
        <v>190</v>
      </c>
      <c r="BA102" s="7">
        <v>7292.7185620741902</v>
      </c>
    </row>
    <row r="103" spans="1:53" x14ac:dyDescent="0.35">
      <c r="A103" s="5"/>
      <c r="B103" s="5"/>
      <c r="C103" s="5" t="s">
        <v>255</v>
      </c>
      <c r="D103" s="5" t="s">
        <v>34</v>
      </c>
      <c r="E103" s="5" t="s">
        <v>49</v>
      </c>
      <c r="F103" s="5" t="s">
        <v>190</v>
      </c>
      <c r="G103" s="6">
        <v>44495.722210648099</v>
      </c>
      <c r="H103" s="7">
        <v>27</v>
      </c>
      <c r="I103" s="8">
        <v>971</v>
      </c>
      <c r="J103" s="8">
        <v>15</v>
      </c>
      <c r="L103" s="7">
        <v>7.7141999999999999</v>
      </c>
      <c r="M103" s="7">
        <v>26815.215445588401</v>
      </c>
      <c r="N103" s="8">
        <v>15</v>
      </c>
      <c r="O103" s="7">
        <v>1166.5278523863406</v>
      </c>
      <c r="P103" s="7"/>
      <c r="Q103" s="7">
        <v>17714.158876730002</v>
      </c>
      <c r="R103" s="7" t="s">
        <v>190</v>
      </c>
      <c r="S103" s="7" t="s">
        <v>190</v>
      </c>
      <c r="T103" s="7"/>
      <c r="U103" s="7" t="s">
        <v>190</v>
      </c>
      <c r="V103" s="7" t="s">
        <v>190</v>
      </c>
      <c r="W103" s="7">
        <v>13223.3771541691</v>
      </c>
      <c r="X103" s="7">
        <v>11.3648166666667</v>
      </c>
      <c r="Y103" s="7">
        <v>314.23287503051802</v>
      </c>
      <c r="Z103" s="7"/>
      <c r="AA103" s="7">
        <v>19.8014793564118</v>
      </c>
      <c r="AB103" s="7"/>
      <c r="AC103" s="7">
        <v>13223.3771541691</v>
      </c>
      <c r="AD103" s="7">
        <v>14.3608333333333</v>
      </c>
      <c r="AE103" s="7">
        <v>6372.2865374450803</v>
      </c>
      <c r="AF103" s="7"/>
      <c r="AG103" s="7">
        <v>434.94767477802498</v>
      </c>
      <c r="AH103" s="7"/>
      <c r="AI103" s="7">
        <v>8476.0994120524902</v>
      </c>
      <c r="AJ103" s="7">
        <v>14.6217166666667</v>
      </c>
      <c r="AK103" s="7">
        <v>136.926192114842</v>
      </c>
      <c r="AL103" s="7"/>
      <c r="AM103" s="7">
        <v>13.9932723234697</v>
      </c>
      <c r="AN103" s="7"/>
      <c r="AO103" s="7">
        <v>8476.0994120524902</v>
      </c>
      <c r="AP103" s="7" t="s">
        <v>190</v>
      </c>
      <c r="AQ103" s="7" t="s">
        <v>190</v>
      </c>
      <c r="AR103" s="7"/>
      <c r="AS103" s="7" t="s">
        <v>190</v>
      </c>
      <c r="AT103" s="7" t="s">
        <v>190</v>
      </c>
      <c r="AU103" s="7">
        <v>8476.0994120524902</v>
      </c>
      <c r="AV103" s="7" t="s">
        <v>190</v>
      </c>
      <c r="AW103" s="7" t="s">
        <v>190</v>
      </c>
      <c r="AX103" s="7"/>
      <c r="AY103" s="7" t="s">
        <v>190</v>
      </c>
      <c r="AZ103" s="7" t="s">
        <v>190</v>
      </c>
      <c r="BA103" s="7">
        <v>8476.0994120524902</v>
      </c>
    </row>
    <row r="104" spans="1:53" x14ac:dyDescent="0.35">
      <c r="A104" s="5"/>
      <c r="B104" s="5"/>
      <c r="C104" s="5" t="s">
        <v>255</v>
      </c>
      <c r="D104" s="5" t="s">
        <v>17</v>
      </c>
      <c r="E104" s="5" t="s">
        <v>49</v>
      </c>
      <c r="F104" s="5" t="s">
        <v>190</v>
      </c>
      <c r="G104" s="6">
        <v>44495.750868055598</v>
      </c>
      <c r="H104" s="7">
        <v>28</v>
      </c>
      <c r="I104" s="8">
        <v>971</v>
      </c>
      <c r="J104" s="8">
        <v>15</v>
      </c>
      <c r="L104" s="7">
        <v>7.7141000000000002</v>
      </c>
      <c r="M104" s="7">
        <v>33539.235999218603</v>
      </c>
      <c r="N104" s="8">
        <v>15</v>
      </c>
      <c r="O104" s="7">
        <v>1804.7431485874886</v>
      </c>
      <c r="P104" s="7"/>
      <c r="Q104" s="7">
        <v>14323.5909718323</v>
      </c>
      <c r="R104" s="7" t="s">
        <v>190</v>
      </c>
      <c r="S104" s="7" t="s">
        <v>190</v>
      </c>
      <c r="T104" s="7"/>
      <c r="U104" s="7" t="s">
        <v>190</v>
      </c>
      <c r="V104" s="7" t="s">
        <v>190</v>
      </c>
      <c r="W104" s="7">
        <v>11151.0526626666</v>
      </c>
      <c r="X104" s="7" t="s">
        <v>190</v>
      </c>
      <c r="Y104" s="7" t="s">
        <v>190</v>
      </c>
      <c r="Z104" s="7"/>
      <c r="AA104" s="7" t="s">
        <v>190</v>
      </c>
      <c r="AB104" s="7" t="s">
        <v>190</v>
      </c>
      <c r="AC104" s="7">
        <v>11151.0526626666</v>
      </c>
      <c r="AD104" s="7">
        <v>14.3624166666667</v>
      </c>
      <c r="AE104" s="7">
        <v>6721.1329907247</v>
      </c>
      <c r="AF104" s="7"/>
      <c r="AG104" s="7">
        <v>503.51661579362099</v>
      </c>
      <c r="AH104" s="7"/>
      <c r="AI104" s="7">
        <v>7712.3790228446296</v>
      </c>
      <c r="AJ104" s="7" t="s">
        <v>190</v>
      </c>
      <c r="AK104" s="7" t="s">
        <v>190</v>
      </c>
      <c r="AL104" s="7"/>
      <c r="AM104" s="7" t="s">
        <v>190</v>
      </c>
      <c r="AN104" s="7" t="s">
        <v>190</v>
      </c>
      <c r="AO104" s="7">
        <v>7712.3790228446296</v>
      </c>
      <c r="AP104" s="7" t="s">
        <v>190</v>
      </c>
      <c r="AQ104" s="7" t="s">
        <v>190</v>
      </c>
      <c r="AR104" s="7"/>
      <c r="AS104" s="7" t="s">
        <v>190</v>
      </c>
      <c r="AT104" s="7" t="s">
        <v>190</v>
      </c>
      <c r="AU104" s="7">
        <v>7712.3790228446296</v>
      </c>
      <c r="AV104" s="7" t="s">
        <v>190</v>
      </c>
      <c r="AW104" s="7" t="s">
        <v>190</v>
      </c>
      <c r="AX104" s="7"/>
      <c r="AY104" s="7" t="s">
        <v>190</v>
      </c>
      <c r="AZ104" s="7" t="s">
        <v>190</v>
      </c>
      <c r="BA104" s="7">
        <v>7712.3790228446296</v>
      </c>
    </row>
    <row r="105" spans="1:53" x14ac:dyDescent="0.35">
      <c r="A105" s="5"/>
      <c r="B105" s="5"/>
      <c r="C105" s="5" t="s">
        <v>256</v>
      </c>
      <c r="D105" s="5" t="s">
        <v>192</v>
      </c>
      <c r="E105" s="5" t="s">
        <v>49</v>
      </c>
      <c r="F105" s="5" t="s">
        <v>190</v>
      </c>
      <c r="G105" s="6">
        <v>44495.779525462996</v>
      </c>
      <c r="H105" s="7">
        <v>29</v>
      </c>
      <c r="I105" s="8">
        <v>971</v>
      </c>
      <c r="J105" s="8">
        <v>30</v>
      </c>
      <c r="L105" s="7">
        <v>7.6819333333333297</v>
      </c>
      <c r="M105" s="7">
        <v>6462.2661308241904</v>
      </c>
      <c r="N105" s="8">
        <v>30</v>
      </c>
      <c r="O105" s="7">
        <v>339.85626223547155</v>
      </c>
      <c r="P105" s="7"/>
      <c r="Q105" s="7">
        <v>14634.419315380899</v>
      </c>
      <c r="R105" s="7" t="s">
        <v>190</v>
      </c>
      <c r="S105" s="7" t="s">
        <v>190</v>
      </c>
      <c r="T105" s="7"/>
      <c r="U105" s="7" t="s">
        <v>190</v>
      </c>
      <c r="V105" s="7" t="s">
        <v>190</v>
      </c>
      <c r="W105" s="7">
        <v>13583.913989364</v>
      </c>
      <c r="X105" s="7" t="s">
        <v>190</v>
      </c>
      <c r="Y105" s="7" t="s">
        <v>190</v>
      </c>
      <c r="Z105" s="7"/>
      <c r="AA105" s="7" t="s">
        <v>190</v>
      </c>
      <c r="AB105" s="7" t="s">
        <v>190</v>
      </c>
      <c r="AC105" s="7">
        <v>13583.913989364</v>
      </c>
      <c r="AD105" s="7">
        <v>14.3624833333333</v>
      </c>
      <c r="AE105" s="7">
        <v>10201.979812408499</v>
      </c>
      <c r="AF105" s="7"/>
      <c r="AG105" s="7">
        <v>694.35761520024198</v>
      </c>
      <c r="AH105" s="7"/>
      <c r="AI105" s="7">
        <v>8469.4450549035591</v>
      </c>
      <c r="AJ105" s="7" t="s">
        <v>190</v>
      </c>
      <c r="AK105" s="7" t="s">
        <v>190</v>
      </c>
      <c r="AL105" s="7"/>
      <c r="AM105" s="7" t="s">
        <v>190</v>
      </c>
      <c r="AN105" s="7" t="s">
        <v>190</v>
      </c>
      <c r="AO105" s="7">
        <v>8469.4450549035591</v>
      </c>
      <c r="AP105" s="7">
        <v>16.219516666666699</v>
      </c>
      <c r="AQ105" s="7">
        <v>266.20191036605701</v>
      </c>
      <c r="AR105" s="7"/>
      <c r="AS105" s="7">
        <v>17.7148386215435</v>
      </c>
      <c r="AT105" s="7"/>
      <c r="AU105" s="7">
        <v>8469.4450549035591</v>
      </c>
      <c r="AV105" s="7" t="s">
        <v>190</v>
      </c>
      <c r="AW105" s="7" t="s">
        <v>190</v>
      </c>
      <c r="AX105" s="7"/>
      <c r="AY105" s="7" t="s">
        <v>190</v>
      </c>
      <c r="AZ105" s="7" t="s">
        <v>190</v>
      </c>
      <c r="BA105" s="7">
        <v>8469.4450549035591</v>
      </c>
    </row>
    <row r="106" spans="1:53" x14ac:dyDescent="0.35">
      <c r="A106" s="5"/>
      <c r="B106" s="5"/>
      <c r="C106" s="5" t="s">
        <v>256</v>
      </c>
      <c r="D106" s="5" t="s">
        <v>91</v>
      </c>
      <c r="E106" s="5" t="s">
        <v>49</v>
      </c>
      <c r="F106" s="5" t="s">
        <v>190</v>
      </c>
      <c r="G106" s="6">
        <v>44495.808240740698</v>
      </c>
      <c r="H106" s="7">
        <v>30</v>
      </c>
      <c r="I106" s="8">
        <v>971</v>
      </c>
      <c r="J106" s="8">
        <v>30</v>
      </c>
      <c r="L106" s="7">
        <v>7.70888333333333</v>
      </c>
      <c r="M106" s="7">
        <v>7771.58548952401</v>
      </c>
      <c r="N106" s="8">
        <v>30</v>
      </c>
      <c r="O106" s="7">
        <v>404.50804955073204</v>
      </c>
      <c r="P106" s="7"/>
      <c r="Q106" s="7">
        <v>14790.8121545455</v>
      </c>
      <c r="R106" s="7">
        <v>10.1515166666667</v>
      </c>
      <c r="S106" s="7">
        <v>615.96193780517603</v>
      </c>
      <c r="T106" s="7"/>
      <c r="U106" s="7">
        <v>26.500112267548801</v>
      </c>
      <c r="V106" s="7"/>
      <c r="W106" s="7">
        <v>11300.982816931901</v>
      </c>
      <c r="X106" s="7">
        <v>11.3561333333333</v>
      </c>
      <c r="Y106" s="7">
        <v>188.403905706378</v>
      </c>
      <c r="Z106" s="7"/>
      <c r="AA106" s="7">
        <v>11.5542553553757</v>
      </c>
      <c r="AB106" s="7"/>
      <c r="AC106" s="7">
        <v>11300.982816931901</v>
      </c>
      <c r="AD106" s="7">
        <v>14.35215</v>
      </c>
      <c r="AE106" s="7">
        <v>12242.484077301</v>
      </c>
      <c r="AF106" s="7"/>
      <c r="AG106" s="7">
        <v>893.38816248125397</v>
      </c>
      <c r="AH106" s="7"/>
      <c r="AI106" s="7">
        <v>7888.4709535239599</v>
      </c>
      <c r="AJ106" s="7" t="s">
        <v>190</v>
      </c>
      <c r="AK106" s="7" t="s">
        <v>190</v>
      </c>
      <c r="AL106" s="7"/>
      <c r="AM106" s="7" t="s">
        <v>190</v>
      </c>
      <c r="AN106" s="7" t="s">
        <v>190</v>
      </c>
      <c r="AO106" s="7">
        <v>7888.4709535239599</v>
      </c>
      <c r="AP106" s="7" t="s">
        <v>190</v>
      </c>
      <c r="AQ106" s="7" t="s">
        <v>190</v>
      </c>
      <c r="AR106" s="7"/>
      <c r="AS106" s="7" t="s">
        <v>190</v>
      </c>
      <c r="AT106" s="7" t="s">
        <v>190</v>
      </c>
      <c r="AU106" s="7">
        <v>7888.4709535239599</v>
      </c>
      <c r="AV106" s="7" t="s">
        <v>190</v>
      </c>
      <c r="AW106" s="7" t="s">
        <v>190</v>
      </c>
      <c r="AX106" s="7"/>
      <c r="AY106" s="7" t="s">
        <v>190</v>
      </c>
      <c r="AZ106" s="7" t="s">
        <v>190</v>
      </c>
      <c r="BA106" s="7">
        <v>7888.4709535239599</v>
      </c>
    </row>
    <row r="107" spans="1:53" x14ac:dyDescent="0.35">
      <c r="A107" s="5"/>
      <c r="B107" s="5"/>
      <c r="C107" s="5" t="s">
        <v>256</v>
      </c>
      <c r="D107" s="5" t="s">
        <v>67</v>
      </c>
      <c r="E107" s="5" t="s">
        <v>49</v>
      </c>
      <c r="F107" s="5" t="s">
        <v>190</v>
      </c>
      <c r="G107" s="6">
        <v>44495.837048611102</v>
      </c>
      <c r="H107" s="7">
        <v>31</v>
      </c>
      <c r="I107" s="8">
        <v>971</v>
      </c>
      <c r="J107" s="8">
        <v>30</v>
      </c>
      <c r="L107" s="7">
        <v>7.6869666666666703</v>
      </c>
      <c r="M107" s="7">
        <v>8553.5613681486502</v>
      </c>
      <c r="N107" s="8">
        <v>30</v>
      </c>
      <c r="O107" s="7">
        <v>458.80263796440499</v>
      </c>
      <c r="P107" s="7"/>
      <c r="Q107" s="7">
        <v>14355.1440610847</v>
      </c>
      <c r="R107" s="7" t="s">
        <v>190</v>
      </c>
      <c r="S107" s="7" t="s">
        <v>190</v>
      </c>
      <c r="T107" s="7"/>
      <c r="U107" s="7" t="s">
        <v>190</v>
      </c>
      <c r="V107" s="7" t="s">
        <v>190</v>
      </c>
      <c r="W107" s="7">
        <v>12493.8038067993</v>
      </c>
      <c r="X107" s="7">
        <v>11.364416666666701</v>
      </c>
      <c r="Y107" s="7">
        <v>324.27272407778298</v>
      </c>
      <c r="Z107" s="7"/>
      <c r="AA107" s="7">
        <v>22.349671261568599</v>
      </c>
      <c r="AB107" s="7"/>
      <c r="AC107" s="7">
        <v>12493.8038067993</v>
      </c>
      <c r="AD107" s="7">
        <v>14.351699999999999</v>
      </c>
      <c r="AE107" s="7">
        <v>9083.8555201254403</v>
      </c>
      <c r="AF107" s="7"/>
      <c r="AG107" s="7">
        <v>549.07664360208696</v>
      </c>
      <c r="AH107" s="7"/>
      <c r="AI107" s="7">
        <v>9551.9706284792792</v>
      </c>
      <c r="AJ107" s="7" t="s">
        <v>190</v>
      </c>
      <c r="AK107" s="7" t="s">
        <v>190</v>
      </c>
      <c r="AL107" s="7"/>
      <c r="AM107" s="7" t="s">
        <v>190</v>
      </c>
      <c r="AN107" s="7" t="s">
        <v>190</v>
      </c>
      <c r="AO107" s="7">
        <v>9551.9706284792792</v>
      </c>
      <c r="AP107" s="7">
        <v>16.219166666666698</v>
      </c>
      <c r="AQ107" s="7">
        <v>138.56179448699999</v>
      </c>
      <c r="AR107" s="7"/>
      <c r="AS107" s="7">
        <v>9.6312750796106492</v>
      </c>
      <c r="AT107" s="7"/>
      <c r="AU107" s="7">
        <v>9551.9706284792792</v>
      </c>
      <c r="AV107" s="7" t="s">
        <v>190</v>
      </c>
      <c r="AW107" s="7" t="s">
        <v>190</v>
      </c>
      <c r="AX107" s="7"/>
      <c r="AY107" s="7" t="s">
        <v>190</v>
      </c>
      <c r="AZ107" s="7" t="s">
        <v>190</v>
      </c>
      <c r="BA107" s="7">
        <v>9551.9706284792792</v>
      </c>
    </row>
    <row r="108" spans="1:53" x14ac:dyDescent="0.35">
      <c r="A108" s="5"/>
      <c r="B108" s="5"/>
      <c r="C108" s="5" t="s">
        <v>257</v>
      </c>
      <c r="D108" s="5" t="s">
        <v>213</v>
      </c>
      <c r="E108" s="5" t="s">
        <v>49</v>
      </c>
      <c r="F108" s="5" t="s">
        <v>190</v>
      </c>
      <c r="G108" s="6">
        <v>44496.441122685203</v>
      </c>
      <c r="H108" s="7">
        <v>51</v>
      </c>
      <c r="I108" s="8">
        <v>971</v>
      </c>
      <c r="J108" s="8">
        <v>60</v>
      </c>
      <c r="L108" s="7">
        <v>7.6872333333333298</v>
      </c>
      <c r="M108" s="7">
        <v>978.06291900121698</v>
      </c>
      <c r="N108" s="8">
        <v>60</v>
      </c>
      <c r="O108" s="7">
        <v>47.990255388760922</v>
      </c>
      <c r="P108" s="7"/>
      <c r="Q108" s="7">
        <v>15517.483532869401</v>
      </c>
      <c r="R108" s="7" t="s">
        <v>190</v>
      </c>
      <c r="S108" s="7" t="s">
        <v>190</v>
      </c>
      <c r="T108" s="7"/>
      <c r="U108" s="7" t="s">
        <v>190</v>
      </c>
      <c r="V108" s="7" t="s">
        <v>190</v>
      </c>
      <c r="W108" s="7">
        <v>13855.4856391674</v>
      </c>
      <c r="X108" s="7" t="s">
        <v>190</v>
      </c>
      <c r="Y108" s="7" t="s">
        <v>190</v>
      </c>
      <c r="Z108" s="7"/>
      <c r="AA108" s="7" t="s">
        <v>190</v>
      </c>
      <c r="AB108" s="7" t="s">
        <v>190</v>
      </c>
      <c r="AC108" s="7">
        <v>13855.4856391674</v>
      </c>
      <c r="AD108" s="7">
        <v>14.3502666666667</v>
      </c>
      <c r="AE108" s="7">
        <v>3971.18533399136</v>
      </c>
      <c r="AF108" s="7"/>
      <c r="AG108" s="7">
        <v>274.54033842624898</v>
      </c>
      <c r="AH108" s="7"/>
      <c r="AI108" s="7">
        <v>8416.6784910604292</v>
      </c>
      <c r="AJ108" s="7" t="s">
        <v>190</v>
      </c>
      <c r="AK108" s="7" t="s">
        <v>190</v>
      </c>
      <c r="AL108" s="7"/>
      <c r="AM108" s="7" t="s">
        <v>190</v>
      </c>
      <c r="AN108" s="7" t="s">
        <v>190</v>
      </c>
      <c r="AO108" s="7">
        <v>8416.6784910604292</v>
      </c>
      <c r="AP108" s="7" t="s">
        <v>190</v>
      </c>
      <c r="AQ108" s="7" t="s">
        <v>190</v>
      </c>
      <c r="AR108" s="7"/>
      <c r="AS108" s="7" t="s">
        <v>190</v>
      </c>
      <c r="AT108" s="7" t="s">
        <v>190</v>
      </c>
      <c r="AU108" s="7">
        <v>8416.6784910604292</v>
      </c>
      <c r="AV108" s="7">
        <v>17.2770166666667</v>
      </c>
      <c r="AW108" s="7">
        <v>151.283065409035</v>
      </c>
      <c r="AX108" s="7"/>
      <c r="AY108" s="7">
        <v>0</v>
      </c>
      <c r="AZ108" s="7"/>
      <c r="BA108" s="7">
        <v>8416.6784910604292</v>
      </c>
    </row>
    <row r="109" spans="1:53" x14ac:dyDescent="0.35">
      <c r="A109" s="5"/>
      <c r="B109" s="5"/>
      <c r="C109" s="5" t="s">
        <v>257</v>
      </c>
      <c r="D109" s="5" t="s">
        <v>77</v>
      </c>
      <c r="E109" s="5" t="s">
        <v>49</v>
      </c>
      <c r="F109" s="5" t="s">
        <v>190</v>
      </c>
      <c r="G109" s="6">
        <v>44496.595347222203</v>
      </c>
      <c r="H109" s="7">
        <v>52</v>
      </c>
      <c r="I109" s="8">
        <v>971</v>
      </c>
      <c r="J109" s="8">
        <v>60</v>
      </c>
      <c r="L109" s="7">
        <v>7.6605999999999996</v>
      </c>
      <c r="M109" s="7">
        <v>953.20770968523505</v>
      </c>
      <c r="N109" s="8">
        <v>60</v>
      </c>
      <c r="O109" s="7">
        <v>38.93169773646882</v>
      </c>
      <c r="P109" s="7"/>
      <c r="Q109" s="7">
        <v>18588.008031348501</v>
      </c>
      <c r="R109" s="7" t="s">
        <v>190</v>
      </c>
      <c r="S109" s="7" t="s">
        <v>190</v>
      </c>
      <c r="T109" s="7"/>
      <c r="U109" s="7" t="s">
        <v>190</v>
      </c>
      <c r="V109" s="7" t="s">
        <v>190</v>
      </c>
      <c r="W109" s="7">
        <v>16418.9021093919</v>
      </c>
      <c r="X109" s="7">
        <v>11.242699999999999</v>
      </c>
      <c r="Y109" s="7">
        <v>110.155522136976</v>
      </c>
      <c r="Z109" s="7"/>
      <c r="AA109" s="7">
        <v>0</v>
      </c>
      <c r="AB109" s="7"/>
      <c r="AC109" s="7">
        <v>16418.9021093919</v>
      </c>
      <c r="AD109" s="7">
        <v>14.3417333333333</v>
      </c>
      <c r="AE109" s="7">
        <v>2786.4616250521799</v>
      </c>
      <c r="AF109" s="7"/>
      <c r="AG109" s="7">
        <v>171.07267986410901</v>
      </c>
      <c r="AH109" s="7"/>
      <c r="AI109" s="7">
        <v>9567.8016057806708</v>
      </c>
      <c r="AJ109" s="7" t="s">
        <v>190</v>
      </c>
      <c r="AK109" s="7" t="s">
        <v>190</v>
      </c>
      <c r="AL109" s="7"/>
      <c r="AM109" s="7" t="s">
        <v>190</v>
      </c>
      <c r="AN109" s="7" t="s">
        <v>190</v>
      </c>
      <c r="AO109" s="7">
        <v>9567.8016057806708</v>
      </c>
      <c r="AP109" s="7">
        <v>16.2021333333333</v>
      </c>
      <c r="AQ109" s="7">
        <v>170.436593035351</v>
      </c>
      <c r="AR109" s="7"/>
      <c r="AS109" s="7">
        <v>11.2109777209713</v>
      </c>
      <c r="AT109" s="7"/>
      <c r="AU109" s="7">
        <v>9567.8016057806708</v>
      </c>
      <c r="AV109" s="7">
        <v>17.278933333333299</v>
      </c>
      <c r="AW109" s="7">
        <v>340.03902346082702</v>
      </c>
      <c r="AX109" s="7"/>
      <c r="AY109" s="7">
        <v>14.8360224463138</v>
      </c>
      <c r="AZ109" s="7"/>
      <c r="BA109" s="7">
        <v>9567.8016057806708</v>
      </c>
    </row>
    <row r="110" spans="1:53" x14ac:dyDescent="0.35">
      <c r="A110" s="5"/>
      <c r="B110" s="5"/>
      <c r="C110" s="5" t="s">
        <v>257</v>
      </c>
      <c r="D110" s="5" t="s">
        <v>6</v>
      </c>
      <c r="E110" s="5" t="s">
        <v>49</v>
      </c>
      <c r="F110" s="5" t="s">
        <v>190</v>
      </c>
      <c r="G110" s="6">
        <v>44496.652789351901</v>
      </c>
      <c r="H110" s="7">
        <v>53</v>
      </c>
      <c r="I110" s="8">
        <v>971</v>
      </c>
      <c r="J110" s="8">
        <v>60</v>
      </c>
      <c r="L110" s="7">
        <v>7.8269000000000002</v>
      </c>
      <c r="M110" s="7">
        <v>964.54113201713506</v>
      </c>
      <c r="N110" s="8">
        <v>60</v>
      </c>
      <c r="O110" s="7">
        <v>58.774878864326233</v>
      </c>
      <c r="P110" s="7"/>
      <c r="Q110" s="7">
        <v>12523.679078491199</v>
      </c>
      <c r="R110" s="7" t="s">
        <v>190</v>
      </c>
      <c r="S110" s="7" t="s">
        <v>190</v>
      </c>
      <c r="T110" s="7"/>
      <c r="U110" s="7" t="s">
        <v>190</v>
      </c>
      <c r="V110" s="7" t="s">
        <v>190</v>
      </c>
      <c r="W110" s="7">
        <v>11601.838361377801</v>
      </c>
      <c r="X110" s="7" t="s">
        <v>190</v>
      </c>
      <c r="Y110" s="7" t="s">
        <v>190</v>
      </c>
      <c r="Z110" s="7"/>
      <c r="AA110" s="7" t="s">
        <v>190</v>
      </c>
      <c r="AB110" s="7" t="s">
        <v>190</v>
      </c>
      <c r="AC110" s="7">
        <v>11601.838361377801</v>
      </c>
      <c r="AD110" s="7">
        <v>14.360799999999999</v>
      </c>
      <c r="AE110" s="7">
        <v>2424.70737926024</v>
      </c>
      <c r="AF110" s="7"/>
      <c r="AG110" s="7">
        <v>374.67566987529</v>
      </c>
      <c r="AH110" s="7"/>
      <c r="AI110" s="7">
        <v>3749.9497990309101</v>
      </c>
      <c r="AJ110" s="7" t="s">
        <v>190</v>
      </c>
      <c r="AK110" s="7" t="s">
        <v>190</v>
      </c>
      <c r="AL110" s="7"/>
      <c r="AM110" s="7" t="s">
        <v>190</v>
      </c>
      <c r="AN110" s="7" t="s">
        <v>190</v>
      </c>
      <c r="AO110" s="7">
        <v>3749.9497990309101</v>
      </c>
      <c r="AP110" s="7">
        <v>16.200316666666701</v>
      </c>
      <c r="AQ110" s="7">
        <v>121.450138717651</v>
      </c>
      <c r="AR110" s="7"/>
      <c r="AS110" s="7">
        <v>18.171575210678601</v>
      </c>
      <c r="AT110" s="7"/>
      <c r="AU110" s="7">
        <v>3749.9497990309101</v>
      </c>
      <c r="AV110" s="7">
        <v>17.285866666666699</v>
      </c>
      <c r="AW110" s="7">
        <v>298.34554731820901</v>
      </c>
      <c r="AX110" s="7"/>
      <c r="AY110" s="7">
        <v>56.036610347046</v>
      </c>
      <c r="AZ110" s="7"/>
      <c r="BA110" s="7">
        <v>3749.9497990309101</v>
      </c>
    </row>
    <row r="111" spans="1:53" x14ac:dyDescent="0.35">
      <c r="A111" s="5"/>
      <c r="B111" s="5"/>
      <c r="C111" s="5" t="s">
        <v>258</v>
      </c>
      <c r="D111" s="5" t="s">
        <v>12</v>
      </c>
      <c r="E111" s="5" t="s">
        <v>49</v>
      </c>
      <c r="F111" s="5" t="s">
        <v>190</v>
      </c>
      <c r="G111" s="6">
        <v>44496.6815740741</v>
      </c>
      <c r="H111" s="7">
        <v>54</v>
      </c>
      <c r="I111" s="8">
        <v>971</v>
      </c>
      <c r="J111" s="8">
        <v>120</v>
      </c>
      <c r="L111" s="7">
        <v>7.7249999999999996</v>
      </c>
      <c r="M111" s="7">
        <v>334.99796954345697</v>
      </c>
      <c r="N111" s="8">
        <v>120</v>
      </c>
      <c r="O111" s="7">
        <v>18.028349973476214</v>
      </c>
      <c r="P111" s="7"/>
      <c r="Q111" s="7">
        <v>13860.562652770999</v>
      </c>
      <c r="R111" s="7" t="s">
        <v>190</v>
      </c>
      <c r="S111" s="7" t="s">
        <v>190</v>
      </c>
      <c r="T111" s="7"/>
      <c r="U111" s="7" t="s">
        <v>190</v>
      </c>
      <c r="V111" s="7" t="s">
        <v>190</v>
      </c>
      <c r="W111" s="7">
        <v>14540.77468067</v>
      </c>
      <c r="X111" s="7">
        <v>11.3474166666667</v>
      </c>
      <c r="Y111" s="7">
        <v>203.669509674072</v>
      </c>
      <c r="Z111" s="7"/>
      <c r="AA111" s="7">
        <v>8.4555150350379495</v>
      </c>
      <c r="AB111" s="7"/>
      <c r="AC111" s="7">
        <v>14540.77468067</v>
      </c>
      <c r="AD111" s="7" t="s">
        <v>190</v>
      </c>
      <c r="AE111" s="7" t="s">
        <v>190</v>
      </c>
      <c r="AF111" s="7"/>
      <c r="AG111" s="7" t="s">
        <v>190</v>
      </c>
      <c r="AH111" s="7" t="s">
        <v>190</v>
      </c>
      <c r="AI111" s="7">
        <v>9695.46262238692</v>
      </c>
      <c r="AJ111" s="7" t="s">
        <v>190</v>
      </c>
      <c r="AK111" s="7" t="s">
        <v>190</v>
      </c>
      <c r="AL111" s="7"/>
      <c r="AM111" s="7" t="s">
        <v>190</v>
      </c>
      <c r="AN111" s="7" t="s">
        <v>190</v>
      </c>
      <c r="AO111" s="7">
        <v>9695.46262238692</v>
      </c>
      <c r="AP111" s="7" t="s">
        <v>190</v>
      </c>
      <c r="AQ111" s="7" t="s">
        <v>190</v>
      </c>
      <c r="AR111" s="7"/>
      <c r="AS111" s="7" t="s">
        <v>190</v>
      </c>
      <c r="AT111" s="7" t="s">
        <v>190</v>
      </c>
      <c r="AU111" s="7">
        <v>9695.46262238692</v>
      </c>
      <c r="AV111" s="7" t="s">
        <v>190</v>
      </c>
      <c r="AW111" s="7" t="s">
        <v>190</v>
      </c>
      <c r="AX111" s="7"/>
      <c r="AY111" s="7" t="s">
        <v>190</v>
      </c>
      <c r="AZ111" s="7" t="s">
        <v>190</v>
      </c>
      <c r="BA111" s="7">
        <v>9695.46262238692</v>
      </c>
    </row>
    <row r="112" spans="1:53" x14ac:dyDescent="0.35">
      <c r="A112" s="5"/>
      <c r="B112" s="5"/>
      <c r="C112" s="5" t="s">
        <v>258</v>
      </c>
      <c r="D112" s="5" t="s">
        <v>163</v>
      </c>
      <c r="E112" s="5" t="s">
        <v>49</v>
      </c>
      <c r="F112" s="5" t="s">
        <v>190</v>
      </c>
      <c r="G112" s="6">
        <v>44496.710347222201</v>
      </c>
      <c r="H112" s="7">
        <v>55</v>
      </c>
      <c r="I112" s="8">
        <v>971</v>
      </c>
      <c r="J112" s="8">
        <v>120</v>
      </c>
      <c r="L112" s="7">
        <v>7.6283833333333302</v>
      </c>
      <c r="M112" s="7">
        <v>458.92072914012601</v>
      </c>
      <c r="N112" s="8">
        <v>120</v>
      </c>
      <c r="O112" s="7">
        <v>18.971644215121749</v>
      </c>
      <c r="P112" s="7"/>
      <c r="Q112" s="7">
        <v>18073.011214139999</v>
      </c>
      <c r="R112" s="7" t="s">
        <v>190</v>
      </c>
      <c r="S112" s="7" t="s">
        <v>190</v>
      </c>
      <c r="T112" s="7"/>
      <c r="U112" s="7" t="s">
        <v>190</v>
      </c>
      <c r="V112" s="7" t="s">
        <v>190</v>
      </c>
      <c r="W112" s="7">
        <v>15566.731276712801</v>
      </c>
      <c r="X112" s="7" t="s">
        <v>190</v>
      </c>
      <c r="Y112" s="7" t="s">
        <v>190</v>
      </c>
      <c r="Z112" s="7"/>
      <c r="AA112" s="7" t="s">
        <v>190</v>
      </c>
      <c r="AB112" s="7" t="s">
        <v>190</v>
      </c>
      <c r="AC112" s="7">
        <v>15566.731276712801</v>
      </c>
      <c r="AD112" s="7" t="s">
        <v>190</v>
      </c>
      <c r="AE112" s="7" t="s">
        <v>190</v>
      </c>
      <c r="AF112" s="7"/>
      <c r="AG112" s="7" t="s">
        <v>190</v>
      </c>
      <c r="AH112" s="7" t="s">
        <v>190</v>
      </c>
      <c r="AI112" s="7">
        <v>10783.851856155199</v>
      </c>
      <c r="AJ112" s="7" t="s">
        <v>190</v>
      </c>
      <c r="AK112" s="7" t="s">
        <v>190</v>
      </c>
      <c r="AL112" s="7"/>
      <c r="AM112" s="7" t="s">
        <v>190</v>
      </c>
      <c r="AN112" s="7" t="s">
        <v>190</v>
      </c>
      <c r="AO112" s="7">
        <v>10783.851856155199</v>
      </c>
      <c r="AP112" s="7">
        <v>16.2108833333333</v>
      </c>
      <c r="AQ112" s="7">
        <v>211.218909449259</v>
      </c>
      <c r="AR112" s="7"/>
      <c r="AS112" s="7">
        <v>12.0578098577858</v>
      </c>
      <c r="AT112" s="7"/>
      <c r="AU112" s="7">
        <v>10783.851856155199</v>
      </c>
      <c r="AV112" s="7" t="s">
        <v>190</v>
      </c>
      <c r="AW112" s="7" t="s">
        <v>190</v>
      </c>
      <c r="AX112" s="7"/>
      <c r="AY112" s="7" t="s">
        <v>190</v>
      </c>
      <c r="AZ112" s="7" t="s">
        <v>190</v>
      </c>
      <c r="BA112" s="7">
        <v>10783.851856155199</v>
      </c>
    </row>
    <row r="113" spans="1:53" x14ac:dyDescent="0.35">
      <c r="A113" s="5"/>
      <c r="B113" s="5"/>
      <c r="C113" s="5" t="s">
        <v>258</v>
      </c>
      <c r="D113" s="5" t="s">
        <v>26</v>
      </c>
      <c r="E113" s="5" t="s">
        <v>49</v>
      </c>
      <c r="F113" s="5" t="s">
        <v>190</v>
      </c>
      <c r="G113" s="6">
        <v>44496.739108796297</v>
      </c>
      <c r="H113" s="7">
        <v>56</v>
      </c>
      <c r="I113" s="8">
        <v>971</v>
      </c>
      <c r="J113" s="8">
        <v>120</v>
      </c>
      <c r="L113" s="7">
        <v>7.6925666666666697</v>
      </c>
      <c r="M113" s="7">
        <v>664.30254868486998</v>
      </c>
      <c r="N113" s="8">
        <v>120</v>
      </c>
      <c r="O113" s="7">
        <v>31.420302810090334</v>
      </c>
      <c r="P113" s="7"/>
      <c r="Q113" s="7">
        <v>15992.450359074701</v>
      </c>
      <c r="R113" s="7" t="s">
        <v>190</v>
      </c>
      <c r="S113" s="7" t="s">
        <v>190</v>
      </c>
      <c r="T113" s="7"/>
      <c r="U113" s="7" t="s">
        <v>190</v>
      </c>
      <c r="V113" s="7" t="s">
        <v>190</v>
      </c>
      <c r="W113" s="7">
        <v>14597.951623999699</v>
      </c>
      <c r="X113" s="7" t="s">
        <v>190</v>
      </c>
      <c r="Y113" s="7" t="s">
        <v>190</v>
      </c>
      <c r="Z113" s="7"/>
      <c r="AA113" s="7" t="s">
        <v>190</v>
      </c>
      <c r="AB113" s="7" t="s">
        <v>190</v>
      </c>
      <c r="AC113" s="7">
        <v>14597.951623999699</v>
      </c>
      <c r="AD113" s="7" t="s">
        <v>190</v>
      </c>
      <c r="AE113" s="7" t="s">
        <v>190</v>
      </c>
      <c r="AF113" s="7"/>
      <c r="AG113" s="7" t="s">
        <v>190</v>
      </c>
      <c r="AH113" s="7" t="s">
        <v>190</v>
      </c>
      <c r="AI113" s="7">
        <v>8977.0489386071895</v>
      </c>
      <c r="AJ113" s="7" t="s">
        <v>190</v>
      </c>
      <c r="AK113" s="7" t="s">
        <v>190</v>
      </c>
      <c r="AL113" s="7"/>
      <c r="AM113" s="7" t="s">
        <v>190</v>
      </c>
      <c r="AN113" s="7" t="s">
        <v>190</v>
      </c>
      <c r="AO113" s="7">
        <v>8977.0489386071895</v>
      </c>
      <c r="AP113" s="7" t="s">
        <v>190</v>
      </c>
      <c r="AQ113" s="7" t="s">
        <v>190</v>
      </c>
      <c r="AR113" s="7"/>
      <c r="AS113" s="7" t="s">
        <v>190</v>
      </c>
      <c r="AT113" s="7" t="s">
        <v>190</v>
      </c>
      <c r="AU113" s="7">
        <v>8977.0489386071895</v>
      </c>
      <c r="AV113" s="7" t="s">
        <v>190</v>
      </c>
      <c r="AW113" s="7" t="s">
        <v>190</v>
      </c>
      <c r="AX113" s="7"/>
      <c r="AY113" s="7" t="s">
        <v>190</v>
      </c>
      <c r="AZ113" s="7" t="s">
        <v>190</v>
      </c>
      <c r="BA113" s="7">
        <v>8977.0489386071895</v>
      </c>
    </row>
    <row r="114" spans="1:53" x14ac:dyDescent="0.35">
      <c r="A114" s="5"/>
      <c r="B114" s="5"/>
      <c r="C114" s="5" t="s">
        <v>259</v>
      </c>
      <c r="D114" s="5" t="s">
        <v>199</v>
      </c>
      <c r="E114" s="5" t="s">
        <v>49</v>
      </c>
      <c r="F114" s="5" t="s">
        <v>190</v>
      </c>
      <c r="G114" s="6">
        <v>44490.6239236111</v>
      </c>
      <c r="H114" s="7">
        <v>28</v>
      </c>
      <c r="I114" s="8">
        <v>971</v>
      </c>
      <c r="J114" s="8">
        <v>240</v>
      </c>
      <c r="L114" s="7">
        <v>7.7141999999999999</v>
      </c>
      <c r="M114" s="7">
        <v>469.92020690347601</v>
      </c>
      <c r="N114" s="8">
        <v>240</v>
      </c>
      <c r="O114" s="7">
        <v>21.521476776699792</v>
      </c>
      <c r="P114" s="7"/>
      <c r="Q114" s="7">
        <v>16373.679281782401</v>
      </c>
      <c r="R114" s="7">
        <v>10.072900000000001</v>
      </c>
      <c r="S114" s="7">
        <v>352.06099580953702</v>
      </c>
      <c r="T114" s="7"/>
      <c r="U114" s="7">
        <v>10.4625515555236</v>
      </c>
      <c r="V114" s="7"/>
      <c r="W114" s="7">
        <v>15514.4338476303</v>
      </c>
      <c r="X114" s="7">
        <v>11.3211666666667</v>
      </c>
      <c r="Y114" s="7">
        <v>175.79262132699199</v>
      </c>
      <c r="Z114" s="7"/>
      <c r="AA114" s="7">
        <v>5.3437494040285101</v>
      </c>
      <c r="AB114" s="7"/>
      <c r="AC114" s="7">
        <v>15514.4338476303</v>
      </c>
      <c r="AD114" s="7">
        <v>14.34165</v>
      </c>
      <c r="AE114" s="7">
        <v>602.63249789009296</v>
      </c>
      <c r="AF114" s="7"/>
      <c r="AG114" s="7">
        <v>41.312253095768703</v>
      </c>
      <c r="AH114" s="7"/>
      <c r="AI114" s="7">
        <v>9306.7367884487503</v>
      </c>
      <c r="AJ114" s="7" t="s">
        <v>190</v>
      </c>
      <c r="AK114" s="7" t="s">
        <v>190</v>
      </c>
      <c r="AL114" s="7"/>
      <c r="AM114" s="7" t="s">
        <v>190</v>
      </c>
      <c r="AN114" s="7" t="s">
        <v>190</v>
      </c>
      <c r="AO114" s="7">
        <v>9306.7367884487503</v>
      </c>
      <c r="AP114" s="7">
        <v>16.193300000000001</v>
      </c>
      <c r="AQ114" s="7">
        <v>113.23569365361</v>
      </c>
      <c r="AR114" s="7"/>
      <c r="AS114" s="7">
        <v>8.514114306143</v>
      </c>
      <c r="AT114" s="7"/>
      <c r="AU114" s="7">
        <v>9306.7367884487503</v>
      </c>
      <c r="AV114" s="7" t="s">
        <v>190</v>
      </c>
      <c r="AW114" s="7" t="s">
        <v>190</v>
      </c>
      <c r="AX114" s="7"/>
      <c r="AY114" s="7" t="s">
        <v>190</v>
      </c>
      <c r="AZ114" s="7" t="s">
        <v>190</v>
      </c>
      <c r="BA114" s="7">
        <v>9306.7367884487503</v>
      </c>
    </row>
    <row r="115" spans="1:53" x14ac:dyDescent="0.35">
      <c r="A115" s="5"/>
      <c r="B115" s="5"/>
      <c r="C115" s="5" t="s">
        <v>259</v>
      </c>
      <c r="D115" s="5" t="s">
        <v>203</v>
      </c>
      <c r="E115" s="5" t="s">
        <v>49</v>
      </c>
      <c r="F115" s="5" t="s">
        <v>190</v>
      </c>
      <c r="G115" s="6">
        <v>44490.709780092599</v>
      </c>
      <c r="H115" s="7">
        <v>31</v>
      </c>
      <c r="I115" s="8">
        <v>971</v>
      </c>
      <c r="J115" s="8">
        <v>240</v>
      </c>
      <c r="L115" s="7">
        <v>7.6605499999999997</v>
      </c>
      <c r="M115" s="7">
        <v>446.55208097330802</v>
      </c>
      <c r="N115" s="8">
        <v>240</v>
      </c>
      <c r="O115" s="7">
        <v>17.408905060159121</v>
      </c>
      <c r="P115" s="7"/>
      <c r="Q115" s="7">
        <v>19111.414390642902</v>
      </c>
      <c r="R115" s="7" t="s">
        <v>190</v>
      </c>
      <c r="S115" s="7" t="s">
        <v>190</v>
      </c>
      <c r="T115" s="7"/>
      <c r="U115" s="7" t="s">
        <v>190</v>
      </c>
      <c r="V115" s="7" t="s">
        <v>190</v>
      </c>
      <c r="W115" s="7">
        <v>20343.113648336199</v>
      </c>
      <c r="X115" s="7">
        <v>11.27755</v>
      </c>
      <c r="Y115" s="7">
        <v>108.39834704684201</v>
      </c>
      <c r="Z115" s="7"/>
      <c r="AA115" s="7">
        <v>0</v>
      </c>
      <c r="AB115" s="7"/>
      <c r="AC115" s="7">
        <v>20343.113648336199</v>
      </c>
      <c r="AD115" s="7">
        <v>14.339983333333301</v>
      </c>
      <c r="AE115" s="7">
        <v>295.60151112494998</v>
      </c>
      <c r="AF115" s="7"/>
      <c r="AG115" s="7">
        <v>17.157390779749601</v>
      </c>
      <c r="AH115" s="7"/>
      <c r="AI115" s="7">
        <v>13083.803141975701</v>
      </c>
      <c r="AJ115" s="7" t="s">
        <v>190</v>
      </c>
      <c r="AK115" s="7" t="s">
        <v>190</v>
      </c>
      <c r="AL115" s="7"/>
      <c r="AM115" s="7" t="s">
        <v>190</v>
      </c>
      <c r="AN115" s="7" t="s">
        <v>190</v>
      </c>
      <c r="AO115" s="7">
        <v>13083.803141975701</v>
      </c>
      <c r="AP115" s="7" t="s">
        <v>190</v>
      </c>
      <c r="AQ115" s="7" t="s">
        <v>190</v>
      </c>
      <c r="AR115" s="7"/>
      <c r="AS115" s="7" t="s">
        <v>190</v>
      </c>
      <c r="AT115" s="7" t="s">
        <v>190</v>
      </c>
      <c r="AU115" s="7">
        <v>13083.803141975701</v>
      </c>
      <c r="AV115" s="7" t="s">
        <v>190</v>
      </c>
      <c r="AW115" s="7" t="s">
        <v>190</v>
      </c>
      <c r="AX115" s="7"/>
      <c r="AY115" s="7" t="s">
        <v>190</v>
      </c>
      <c r="AZ115" s="7" t="s">
        <v>190</v>
      </c>
      <c r="BA115" s="7">
        <v>13083.803141975701</v>
      </c>
    </row>
    <row r="116" spans="1:53" x14ac:dyDescent="0.35">
      <c r="A116" s="5"/>
      <c r="B116" s="5"/>
      <c r="C116" s="5" t="s">
        <v>259</v>
      </c>
      <c r="D116" s="5" t="s">
        <v>126</v>
      </c>
      <c r="E116" s="5" t="s">
        <v>49</v>
      </c>
      <c r="F116" s="5" t="s">
        <v>190</v>
      </c>
      <c r="G116" s="6">
        <v>44491.024976851899</v>
      </c>
      <c r="H116" s="7">
        <v>42</v>
      </c>
      <c r="I116" s="8">
        <v>971</v>
      </c>
      <c r="J116" s="8">
        <v>240</v>
      </c>
      <c r="L116" s="7">
        <v>7.5478666666666703</v>
      </c>
      <c r="M116" s="7">
        <v>314.780569912283</v>
      </c>
      <c r="N116" s="8">
        <v>240</v>
      </c>
      <c r="O116" s="7">
        <v>13.016612729240872</v>
      </c>
      <c r="P116" s="7"/>
      <c r="Q116" s="7">
        <v>17815.492454893301</v>
      </c>
      <c r="R116" s="7" t="s">
        <v>190</v>
      </c>
      <c r="S116" s="7" t="s">
        <v>190</v>
      </c>
      <c r="T116" s="7"/>
      <c r="U116" s="7" t="s">
        <v>190</v>
      </c>
      <c r="V116" s="7" t="s">
        <v>190</v>
      </c>
      <c r="W116" s="7">
        <v>17376.577646021498</v>
      </c>
      <c r="X116" s="7">
        <v>11.329966666666699</v>
      </c>
      <c r="Y116" s="7">
        <v>239.46725329919801</v>
      </c>
      <c r="Z116" s="7"/>
      <c r="AA116" s="7">
        <v>8.1929929051905095</v>
      </c>
      <c r="AB116" s="7"/>
      <c r="AC116" s="7">
        <v>17376.577646021498</v>
      </c>
      <c r="AD116" s="7">
        <v>14.352166666666699</v>
      </c>
      <c r="AE116" s="7">
        <v>346.47808616783601</v>
      </c>
      <c r="AF116" s="7"/>
      <c r="AG116" s="7">
        <v>20.736547995240201</v>
      </c>
      <c r="AH116" s="7"/>
      <c r="AI116" s="7">
        <v>12013.838585060899</v>
      </c>
      <c r="AJ116" s="7">
        <v>14.519133333333301</v>
      </c>
      <c r="AK116" s="7">
        <v>114.61378174400301</v>
      </c>
      <c r="AL116" s="7"/>
      <c r="AM116" s="7">
        <v>5.0840730650357804</v>
      </c>
      <c r="AN116" s="7"/>
      <c r="AO116" s="7">
        <v>12013.838585060899</v>
      </c>
      <c r="AP116" s="7">
        <v>16.184616666666699</v>
      </c>
      <c r="AQ116" s="7">
        <v>200.06628269577001</v>
      </c>
      <c r="AR116" s="7"/>
      <c r="AS116" s="7">
        <v>10.656667794673099</v>
      </c>
      <c r="AT116" s="7"/>
      <c r="AU116" s="7">
        <v>12013.838585060899</v>
      </c>
      <c r="AV116" s="7" t="s">
        <v>190</v>
      </c>
      <c r="AW116" s="7" t="s">
        <v>190</v>
      </c>
      <c r="AX116" s="7"/>
      <c r="AY116" s="7" t="s">
        <v>190</v>
      </c>
      <c r="AZ116" s="7" t="s">
        <v>190</v>
      </c>
      <c r="BA116" s="7">
        <v>12013.838585060899</v>
      </c>
    </row>
    <row r="117" spans="1:53" x14ac:dyDescent="0.35">
      <c r="A117" s="5"/>
      <c r="B117" s="5"/>
      <c r="C117" s="5" t="s">
        <v>260</v>
      </c>
      <c r="D117" s="5" t="s">
        <v>131</v>
      </c>
      <c r="E117" s="5" t="s">
        <v>49</v>
      </c>
      <c r="F117" s="5" t="s">
        <v>190</v>
      </c>
      <c r="G117" s="6">
        <v>44491.197511574101</v>
      </c>
      <c r="H117" s="7">
        <v>52</v>
      </c>
      <c r="I117" s="8">
        <v>3135</v>
      </c>
      <c r="J117" s="8">
        <v>0</v>
      </c>
      <c r="L117" s="7" t="s">
        <v>190</v>
      </c>
      <c r="M117" s="7" t="s">
        <v>190</v>
      </c>
      <c r="N117" s="7"/>
      <c r="O117" s="7" t="s">
        <v>190</v>
      </c>
      <c r="P117" s="7" t="s">
        <v>190</v>
      </c>
      <c r="Q117" s="7">
        <v>15648.5209329223</v>
      </c>
      <c r="R117" s="7">
        <v>10.11665</v>
      </c>
      <c r="S117" s="7">
        <v>174012.93357247999</v>
      </c>
      <c r="T117" s="8">
        <v>0</v>
      </c>
      <c r="U117" s="10">
        <v>6111.9396624577203</v>
      </c>
      <c r="V117" s="7"/>
      <c r="W117" s="7">
        <v>14350.632059654199</v>
      </c>
      <c r="X117" s="7">
        <v>11.33</v>
      </c>
      <c r="Y117" s="7">
        <v>250.01007629105899</v>
      </c>
      <c r="Z117" s="7"/>
      <c r="AA117" s="7">
        <v>12.4265148546107</v>
      </c>
      <c r="AB117" s="7"/>
      <c r="AC117" s="7">
        <v>14350.632059654199</v>
      </c>
      <c r="AD117" s="7" t="s">
        <v>190</v>
      </c>
      <c r="AE117" s="7" t="s">
        <v>190</v>
      </c>
      <c r="AF117" s="7"/>
      <c r="AG117" s="7" t="s">
        <v>190</v>
      </c>
      <c r="AH117" s="7" t="s">
        <v>190</v>
      </c>
      <c r="AI117" s="7">
        <v>10685.2123745225</v>
      </c>
      <c r="AJ117" s="7">
        <v>14.5609</v>
      </c>
      <c r="AK117" s="7">
        <v>1205.3238962268299</v>
      </c>
      <c r="AL117" s="7"/>
      <c r="AM117" s="7">
        <v>144.176267706461</v>
      </c>
      <c r="AN117" s="7"/>
      <c r="AO117" s="7">
        <v>10685.2123745225</v>
      </c>
      <c r="AP117" s="7">
        <v>16.20215</v>
      </c>
      <c r="AQ117" s="7">
        <v>1877.86233203197</v>
      </c>
      <c r="AR117" s="7"/>
      <c r="AS117" s="7">
        <v>86.641350140436401</v>
      </c>
      <c r="AT117" s="7"/>
      <c r="AU117" s="7">
        <v>10685.2123745225</v>
      </c>
      <c r="AV117" s="7" t="s">
        <v>190</v>
      </c>
      <c r="AW117" s="7" t="s">
        <v>190</v>
      </c>
      <c r="AX117" s="7"/>
      <c r="AY117" s="7" t="s">
        <v>190</v>
      </c>
      <c r="AZ117" s="7" t="s">
        <v>190</v>
      </c>
      <c r="BA117" s="7">
        <v>10685.2123745225</v>
      </c>
    </row>
    <row r="118" spans="1:53" x14ac:dyDescent="0.35">
      <c r="A118" s="5"/>
      <c r="B118" s="5"/>
      <c r="C118" s="5" t="s">
        <v>260</v>
      </c>
      <c r="D118" s="5" t="s">
        <v>41</v>
      </c>
      <c r="E118" s="5" t="s">
        <v>49</v>
      </c>
      <c r="F118" s="5" t="s">
        <v>190</v>
      </c>
      <c r="G118" s="6">
        <v>44491.400266203702</v>
      </c>
      <c r="H118" s="7">
        <v>59</v>
      </c>
      <c r="I118" s="8">
        <v>3135</v>
      </c>
      <c r="J118" s="8">
        <v>0</v>
      </c>
      <c r="L118" s="7">
        <v>7.7248666666666699</v>
      </c>
      <c r="M118" s="7">
        <v>415.37862708831398</v>
      </c>
      <c r="N118" s="7"/>
      <c r="O118" s="7"/>
      <c r="P118" s="7"/>
      <c r="Q118" s="7">
        <v>16484.811330409499</v>
      </c>
      <c r="R118" s="7">
        <v>10.1164666666667</v>
      </c>
      <c r="S118" s="7">
        <v>266837.98524510203</v>
      </c>
      <c r="T118" s="8">
        <v>0</v>
      </c>
      <c r="U118" s="10">
        <v>9816.4908762422601</v>
      </c>
      <c r="V118" s="7"/>
      <c r="W118" s="7">
        <v>13702.0689250259</v>
      </c>
      <c r="X118" s="7">
        <v>11.3298166666667</v>
      </c>
      <c r="Y118" s="7">
        <v>493.45212150028902</v>
      </c>
      <c r="Z118" s="7"/>
      <c r="AA118" s="7">
        <v>34.0464002026918</v>
      </c>
      <c r="AB118" s="7"/>
      <c r="AC118" s="7">
        <v>13702.0689250259</v>
      </c>
      <c r="AD118" s="7" t="s">
        <v>190</v>
      </c>
      <c r="AE118" s="7" t="s">
        <v>190</v>
      </c>
      <c r="AF118" s="7"/>
      <c r="AG118" s="7" t="s">
        <v>190</v>
      </c>
      <c r="AH118" s="7" t="s">
        <v>190</v>
      </c>
      <c r="AI118" s="7">
        <v>10745.476186956001</v>
      </c>
      <c r="AJ118" s="7">
        <v>14.5590166666667</v>
      </c>
      <c r="AK118" s="7">
        <v>326.18595429437102</v>
      </c>
      <c r="AL118" s="7"/>
      <c r="AM118" s="7">
        <v>33.121985756321202</v>
      </c>
      <c r="AN118" s="7"/>
      <c r="AO118" s="7">
        <v>10745.476186956001</v>
      </c>
      <c r="AP118" s="7">
        <v>16.2002666666667</v>
      </c>
      <c r="AQ118" s="7">
        <v>1082.52180613108</v>
      </c>
      <c r="AR118" s="7"/>
      <c r="AS118" s="7">
        <v>50.819106038256201</v>
      </c>
      <c r="AT118" s="7"/>
      <c r="AU118" s="7">
        <v>10745.476186956001</v>
      </c>
      <c r="AV118" s="7" t="s">
        <v>190</v>
      </c>
      <c r="AW118" s="7" t="s">
        <v>190</v>
      </c>
      <c r="AX118" s="7"/>
      <c r="AY118" s="7" t="s">
        <v>190</v>
      </c>
      <c r="AZ118" s="7" t="s">
        <v>190</v>
      </c>
      <c r="BA118" s="7">
        <v>10745.476186956001</v>
      </c>
    </row>
    <row r="119" spans="1:53" x14ac:dyDescent="0.35">
      <c r="A119" s="5"/>
      <c r="B119" s="5"/>
      <c r="C119" s="5" t="s">
        <v>260</v>
      </c>
      <c r="D119" s="5" t="s">
        <v>155</v>
      </c>
      <c r="E119" s="5" t="s">
        <v>49</v>
      </c>
      <c r="F119" s="5" t="s">
        <v>190</v>
      </c>
      <c r="G119" s="6">
        <v>44491.573414351798</v>
      </c>
      <c r="H119" s="7">
        <v>65</v>
      </c>
      <c r="I119" s="8">
        <v>3135</v>
      </c>
      <c r="J119" s="8">
        <v>0</v>
      </c>
      <c r="L119" s="7" t="s">
        <v>190</v>
      </c>
      <c r="M119" s="7" t="s">
        <v>190</v>
      </c>
      <c r="N119" s="7"/>
      <c r="O119" s="7" t="s">
        <v>190</v>
      </c>
      <c r="P119" s="7" t="s">
        <v>190</v>
      </c>
      <c r="Q119" s="7">
        <v>14426.027285305599</v>
      </c>
      <c r="R119" s="7">
        <v>10.12515</v>
      </c>
      <c r="S119" s="7">
        <v>323787.13244009</v>
      </c>
      <c r="T119" s="8">
        <v>0</v>
      </c>
      <c r="U119" s="10">
        <v>11658.7865203212</v>
      </c>
      <c r="V119" s="7"/>
      <c r="W119" s="7">
        <v>13999.3486325538</v>
      </c>
      <c r="X119" s="7">
        <v>11.3297666666667</v>
      </c>
      <c r="Y119" s="7">
        <v>158.16884584036299</v>
      </c>
      <c r="Z119" s="7"/>
      <c r="AA119" s="7">
        <v>5.3058302359309204</v>
      </c>
      <c r="AB119" s="7"/>
      <c r="AC119" s="7">
        <v>13999.3486325538</v>
      </c>
      <c r="AD119" s="7" t="s">
        <v>190</v>
      </c>
      <c r="AE119" s="7" t="s">
        <v>190</v>
      </c>
      <c r="AF119" s="7"/>
      <c r="AG119" s="7" t="s">
        <v>190</v>
      </c>
      <c r="AH119" s="7" t="s">
        <v>190</v>
      </c>
      <c r="AI119" s="7">
        <v>9672.1477145086901</v>
      </c>
      <c r="AJ119" s="7">
        <v>14.5589666666667</v>
      </c>
      <c r="AK119" s="7">
        <v>399.681972976086</v>
      </c>
      <c r="AL119" s="7"/>
      <c r="AM119" s="7">
        <v>47.894671984679803</v>
      </c>
      <c r="AN119" s="7"/>
      <c r="AO119" s="7">
        <v>9672.1477145086901</v>
      </c>
      <c r="AP119" s="7">
        <v>16.200216666666702</v>
      </c>
      <c r="AQ119" s="7">
        <v>1135.92637151794</v>
      </c>
      <c r="AR119" s="7"/>
      <c r="AS119" s="7">
        <v>58.795767072423203</v>
      </c>
      <c r="AT119" s="7"/>
      <c r="AU119" s="7">
        <v>9672.1477145086901</v>
      </c>
      <c r="AV119" s="7" t="s">
        <v>190</v>
      </c>
      <c r="AW119" s="7" t="s">
        <v>190</v>
      </c>
      <c r="AX119" s="7"/>
      <c r="AY119" s="7" t="s">
        <v>190</v>
      </c>
      <c r="AZ119" s="7" t="s">
        <v>190</v>
      </c>
      <c r="BA119" s="7">
        <v>9672.1477145086901</v>
      </c>
    </row>
    <row r="120" spans="1:53" x14ac:dyDescent="0.35">
      <c r="A120" s="5"/>
      <c r="B120" s="5"/>
      <c r="C120" s="5" t="s">
        <v>261</v>
      </c>
      <c r="D120" s="5" t="s">
        <v>14</v>
      </c>
      <c r="E120" s="5" t="s">
        <v>49</v>
      </c>
      <c r="F120" s="5" t="s">
        <v>190</v>
      </c>
      <c r="G120" s="6">
        <v>44494.630219907398</v>
      </c>
      <c r="H120" s="7">
        <v>79</v>
      </c>
      <c r="I120" s="8">
        <v>3135</v>
      </c>
      <c r="J120" s="8">
        <v>15</v>
      </c>
      <c r="L120" s="7" t="s">
        <v>190</v>
      </c>
      <c r="M120" s="7" t="s">
        <v>190</v>
      </c>
      <c r="N120" s="7"/>
      <c r="O120" s="7" t="s">
        <v>190</v>
      </c>
      <c r="P120" s="7" t="s">
        <v>190</v>
      </c>
      <c r="Q120" s="7">
        <v>12906.331185790999</v>
      </c>
      <c r="R120" s="7">
        <v>10.151450000000001</v>
      </c>
      <c r="S120" s="7">
        <v>3086.0197928314201</v>
      </c>
      <c r="T120" s="8">
        <v>15</v>
      </c>
      <c r="U120" s="10">
        <v>153.04560084767101</v>
      </c>
      <c r="V120" s="7"/>
      <c r="W120" s="7">
        <v>10100.699149070701</v>
      </c>
      <c r="X120" s="7">
        <v>11.356066666666701</v>
      </c>
      <c r="Y120" s="7">
        <v>220.67753538055399</v>
      </c>
      <c r="Z120" s="7"/>
      <c r="AA120" s="7">
        <v>17.573735343564302</v>
      </c>
      <c r="AB120" s="7"/>
      <c r="AC120" s="7">
        <v>10100.699149070701</v>
      </c>
      <c r="AD120" s="7">
        <v>14.372949999999999</v>
      </c>
      <c r="AE120" s="7">
        <v>193.20326257324101</v>
      </c>
      <c r="AF120" s="7"/>
      <c r="AG120" s="7">
        <v>16.770826541955</v>
      </c>
      <c r="AH120" s="7"/>
      <c r="AI120" s="7">
        <v>8814.7275104875098</v>
      </c>
      <c r="AJ120" s="7" t="s">
        <v>190</v>
      </c>
      <c r="AK120" s="7" t="s">
        <v>190</v>
      </c>
      <c r="AL120" s="7"/>
      <c r="AM120" s="7" t="s">
        <v>190</v>
      </c>
      <c r="AN120" s="7" t="s">
        <v>190</v>
      </c>
      <c r="AO120" s="7">
        <v>8814.7275104875098</v>
      </c>
      <c r="AP120" s="7">
        <v>16.219533333333299</v>
      </c>
      <c r="AQ120" s="7">
        <v>825.77455233094599</v>
      </c>
      <c r="AR120" s="7"/>
      <c r="AS120" s="7">
        <v>47.446713727230303</v>
      </c>
      <c r="AT120" s="7"/>
      <c r="AU120" s="7">
        <v>8814.7275104875098</v>
      </c>
      <c r="AV120" s="7" t="s">
        <v>190</v>
      </c>
      <c r="AW120" s="7" t="s">
        <v>190</v>
      </c>
      <c r="AX120" s="7"/>
      <c r="AY120" s="7" t="s">
        <v>190</v>
      </c>
      <c r="AZ120" s="7" t="s">
        <v>190</v>
      </c>
      <c r="BA120" s="7">
        <v>8814.7275104875098</v>
      </c>
    </row>
    <row r="121" spans="1:53" x14ac:dyDescent="0.35">
      <c r="A121" s="5"/>
      <c r="B121" s="5"/>
      <c r="C121" s="5" t="s">
        <v>261</v>
      </c>
      <c r="D121" s="5" t="s">
        <v>176</v>
      </c>
      <c r="E121" s="5" t="s">
        <v>49</v>
      </c>
      <c r="F121" s="5" t="s">
        <v>190</v>
      </c>
      <c r="G121" s="6">
        <v>44494.658969907403</v>
      </c>
      <c r="H121" s="7">
        <v>80</v>
      </c>
      <c r="I121" s="8">
        <v>3135</v>
      </c>
      <c r="J121" s="8">
        <v>15</v>
      </c>
      <c r="L121" s="7" t="s">
        <v>190</v>
      </c>
      <c r="M121" s="7" t="s">
        <v>190</v>
      </c>
      <c r="N121" s="7"/>
      <c r="O121" s="7" t="s">
        <v>190</v>
      </c>
      <c r="P121" s="7" t="s">
        <v>190</v>
      </c>
      <c r="Q121" s="7">
        <v>11793.9101695399</v>
      </c>
      <c r="R121" s="7">
        <v>10.1427833333333</v>
      </c>
      <c r="S121" s="7">
        <v>1721.25691963196</v>
      </c>
      <c r="T121" s="8">
        <v>15</v>
      </c>
      <c r="U121" s="10">
        <v>90.378714333975097</v>
      </c>
      <c r="V121" s="7"/>
      <c r="W121" s="7">
        <v>9498.31576538847</v>
      </c>
      <c r="X121" s="7">
        <v>11.3736</v>
      </c>
      <c r="Y121" s="7">
        <v>115.82458708458999</v>
      </c>
      <c r="Z121" s="7"/>
      <c r="AA121" s="7">
        <v>6.34769536614413</v>
      </c>
      <c r="AB121" s="7"/>
      <c r="AC121" s="7">
        <v>9498.31576538847</v>
      </c>
      <c r="AD121" s="7" t="s">
        <v>190</v>
      </c>
      <c r="AE121" s="7" t="s">
        <v>190</v>
      </c>
      <c r="AF121" s="7"/>
      <c r="AG121" s="7" t="s">
        <v>190</v>
      </c>
      <c r="AH121" s="7" t="s">
        <v>190</v>
      </c>
      <c r="AI121" s="7">
        <v>8210.4015341136001</v>
      </c>
      <c r="AJ121" s="7" t="s">
        <v>190</v>
      </c>
      <c r="AK121" s="7" t="s">
        <v>190</v>
      </c>
      <c r="AL121" s="7"/>
      <c r="AM121" s="7" t="s">
        <v>190</v>
      </c>
      <c r="AN121" s="7" t="s">
        <v>190</v>
      </c>
      <c r="AO121" s="7">
        <v>8210.4015341136001</v>
      </c>
      <c r="AP121" s="7">
        <v>16.219616666666699</v>
      </c>
      <c r="AQ121" s="7">
        <v>1030.07795059564</v>
      </c>
      <c r="AR121" s="7"/>
      <c r="AS121" s="7">
        <v>62.624867739616903</v>
      </c>
      <c r="AT121" s="7"/>
      <c r="AU121" s="7">
        <v>8210.4015341136001</v>
      </c>
      <c r="AV121" s="7" t="s">
        <v>190</v>
      </c>
      <c r="AW121" s="7" t="s">
        <v>190</v>
      </c>
      <c r="AX121" s="7"/>
      <c r="AY121" s="7" t="s">
        <v>190</v>
      </c>
      <c r="AZ121" s="7" t="s">
        <v>190</v>
      </c>
      <c r="BA121" s="7">
        <v>8210.4015341136001</v>
      </c>
    </row>
    <row r="122" spans="1:53" x14ac:dyDescent="0.35">
      <c r="A122" s="5"/>
      <c r="B122" s="5"/>
      <c r="C122" s="5" t="s">
        <v>261</v>
      </c>
      <c r="D122" s="5" t="s">
        <v>63</v>
      </c>
      <c r="E122" s="5" t="s">
        <v>49</v>
      </c>
      <c r="F122" s="5" t="s">
        <v>190</v>
      </c>
      <c r="G122" s="6">
        <v>44494.687662037002</v>
      </c>
      <c r="H122" s="7">
        <v>81</v>
      </c>
      <c r="I122" s="8">
        <v>3135</v>
      </c>
      <c r="J122" s="8">
        <v>15</v>
      </c>
      <c r="L122" s="7">
        <v>7.6872499999999997</v>
      </c>
      <c r="M122" s="7">
        <v>427.87502097574901</v>
      </c>
      <c r="N122" s="7"/>
      <c r="O122" s="7"/>
      <c r="P122" s="7"/>
      <c r="Q122" s="7">
        <v>11836.1792411237</v>
      </c>
      <c r="R122" s="7">
        <v>10.151350000000001</v>
      </c>
      <c r="S122" s="7">
        <v>2021.5355875549301</v>
      </c>
      <c r="T122" s="8">
        <v>15</v>
      </c>
      <c r="U122" s="10">
        <v>103.512055333047</v>
      </c>
      <c r="V122" s="7"/>
      <c r="W122" s="7">
        <v>9753.2056839446905</v>
      </c>
      <c r="X122" s="7" t="s">
        <v>190</v>
      </c>
      <c r="Y122" s="7" t="s">
        <v>190</v>
      </c>
      <c r="Z122" s="7"/>
      <c r="AA122" s="7" t="s">
        <v>190</v>
      </c>
      <c r="AB122" s="7" t="s">
        <v>190</v>
      </c>
      <c r="AC122" s="7">
        <v>9753.2056839446905</v>
      </c>
      <c r="AD122" s="7" t="s">
        <v>190</v>
      </c>
      <c r="AE122" s="7" t="s">
        <v>190</v>
      </c>
      <c r="AF122" s="7"/>
      <c r="AG122" s="7" t="s">
        <v>190</v>
      </c>
      <c r="AH122" s="7" t="s">
        <v>190</v>
      </c>
      <c r="AI122" s="7">
        <v>7942.0893709728798</v>
      </c>
      <c r="AJ122" s="7" t="s">
        <v>190</v>
      </c>
      <c r="AK122" s="7" t="s">
        <v>190</v>
      </c>
      <c r="AL122" s="7"/>
      <c r="AM122" s="7" t="s">
        <v>190</v>
      </c>
      <c r="AN122" s="7" t="s">
        <v>190</v>
      </c>
      <c r="AO122" s="7">
        <v>7942.0893709728798</v>
      </c>
      <c r="AP122" s="7">
        <v>16.219449999999998</v>
      </c>
      <c r="AQ122" s="7">
        <v>608.951704774208</v>
      </c>
      <c r="AR122" s="7"/>
      <c r="AS122" s="7">
        <v>39.323756269376801</v>
      </c>
      <c r="AT122" s="7"/>
      <c r="AU122" s="7">
        <v>7942.0893709728798</v>
      </c>
      <c r="AV122" s="7" t="s">
        <v>190</v>
      </c>
      <c r="AW122" s="7" t="s">
        <v>190</v>
      </c>
      <c r="AX122" s="7"/>
      <c r="AY122" s="7" t="s">
        <v>190</v>
      </c>
      <c r="AZ122" s="7" t="s">
        <v>190</v>
      </c>
      <c r="BA122" s="7">
        <v>7942.0893709728798</v>
      </c>
    </row>
    <row r="123" spans="1:53" x14ac:dyDescent="0.35">
      <c r="A123" s="5"/>
      <c r="B123" s="5"/>
      <c r="C123" s="5" t="s">
        <v>262</v>
      </c>
      <c r="D123" s="5" t="s">
        <v>29</v>
      </c>
      <c r="E123" s="5" t="s">
        <v>49</v>
      </c>
      <c r="F123" s="5" t="s">
        <v>190</v>
      </c>
      <c r="G123" s="6">
        <v>44495.002962963001</v>
      </c>
      <c r="H123" s="7">
        <v>92</v>
      </c>
      <c r="I123" s="8">
        <v>3135</v>
      </c>
      <c r="J123" s="8">
        <v>30</v>
      </c>
      <c r="L123" s="7">
        <v>7.7140666666666702</v>
      </c>
      <c r="M123" s="7">
        <v>1069.3014256695999</v>
      </c>
      <c r="N123" s="7"/>
      <c r="O123" s="7"/>
      <c r="P123" s="7"/>
      <c r="Q123" s="7">
        <v>12731.786964446999</v>
      </c>
      <c r="R123" s="7">
        <v>10.1426</v>
      </c>
      <c r="S123" s="7">
        <v>348.046205566406</v>
      </c>
      <c r="T123" s="8">
        <v>30</v>
      </c>
      <c r="U123" s="10">
        <v>13.623961855394599</v>
      </c>
      <c r="V123" s="7"/>
      <c r="W123" s="7">
        <v>12016.689311164901</v>
      </c>
      <c r="X123" s="7">
        <v>11.3297666666667</v>
      </c>
      <c r="Y123" s="7">
        <v>110.017633790011</v>
      </c>
      <c r="Z123" s="7"/>
      <c r="AA123" s="7">
        <v>2.8138647159395198</v>
      </c>
      <c r="AB123" s="7"/>
      <c r="AC123" s="7">
        <v>12016.689311164901</v>
      </c>
      <c r="AD123" s="7">
        <v>14.3815666666667</v>
      </c>
      <c r="AE123" s="7">
        <v>884.70505054343505</v>
      </c>
      <c r="AF123" s="7"/>
      <c r="AG123" s="7">
        <v>61.450650265838902</v>
      </c>
      <c r="AH123" s="7"/>
      <c r="AI123" s="7">
        <v>8855.7829511207201</v>
      </c>
      <c r="AJ123" s="7">
        <v>14.57985</v>
      </c>
      <c r="AK123" s="7">
        <v>147.04563019589901</v>
      </c>
      <c r="AL123" s="7"/>
      <c r="AM123" s="7">
        <v>14.5995286509865</v>
      </c>
      <c r="AN123" s="7"/>
      <c r="AO123" s="7">
        <v>8855.7829511207201</v>
      </c>
      <c r="AP123" s="7">
        <v>16.2177333333333</v>
      </c>
      <c r="AQ123" s="7">
        <v>1304.0367263152</v>
      </c>
      <c r="AR123" s="7"/>
      <c r="AS123" s="7">
        <v>73.033321790972195</v>
      </c>
      <c r="AT123" s="7"/>
      <c r="AU123" s="7">
        <v>8855.7829511207201</v>
      </c>
      <c r="AV123" s="7">
        <v>17.285766666666699</v>
      </c>
      <c r="AW123" s="7">
        <v>104.759208548163</v>
      </c>
      <c r="AX123" s="7"/>
      <c r="AY123" s="7">
        <v>0</v>
      </c>
      <c r="AZ123" s="7"/>
      <c r="BA123" s="7">
        <v>8855.7829511207201</v>
      </c>
    </row>
    <row r="124" spans="1:53" x14ac:dyDescent="0.35">
      <c r="A124" s="5"/>
      <c r="B124" s="5"/>
      <c r="C124" s="5" t="s">
        <v>262</v>
      </c>
      <c r="D124" s="5" t="s">
        <v>22</v>
      </c>
      <c r="E124" s="5" t="s">
        <v>49</v>
      </c>
      <c r="F124" s="5" t="s">
        <v>190</v>
      </c>
      <c r="G124" s="6">
        <v>44495.031805555598</v>
      </c>
      <c r="H124" s="7">
        <v>93</v>
      </c>
      <c r="I124" s="8">
        <v>3135</v>
      </c>
      <c r="J124" s="8">
        <v>30</v>
      </c>
      <c r="L124" s="7">
        <v>7.6926833333333304</v>
      </c>
      <c r="M124" s="7">
        <v>346.04225741945902</v>
      </c>
      <c r="N124" s="7"/>
      <c r="O124" s="7"/>
      <c r="P124" s="7"/>
      <c r="Q124" s="7">
        <v>16907.935221425199</v>
      </c>
      <c r="R124" s="7">
        <v>10.1339666666667</v>
      </c>
      <c r="S124" s="7">
        <v>400.58845570373398</v>
      </c>
      <c r="T124" s="8">
        <v>30</v>
      </c>
      <c r="U124" s="10">
        <v>18.8306729547446</v>
      </c>
      <c r="V124" s="7"/>
      <c r="W124" s="7">
        <v>10195.220646972701</v>
      </c>
      <c r="X124" s="7" t="s">
        <v>190</v>
      </c>
      <c r="Y124" s="7" t="s">
        <v>190</v>
      </c>
      <c r="Z124" s="7"/>
      <c r="AA124" s="7" t="s">
        <v>190</v>
      </c>
      <c r="AB124" s="7" t="s">
        <v>190</v>
      </c>
      <c r="AC124" s="7">
        <v>10195.220646972701</v>
      </c>
      <c r="AD124" s="7">
        <v>14.3729333333333</v>
      </c>
      <c r="AE124" s="7">
        <v>382.05435849431899</v>
      </c>
      <c r="AF124" s="7"/>
      <c r="AG124" s="7">
        <v>30.6503573074957</v>
      </c>
      <c r="AH124" s="7"/>
      <c r="AI124" s="7">
        <v>8279.7444643914496</v>
      </c>
      <c r="AJ124" s="7">
        <v>14.571199999999999</v>
      </c>
      <c r="AK124" s="7">
        <v>104.727154355567</v>
      </c>
      <c r="AL124" s="7"/>
      <c r="AM124" s="7">
        <v>9.2710703330549808</v>
      </c>
      <c r="AN124" s="7"/>
      <c r="AO124" s="7">
        <v>8279.7444643914496</v>
      </c>
      <c r="AP124" s="7">
        <v>16.219516666666699</v>
      </c>
      <c r="AQ124" s="7">
        <v>1691.0926742919901</v>
      </c>
      <c r="AR124" s="7"/>
      <c r="AS124" s="7">
        <v>100.25369704634799</v>
      </c>
      <c r="AT124" s="7"/>
      <c r="AU124" s="7">
        <v>8279.7444643914496</v>
      </c>
      <c r="AV124" s="7" t="s">
        <v>190</v>
      </c>
      <c r="AW124" s="7" t="s">
        <v>190</v>
      </c>
      <c r="AX124" s="7"/>
      <c r="AY124" s="7" t="s">
        <v>190</v>
      </c>
      <c r="AZ124" s="7" t="s">
        <v>190</v>
      </c>
      <c r="BA124" s="7">
        <v>8279.7444643914496</v>
      </c>
    </row>
    <row r="125" spans="1:53" x14ac:dyDescent="0.35">
      <c r="A125" s="5"/>
      <c r="B125" s="5"/>
      <c r="C125" s="5" t="s">
        <v>262</v>
      </c>
      <c r="D125" s="5" t="s">
        <v>97</v>
      </c>
      <c r="E125" s="5" t="s">
        <v>49</v>
      </c>
      <c r="F125" s="5" t="s">
        <v>190</v>
      </c>
      <c r="G125" s="6">
        <v>44495.060486111099</v>
      </c>
      <c r="H125" s="7">
        <v>94</v>
      </c>
      <c r="I125" s="8">
        <v>3135</v>
      </c>
      <c r="J125" s="8">
        <v>30</v>
      </c>
      <c r="L125" s="7">
        <v>7.6979166666666696</v>
      </c>
      <c r="M125" s="7">
        <v>617.31665242260704</v>
      </c>
      <c r="N125" s="7"/>
      <c r="O125" s="7"/>
      <c r="P125" s="7"/>
      <c r="Q125" s="7">
        <v>14008.2847751437</v>
      </c>
      <c r="R125" s="7">
        <v>10.1338333333333</v>
      </c>
      <c r="S125" s="7">
        <v>711.57820587158301</v>
      </c>
      <c r="T125" s="8">
        <v>30</v>
      </c>
      <c r="U125" s="10">
        <v>34.825752728523803</v>
      </c>
      <c r="V125" s="7"/>
      <c r="W125" s="7">
        <v>10019.3767666473</v>
      </c>
      <c r="X125" s="7">
        <v>11.33845</v>
      </c>
      <c r="Y125" s="7">
        <v>170.713952855808</v>
      </c>
      <c r="Z125" s="7"/>
      <c r="AA125" s="7">
        <v>11.980943090402301</v>
      </c>
      <c r="AB125" s="7"/>
      <c r="AC125" s="7">
        <v>10019.3767666473</v>
      </c>
      <c r="AD125" s="7">
        <v>14.362349999999999</v>
      </c>
      <c r="AE125" s="7">
        <v>827.81865292033001</v>
      </c>
      <c r="AF125" s="7"/>
      <c r="AG125" s="7">
        <v>58.509757969481797</v>
      </c>
      <c r="AH125" s="7"/>
      <c r="AI125" s="7">
        <v>8735.1736439336401</v>
      </c>
      <c r="AJ125" s="7">
        <v>14.571066666666701</v>
      </c>
      <c r="AK125" s="7">
        <v>281.52648372957299</v>
      </c>
      <c r="AL125" s="7"/>
      <c r="AM125" s="7">
        <v>35.645419658866601</v>
      </c>
      <c r="AN125" s="7"/>
      <c r="AO125" s="7">
        <v>8735.1736439336401</v>
      </c>
      <c r="AP125" s="7">
        <v>16.219383333333301</v>
      </c>
      <c r="AQ125" s="7">
        <v>2958.5160268887998</v>
      </c>
      <c r="AR125" s="7"/>
      <c r="AS125" s="7">
        <v>164.46721209976801</v>
      </c>
      <c r="AT125" s="7"/>
      <c r="AU125" s="7">
        <v>8735.1736439336401</v>
      </c>
      <c r="AV125" s="7">
        <v>17.287433333333301</v>
      </c>
      <c r="AW125" s="7">
        <v>243.443763890886</v>
      </c>
      <c r="AX125" s="7"/>
      <c r="AY125" s="7">
        <v>7.65673610193965</v>
      </c>
      <c r="AZ125" s="7"/>
      <c r="BA125" s="7">
        <v>8735.1736439336401</v>
      </c>
    </row>
    <row r="126" spans="1:53" x14ac:dyDescent="0.35">
      <c r="A126" s="5"/>
      <c r="B126" s="5"/>
      <c r="C126" s="5" t="s">
        <v>263</v>
      </c>
      <c r="D126" s="5" t="s">
        <v>104</v>
      </c>
      <c r="E126" s="5" t="s">
        <v>49</v>
      </c>
      <c r="F126" s="5" t="s">
        <v>190</v>
      </c>
      <c r="G126" s="6">
        <v>44495.117974537003</v>
      </c>
      <c r="H126" s="7">
        <v>95</v>
      </c>
      <c r="I126" s="8">
        <v>3135</v>
      </c>
      <c r="J126" s="8">
        <v>60</v>
      </c>
      <c r="L126" s="7">
        <v>7.7087833333333302</v>
      </c>
      <c r="M126" s="7">
        <v>269.252276031848</v>
      </c>
      <c r="N126" s="7"/>
      <c r="O126" s="7"/>
      <c r="P126" s="7"/>
      <c r="Q126" s="7">
        <v>14222.2037871836</v>
      </c>
      <c r="R126" s="7">
        <v>10.1514166666667</v>
      </c>
      <c r="S126" s="7">
        <v>102.761760147415</v>
      </c>
      <c r="T126" s="8">
        <v>60</v>
      </c>
      <c r="U126" s="10">
        <v>3.3142604541121901</v>
      </c>
      <c r="V126" s="7"/>
      <c r="W126" s="7">
        <v>12071.337510469801</v>
      </c>
      <c r="X126" s="7">
        <v>11.32985</v>
      </c>
      <c r="Y126" s="7">
        <v>187.264574156864</v>
      </c>
      <c r="Z126" s="7"/>
      <c r="AA126" s="7">
        <v>10.207269693787399</v>
      </c>
      <c r="AB126" s="7"/>
      <c r="AC126" s="7">
        <v>12071.337510469801</v>
      </c>
      <c r="AD126" s="7">
        <v>14.3712</v>
      </c>
      <c r="AE126" s="7">
        <v>408.32568264128099</v>
      </c>
      <c r="AF126" s="7"/>
      <c r="AG126" s="7">
        <v>31.413631891671201</v>
      </c>
      <c r="AH126" s="7"/>
      <c r="AI126" s="7">
        <v>8600.7741219650197</v>
      </c>
      <c r="AJ126" s="7">
        <v>14.579916666666699</v>
      </c>
      <c r="AK126" s="7">
        <v>119.27437144088699</v>
      </c>
      <c r="AL126" s="7"/>
      <c r="AM126" s="7">
        <v>10.913389613571701</v>
      </c>
      <c r="AN126" s="7"/>
      <c r="AO126" s="7">
        <v>8600.7741219650197</v>
      </c>
      <c r="AP126" s="7">
        <v>16.209050000000001</v>
      </c>
      <c r="AQ126" s="7">
        <v>238.23095855933201</v>
      </c>
      <c r="AR126" s="7"/>
      <c r="AS126" s="7">
        <v>15.9323338232943</v>
      </c>
      <c r="AT126" s="7"/>
      <c r="AU126" s="7">
        <v>8600.7741219650197</v>
      </c>
      <c r="AV126" s="7">
        <v>17.28585</v>
      </c>
      <c r="AW126" s="7">
        <v>949.22948563476803</v>
      </c>
      <c r="AX126" s="7"/>
      <c r="AY126" s="7">
        <v>84.869298233525697</v>
      </c>
      <c r="AZ126" s="7"/>
      <c r="BA126" s="7">
        <v>8600.7741219650197</v>
      </c>
    </row>
    <row r="127" spans="1:53" x14ac:dyDescent="0.35">
      <c r="A127" s="5"/>
      <c r="B127" s="5"/>
      <c r="C127" s="5" t="s">
        <v>263</v>
      </c>
      <c r="D127" s="5" t="s">
        <v>46</v>
      </c>
      <c r="E127" s="5" t="s">
        <v>49</v>
      </c>
      <c r="F127" s="5" t="s">
        <v>190</v>
      </c>
      <c r="G127" s="6">
        <v>44495.146666666697</v>
      </c>
      <c r="H127" s="7">
        <v>96</v>
      </c>
      <c r="I127" s="8">
        <v>3135</v>
      </c>
      <c r="J127" s="8">
        <v>60</v>
      </c>
      <c r="L127" s="7">
        <v>7.6979666666666704</v>
      </c>
      <c r="M127" s="7">
        <v>651.15062143998705</v>
      </c>
      <c r="N127" s="7"/>
      <c r="O127" s="7"/>
      <c r="P127" s="7"/>
      <c r="Q127" s="7">
        <v>15515.7035331114</v>
      </c>
      <c r="R127" s="7">
        <v>10.160066666666699</v>
      </c>
      <c r="S127" s="7">
        <v>100.49231248474101</v>
      </c>
      <c r="T127" s="8">
        <v>60</v>
      </c>
      <c r="U127" s="10">
        <v>3.4652392850786198</v>
      </c>
      <c r="V127" s="7"/>
      <c r="W127" s="7">
        <v>11403.5643867493</v>
      </c>
      <c r="X127" s="7">
        <v>11.3385</v>
      </c>
      <c r="Y127" s="7">
        <v>196.978973412523</v>
      </c>
      <c r="Z127" s="7"/>
      <c r="AA127" s="7">
        <v>12.254312000713201</v>
      </c>
      <c r="AB127" s="7"/>
      <c r="AC127" s="7">
        <v>11403.5643867493</v>
      </c>
      <c r="AD127" s="7">
        <v>14.3728333333333</v>
      </c>
      <c r="AE127" s="7">
        <v>445.56682867652898</v>
      </c>
      <c r="AF127" s="7"/>
      <c r="AG127" s="7">
        <v>34.360477536830103</v>
      </c>
      <c r="AH127" s="7"/>
      <c r="AI127" s="7">
        <v>8467.8232992515696</v>
      </c>
      <c r="AJ127" s="7" t="s">
        <v>190</v>
      </c>
      <c r="AK127" s="7" t="s">
        <v>190</v>
      </c>
      <c r="AL127" s="7"/>
      <c r="AM127" s="7" t="s">
        <v>190</v>
      </c>
      <c r="AN127" s="7" t="s">
        <v>190</v>
      </c>
      <c r="AO127" s="7">
        <v>8467.8232992515696</v>
      </c>
      <c r="AP127" s="7">
        <v>16.2106666666667</v>
      </c>
      <c r="AQ127" s="7">
        <v>278.15335923004199</v>
      </c>
      <c r="AR127" s="7"/>
      <c r="AS127" s="7">
        <v>18.391821077558799</v>
      </c>
      <c r="AT127" s="7"/>
      <c r="AU127" s="7">
        <v>8467.8232992515696</v>
      </c>
      <c r="AV127" s="7">
        <v>17.287483333333299</v>
      </c>
      <c r="AW127" s="7">
        <v>168.905915049447</v>
      </c>
      <c r="AX127" s="7"/>
      <c r="AY127" s="7">
        <v>0.24158053824419501</v>
      </c>
      <c r="AZ127" s="7"/>
      <c r="BA127" s="7">
        <v>8467.8232992515696</v>
      </c>
    </row>
    <row r="128" spans="1:53" x14ac:dyDescent="0.35">
      <c r="A128" s="5"/>
      <c r="B128" s="5"/>
      <c r="C128" s="5" t="s">
        <v>263</v>
      </c>
      <c r="D128" s="5" t="s">
        <v>219</v>
      </c>
      <c r="E128" s="5" t="s">
        <v>49</v>
      </c>
      <c r="F128" s="5" t="s">
        <v>190</v>
      </c>
      <c r="G128" s="6">
        <v>44495.175370370402</v>
      </c>
      <c r="H128" s="7">
        <v>97</v>
      </c>
      <c r="I128" s="8">
        <v>3135</v>
      </c>
      <c r="J128" s="8">
        <v>60</v>
      </c>
      <c r="L128" s="7">
        <v>7.6871999999999998</v>
      </c>
      <c r="M128" s="7">
        <v>297.87719170070898</v>
      </c>
      <c r="N128" s="7"/>
      <c r="O128" s="7"/>
      <c r="P128" s="7"/>
      <c r="Q128" s="7">
        <v>13035.7355299428</v>
      </c>
      <c r="R128" s="7">
        <v>10.221133333333301</v>
      </c>
      <c r="S128" s="7">
        <v>72.948080871582107</v>
      </c>
      <c r="T128" s="8">
        <v>60</v>
      </c>
      <c r="U128" s="10">
        <v>2.4809476640416901</v>
      </c>
      <c r="V128" s="7"/>
      <c r="W128" s="7">
        <v>10634.011751853899</v>
      </c>
      <c r="X128" s="7" t="s">
        <v>190</v>
      </c>
      <c r="Y128" s="7" t="s">
        <v>190</v>
      </c>
      <c r="Z128" s="7"/>
      <c r="AA128" s="7" t="s">
        <v>190</v>
      </c>
      <c r="AB128" s="7" t="s">
        <v>190</v>
      </c>
      <c r="AC128" s="7">
        <v>10634.011751853899</v>
      </c>
      <c r="AD128" s="7">
        <v>14.3728</v>
      </c>
      <c r="AE128" s="7">
        <v>622.93426279174696</v>
      </c>
      <c r="AF128" s="7"/>
      <c r="AG128" s="7">
        <v>47.356256775648198</v>
      </c>
      <c r="AH128" s="7"/>
      <c r="AI128" s="7">
        <v>8272.5504411939601</v>
      </c>
      <c r="AJ128" s="7" t="s">
        <v>190</v>
      </c>
      <c r="AK128" s="7" t="s">
        <v>190</v>
      </c>
      <c r="AL128" s="7"/>
      <c r="AM128" s="7" t="s">
        <v>190</v>
      </c>
      <c r="AN128" s="7" t="s">
        <v>190</v>
      </c>
      <c r="AO128" s="7">
        <v>8272.5504411939601</v>
      </c>
      <c r="AP128" s="7">
        <v>16.210650000000001</v>
      </c>
      <c r="AQ128" s="7">
        <v>223.73403694982801</v>
      </c>
      <c r="AR128" s="7"/>
      <c r="AS128" s="7">
        <v>15.620244561833999</v>
      </c>
      <c r="AT128" s="7"/>
      <c r="AU128" s="7">
        <v>8272.5504411939601</v>
      </c>
      <c r="AV128" s="7">
        <v>17.28745</v>
      </c>
      <c r="AW128" s="7">
        <v>155.45590930032699</v>
      </c>
      <c r="AX128" s="7"/>
      <c r="AY128" s="7">
        <v>0</v>
      </c>
      <c r="AZ128" s="7"/>
      <c r="BA128" s="7">
        <v>8272.5504411939601</v>
      </c>
    </row>
    <row r="129" spans="1:53" x14ac:dyDescent="0.35">
      <c r="A129" s="5"/>
      <c r="B129" s="5"/>
      <c r="C129" s="5" t="s">
        <v>264</v>
      </c>
      <c r="D129" s="5" t="s">
        <v>136</v>
      </c>
      <c r="E129" s="5" t="s">
        <v>49</v>
      </c>
      <c r="F129" s="5" t="s">
        <v>190</v>
      </c>
      <c r="G129" s="6">
        <v>44495.491192129601</v>
      </c>
      <c r="H129" s="7">
        <v>8</v>
      </c>
      <c r="I129" s="8">
        <v>3135</v>
      </c>
      <c r="J129" s="8">
        <v>120</v>
      </c>
      <c r="L129" s="7">
        <v>7.5583666666666698</v>
      </c>
      <c r="M129" s="7">
        <v>101.716821496969</v>
      </c>
      <c r="N129" s="7"/>
      <c r="O129" s="7"/>
      <c r="P129" s="7"/>
      <c r="Q129" s="7">
        <v>19794.8443277234</v>
      </c>
      <c r="R129" s="7">
        <v>10.133850000000001</v>
      </c>
      <c r="S129" s="7">
        <v>71.891983849294903</v>
      </c>
      <c r="T129" s="8">
        <v>120</v>
      </c>
      <c r="U129" s="10">
        <v>1.5139146744066501</v>
      </c>
      <c r="V129" s="7"/>
      <c r="W129" s="7">
        <v>14548.1978983276</v>
      </c>
      <c r="X129" s="7">
        <v>11.277366666666699</v>
      </c>
      <c r="Y129" s="7">
        <v>105.25975625762899</v>
      </c>
      <c r="Z129" s="7"/>
      <c r="AA129" s="7">
        <v>0.58092012433178797</v>
      </c>
      <c r="AB129" s="7"/>
      <c r="AC129" s="7">
        <v>14548.1978983276</v>
      </c>
      <c r="AD129" s="7" t="s">
        <v>190</v>
      </c>
      <c r="AE129" s="7" t="s">
        <v>190</v>
      </c>
      <c r="AF129" s="7"/>
      <c r="AG129" s="7" t="s">
        <v>190</v>
      </c>
      <c r="AH129" s="7" t="s">
        <v>190</v>
      </c>
      <c r="AI129" s="7">
        <v>10577.317537707</v>
      </c>
      <c r="AJ129" s="7" t="s">
        <v>190</v>
      </c>
      <c r="AK129" s="7" t="s">
        <v>190</v>
      </c>
      <c r="AL129" s="7"/>
      <c r="AM129" s="7" t="s">
        <v>190</v>
      </c>
      <c r="AN129" s="7" t="s">
        <v>190</v>
      </c>
      <c r="AO129" s="7">
        <v>10577.317537707</v>
      </c>
      <c r="AP129" s="7">
        <v>16.210650000000001</v>
      </c>
      <c r="AQ129" s="7">
        <v>133.59278393663601</v>
      </c>
      <c r="AR129" s="7"/>
      <c r="AS129" s="7">
        <v>8.7352761128636303</v>
      </c>
      <c r="AT129" s="7"/>
      <c r="AU129" s="7">
        <v>10577.317537707</v>
      </c>
      <c r="AV129" s="7" t="s">
        <v>190</v>
      </c>
      <c r="AW129" s="7" t="s">
        <v>190</v>
      </c>
      <c r="AX129" s="7"/>
      <c r="AY129" s="7" t="s">
        <v>190</v>
      </c>
      <c r="AZ129" s="7" t="s">
        <v>190</v>
      </c>
      <c r="BA129" s="7">
        <v>10577.317537707</v>
      </c>
    </row>
    <row r="130" spans="1:53" x14ac:dyDescent="0.35">
      <c r="A130" s="5"/>
      <c r="B130" s="5"/>
      <c r="C130" s="5" t="s">
        <v>264</v>
      </c>
      <c r="D130" s="5" t="s">
        <v>206</v>
      </c>
      <c r="E130" s="5" t="s">
        <v>49</v>
      </c>
      <c r="F130" s="5" t="s">
        <v>190</v>
      </c>
      <c r="G130" s="6">
        <v>44495.520659722199</v>
      </c>
      <c r="H130" s="7">
        <v>9</v>
      </c>
      <c r="I130" s="8">
        <v>3135</v>
      </c>
      <c r="J130" s="8">
        <v>120</v>
      </c>
      <c r="L130" s="7">
        <v>7.5532333333333304</v>
      </c>
      <c r="M130" s="7">
        <v>250.51743725967401</v>
      </c>
      <c r="N130" s="7"/>
      <c r="O130" s="7"/>
      <c r="P130" s="7"/>
      <c r="Q130" s="7">
        <v>14890.138334036699</v>
      </c>
      <c r="R130" s="7">
        <v>10.1428166666667</v>
      </c>
      <c r="S130" s="7">
        <v>94.166654464721802</v>
      </c>
      <c r="T130" s="8">
        <v>120</v>
      </c>
      <c r="U130" s="10">
        <v>2.38484744099252</v>
      </c>
      <c r="V130" s="7"/>
      <c r="W130" s="7">
        <v>14119.5151132011</v>
      </c>
      <c r="X130" s="7">
        <v>11.268883333333299</v>
      </c>
      <c r="Y130" s="7">
        <v>201.12001863861099</v>
      </c>
      <c r="Z130" s="7"/>
      <c r="AA130" s="7">
        <v>8.7315063894767402</v>
      </c>
      <c r="AB130" s="7"/>
      <c r="AC130" s="7">
        <v>14119.5151132011</v>
      </c>
      <c r="AD130" s="7" t="s">
        <v>190</v>
      </c>
      <c r="AE130" s="7" t="s">
        <v>190</v>
      </c>
      <c r="AF130" s="7"/>
      <c r="AG130" s="7" t="s">
        <v>190</v>
      </c>
      <c r="AH130" s="7" t="s">
        <v>190</v>
      </c>
      <c r="AI130" s="7">
        <v>10244.362242183801</v>
      </c>
      <c r="AJ130" s="7" t="s">
        <v>190</v>
      </c>
      <c r="AK130" s="7" t="s">
        <v>190</v>
      </c>
      <c r="AL130" s="7"/>
      <c r="AM130" s="7" t="s">
        <v>190</v>
      </c>
      <c r="AN130" s="7" t="s">
        <v>190</v>
      </c>
      <c r="AO130" s="7">
        <v>10244.362242183801</v>
      </c>
      <c r="AP130" s="7" t="s">
        <v>190</v>
      </c>
      <c r="AQ130" s="7" t="s">
        <v>190</v>
      </c>
      <c r="AR130" s="7"/>
      <c r="AS130" s="7" t="s">
        <v>190</v>
      </c>
      <c r="AT130" s="7" t="s">
        <v>190</v>
      </c>
      <c r="AU130" s="7">
        <v>10244.362242183801</v>
      </c>
      <c r="AV130" s="7" t="s">
        <v>190</v>
      </c>
      <c r="AW130" s="7" t="s">
        <v>190</v>
      </c>
      <c r="AX130" s="7"/>
      <c r="AY130" s="7" t="s">
        <v>190</v>
      </c>
      <c r="AZ130" s="7" t="s">
        <v>190</v>
      </c>
      <c r="BA130" s="7">
        <v>10244.362242183801</v>
      </c>
    </row>
    <row r="131" spans="1:53" x14ac:dyDescent="0.35">
      <c r="A131" s="5"/>
      <c r="B131" s="5"/>
      <c r="C131" s="5" t="s">
        <v>264</v>
      </c>
      <c r="D131" s="5" t="s">
        <v>79</v>
      </c>
      <c r="E131" s="5" t="s">
        <v>49</v>
      </c>
      <c r="F131" s="5" t="s">
        <v>190</v>
      </c>
      <c r="G131" s="6">
        <v>44495.549722222197</v>
      </c>
      <c r="H131" s="7">
        <v>10</v>
      </c>
      <c r="I131" s="8">
        <v>3135</v>
      </c>
      <c r="J131" s="8">
        <v>120</v>
      </c>
      <c r="L131" s="7" t="s">
        <v>190</v>
      </c>
      <c r="M131" s="7" t="s">
        <v>190</v>
      </c>
      <c r="N131" s="7"/>
      <c r="O131" s="7" t="s">
        <v>190</v>
      </c>
      <c r="P131" s="7" t="s">
        <v>190</v>
      </c>
      <c r="Q131" s="7">
        <v>14139.311704067</v>
      </c>
      <c r="R131" s="7">
        <v>10.1514166666667</v>
      </c>
      <c r="S131" s="7">
        <v>37.0406248016359</v>
      </c>
      <c r="T131" s="8">
        <v>120</v>
      </c>
      <c r="U131" s="10">
        <v>0.89546562675365704</v>
      </c>
      <c r="V131" s="7"/>
      <c r="W131" s="7">
        <v>9970.9234803314193</v>
      </c>
      <c r="X131" s="7" t="s">
        <v>190</v>
      </c>
      <c r="Y131" s="7" t="s">
        <v>190</v>
      </c>
      <c r="Z131" s="7"/>
      <c r="AA131" s="7" t="s">
        <v>190</v>
      </c>
      <c r="AB131" s="7" t="s">
        <v>190</v>
      </c>
      <c r="AC131" s="7">
        <v>9970.9234803314193</v>
      </c>
      <c r="AD131" s="7" t="s">
        <v>190</v>
      </c>
      <c r="AE131" s="7" t="s">
        <v>190</v>
      </c>
      <c r="AF131" s="7"/>
      <c r="AG131" s="7" t="s">
        <v>190</v>
      </c>
      <c r="AH131" s="7" t="s">
        <v>190</v>
      </c>
      <c r="AI131" s="7">
        <v>8175.5866129158403</v>
      </c>
      <c r="AJ131" s="7" t="s">
        <v>190</v>
      </c>
      <c r="AK131" s="7" t="s">
        <v>190</v>
      </c>
      <c r="AL131" s="7"/>
      <c r="AM131" s="7" t="s">
        <v>190</v>
      </c>
      <c r="AN131" s="7" t="s">
        <v>190</v>
      </c>
      <c r="AO131" s="7">
        <v>8175.5866129158403</v>
      </c>
      <c r="AP131" s="7" t="s">
        <v>190</v>
      </c>
      <c r="AQ131" s="7" t="s">
        <v>190</v>
      </c>
      <c r="AR131" s="7"/>
      <c r="AS131" s="7" t="s">
        <v>190</v>
      </c>
      <c r="AT131" s="7" t="s">
        <v>190</v>
      </c>
      <c r="AU131" s="7">
        <v>8175.5866129158403</v>
      </c>
      <c r="AV131" s="7" t="s">
        <v>190</v>
      </c>
      <c r="AW131" s="7" t="s">
        <v>190</v>
      </c>
      <c r="AX131" s="7"/>
      <c r="AY131" s="7" t="s">
        <v>190</v>
      </c>
      <c r="AZ131" s="7" t="s">
        <v>190</v>
      </c>
      <c r="BA131" s="7">
        <v>8175.5866129158403</v>
      </c>
    </row>
    <row r="132" spans="1:53" x14ac:dyDescent="0.35">
      <c r="A132" s="5"/>
      <c r="B132" s="5"/>
      <c r="C132" s="5" t="s">
        <v>265</v>
      </c>
      <c r="D132" s="5" t="s">
        <v>139</v>
      </c>
      <c r="E132" s="5" t="s">
        <v>49</v>
      </c>
      <c r="F132" s="5" t="s">
        <v>190</v>
      </c>
      <c r="G132" s="6">
        <v>44490.681134259299</v>
      </c>
      <c r="H132" s="7">
        <v>30</v>
      </c>
      <c r="I132" s="8">
        <v>3135</v>
      </c>
      <c r="J132" s="8">
        <v>240</v>
      </c>
      <c r="L132" s="7">
        <v>7.5690666666666697</v>
      </c>
      <c r="M132" s="7">
        <v>799.00131738602602</v>
      </c>
      <c r="N132" s="7"/>
      <c r="O132" s="7"/>
      <c r="P132" s="7"/>
      <c r="Q132" s="7">
        <v>18988.279998666399</v>
      </c>
      <c r="R132" s="7">
        <v>10.072699999999999</v>
      </c>
      <c r="S132" s="7">
        <v>135.04861712646499</v>
      </c>
      <c r="T132" s="8">
        <v>240</v>
      </c>
      <c r="U132" s="10">
        <v>2.7288466685662098</v>
      </c>
      <c r="V132" s="7"/>
      <c r="W132" s="7">
        <v>18369.9005625563</v>
      </c>
      <c r="X132" s="7">
        <v>11.277333333333299</v>
      </c>
      <c r="Y132" s="7">
        <v>435.33824978950202</v>
      </c>
      <c r="Z132" s="7"/>
      <c r="AA132" s="7">
        <v>19.725912633244</v>
      </c>
      <c r="AB132" s="7"/>
      <c r="AC132" s="7">
        <v>18369.9005625563</v>
      </c>
      <c r="AD132" s="7">
        <v>14.351900000000001</v>
      </c>
      <c r="AE132" s="7">
        <v>383.88260846325102</v>
      </c>
      <c r="AF132" s="7"/>
      <c r="AG132" s="7">
        <v>23.3235711873326</v>
      </c>
      <c r="AH132" s="7"/>
      <c r="AI132" s="7">
        <v>11508.912093352101</v>
      </c>
      <c r="AJ132" s="7" t="s">
        <v>190</v>
      </c>
      <c r="AK132" s="7" t="s">
        <v>190</v>
      </c>
      <c r="AL132" s="7"/>
      <c r="AM132" s="7" t="s">
        <v>190</v>
      </c>
      <c r="AN132" s="7" t="s">
        <v>190</v>
      </c>
      <c r="AO132" s="7">
        <v>11508.912093352101</v>
      </c>
      <c r="AP132" s="7">
        <v>16.193100000000001</v>
      </c>
      <c r="AQ132" s="7">
        <v>102.827310921478</v>
      </c>
      <c r="AR132" s="7"/>
      <c r="AS132" s="7">
        <v>6.9702221171594303</v>
      </c>
      <c r="AT132" s="7"/>
      <c r="AU132" s="7">
        <v>11508.912093352101</v>
      </c>
      <c r="AV132" s="7" t="s">
        <v>190</v>
      </c>
      <c r="AW132" s="7" t="s">
        <v>190</v>
      </c>
      <c r="AX132" s="7"/>
      <c r="AY132" s="7" t="s">
        <v>190</v>
      </c>
      <c r="AZ132" s="7" t="s">
        <v>190</v>
      </c>
      <c r="BA132" s="7">
        <v>11508.912093352101</v>
      </c>
    </row>
    <row r="133" spans="1:53" x14ac:dyDescent="0.35">
      <c r="A133" s="5"/>
      <c r="B133" s="5"/>
      <c r="C133" s="5" t="s">
        <v>265</v>
      </c>
      <c r="D133" s="5" t="s">
        <v>42</v>
      </c>
      <c r="E133" s="5" t="s">
        <v>49</v>
      </c>
      <c r="F133" s="5" t="s">
        <v>190</v>
      </c>
      <c r="G133" s="6">
        <v>44490.852951388901</v>
      </c>
      <c r="H133" s="7">
        <v>36</v>
      </c>
      <c r="I133" s="8">
        <v>3135</v>
      </c>
      <c r="J133" s="8">
        <v>240</v>
      </c>
      <c r="L133" s="7">
        <v>7.5691166666666696</v>
      </c>
      <c r="M133" s="7">
        <v>254.521173151554</v>
      </c>
      <c r="N133" s="7"/>
      <c r="O133" s="7"/>
      <c r="P133" s="7"/>
      <c r="Q133" s="7">
        <v>18381.2541151156</v>
      </c>
      <c r="R133" s="7" t="s">
        <v>190</v>
      </c>
      <c r="S133" s="7" t="s">
        <v>190</v>
      </c>
      <c r="T133" s="8">
        <v>240</v>
      </c>
      <c r="U133" s="10">
        <v>0</v>
      </c>
      <c r="V133" s="7" t="s">
        <v>190</v>
      </c>
      <c r="W133" s="7">
        <v>17726.1678833681</v>
      </c>
      <c r="X133" s="7">
        <v>11.3472166666667</v>
      </c>
      <c r="Y133" s="7">
        <v>115.15832883273799</v>
      </c>
      <c r="Z133" s="7"/>
      <c r="AA133" s="7">
        <v>0</v>
      </c>
      <c r="AB133" s="7"/>
      <c r="AC133" s="7">
        <v>17726.1678833681</v>
      </c>
      <c r="AD133" s="7">
        <v>14.3398166666667</v>
      </c>
      <c r="AE133" s="7">
        <v>429.678545130663</v>
      </c>
      <c r="AF133" s="7"/>
      <c r="AG133" s="7">
        <v>25.6344161537539</v>
      </c>
      <c r="AH133" s="7"/>
      <c r="AI133" s="7">
        <v>11492.2513367435</v>
      </c>
      <c r="AJ133" s="7" t="s">
        <v>190</v>
      </c>
      <c r="AK133" s="7" t="s">
        <v>190</v>
      </c>
      <c r="AL133" s="7"/>
      <c r="AM133" s="7" t="s">
        <v>190</v>
      </c>
      <c r="AN133" s="7" t="s">
        <v>190</v>
      </c>
      <c r="AO133" s="7">
        <v>11492.2513367435</v>
      </c>
      <c r="AP133" s="7">
        <v>16.200199999999999</v>
      </c>
      <c r="AQ133" s="7">
        <v>160.15088874056701</v>
      </c>
      <c r="AR133" s="7"/>
      <c r="AS133" s="7">
        <v>9.3587745956207709</v>
      </c>
      <c r="AT133" s="7"/>
      <c r="AU133" s="7">
        <v>11492.2513367435</v>
      </c>
      <c r="AV133" s="7" t="s">
        <v>190</v>
      </c>
      <c r="AW133" s="7" t="s">
        <v>190</v>
      </c>
      <c r="AX133" s="7"/>
      <c r="AY133" s="7" t="s">
        <v>190</v>
      </c>
      <c r="AZ133" s="7" t="s">
        <v>190</v>
      </c>
      <c r="BA133" s="7">
        <v>11492.2513367435</v>
      </c>
    </row>
    <row r="134" spans="1:53" x14ac:dyDescent="0.35">
      <c r="A134" s="5"/>
      <c r="B134" s="5"/>
      <c r="C134" s="5" t="s">
        <v>265</v>
      </c>
      <c r="D134" s="5" t="s">
        <v>110</v>
      </c>
      <c r="E134" s="5" t="s">
        <v>49</v>
      </c>
      <c r="F134" s="5" t="s">
        <v>190</v>
      </c>
      <c r="G134" s="6">
        <v>44491.0536111111</v>
      </c>
      <c r="H134" s="7">
        <v>43</v>
      </c>
      <c r="I134" s="8">
        <v>3135</v>
      </c>
      <c r="J134" s="8">
        <v>240</v>
      </c>
      <c r="L134" s="7">
        <v>7.5638500000000004</v>
      </c>
      <c r="M134" s="7">
        <v>221.77488820881001</v>
      </c>
      <c r="N134" s="7"/>
      <c r="O134" s="7"/>
      <c r="P134" s="7"/>
      <c r="Q134" s="7">
        <v>19522.041421530499</v>
      </c>
      <c r="R134" s="7">
        <v>10.0554166666667</v>
      </c>
      <c r="S134" s="7">
        <v>74.704409301757593</v>
      </c>
      <c r="T134" s="8">
        <v>240</v>
      </c>
      <c r="U134" s="10">
        <v>1.0983681223323201</v>
      </c>
      <c r="V134" s="7"/>
      <c r="W134" s="7">
        <v>18143.813958491901</v>
      </c>
      <c r="X134" s="7" t="s">
        <v>190</v>
      </c>
      <c r="Y134" s="7" t="s">
        <v>190</v>
      </c>
      <c r="Z134" s="7"/>
      <c r="AA134" s="7" t="s">
        <v>190</v>
      </c>
      <c r="AB134" s="7" t="s">
        <v>190</v>
      </c>
      <c r="AC134" s="7">
        <v>18143.813958491901</v>
      </c>
      <c r="AD134" s="7">
        <v>14.341616666666701</v>
      </c>
      <c r="AE134" s="7">
        <v>454.55831043639603</v>
      </c>
      <c r="AF134" s="7"/>
      <c r="AG134" s="7">
        <v>24.5915883231796</v>
      </c>
      <c r="AH134" s="7"/>
      <c r="AI134" s="7">
        <v>12779.8300835597</v>
      </c>
      <c r="AJ134" s="7" t="s">
        <v>190</v>
      </c>
      <c r="AK134" s="7" t="s">
        <v>190</v>
      </c>
      <c r="AL134" s="7"/>
      <c r="AM134" s="7" t="s">
        <v>190</v>
      </c>
      <c r="AN134" s="7" t="s">
        <v>190</v>
      </c>
      <c r="AO134" s="7">
        <v>12779.8300835597</v>
      </c>
      <c r="AP134" s="7">
        <v>16.202016666666701</v>
      </c>
      <c r="AQ134" s="7">
        <v>146.13509780226801</v>
      </c>
      <c r="AR134" s="7"/>
      <c r="AS134" s="7">
        <v>8.1643816169526193</v>
      </c>
      <c r="AT134" s="7"/>
      <c r="AU134" s="7">
        <v>12779.8300835597</v>
      </c>
      <c r="AV134" s="7" t="s">
        <v>190</v>
      </c>
      <c r="AW134" s="7" t="s">
        <v>190</v>
      </c>
      <c r="AX134" s="7"/>
      <c r="AY134" s="7" t="s">
        <v>190</v>
      </c>
      <c r="AZ134" s="7" t="s">
        <v>190</v>
      </c>
      <c r="BA134" s="7">
        <v>12779.8300835597</v>
      </c>
    </row>
    <row r="135" spans="1:53" x14ac:dyDescent="0.35">
      <c r="A135" s="5"/>
      <c r="B135" s="5"/>
      <c r="C135" s="5" t="s">
        <v>266</v>
      </c>
      <c r="D135" s="5" t="s">
        <v>43</v>
      </c>
      <c r="E135" s="5" t="s">
        <v>49</v>
      </c>
      <c r="F135" s="5" t="s">
        <v>190</v>
      </c>
      <c r="G135" s="6">
        <v>44491.226400462998</v>
      </c>
      <c r="H135" s="7">
        <v>53</v>
      </c>
      <c r="I135" s="8">
        <v>3145</v>
      </c>
      <c r="J135" s="8">
        <v>0</v>
      </c>
      <c r="L135" s="7">
        <v>7.7194833333333301</v>
      </c>
      <c r="M135" s="7">
        <v>311.34460475501601</v>
      </c>
      <c r="N135" s="7"/>
      <c r="O135" s="7"/>
      <c r="P135" s="7"/>
      <c r="Q135" s="7">
        <v>14980.884212463399</v>
      </c>
      <c r="R135" s="7">
        <v>10.099</v>
      </c>
      <c r="S135" s="7">
        <v>3626.42820998768</v>
      </c>
      <c r="T135" s="7"/>
      <c r="U135" s="7">
        <v>114.47621801205899</v>
      </c>
      <c r="V135" s="7"/>
      <c r="W135" s="7">
        <v>15834.7040513833</v>
      </c>
      <c r="X135" s="7">
        <v>11.2687166666667</v>
      </c>
      <c r="Y135" s="7">
        <v>219.62137314281901</v>
      </c>
      <c r="Z135" s="7"/>
      <c r="AA135" s="7">
        <v>8.2960093992156594</v>
      </c>
      <c r="AB135" s="7"/>
      <c r="AC135" s="7">
        <v>15834.7040513833</v>
      </c>
      <c r="AD135" s="7">
        <v>14.2998333333333</v>
      </c>
      <c r="AE135" s="7">
        <v>105.83865347290001</v>
      </c>
      <c r="AF135" s="7"/>
      <c r="AG135" s="7">
        <v>10.863318124634</v>
      </c>
      <c r="AH135" s="7"/>
      <c r="AI135" s="7">
        <v>9118.2034396800991</v>
      </c>
      <c r="AJ135" s="7" t="s">
        <v>190</v>
      </c>
      <c r="AK135" s="7" t="s">
        <v>190</v>
      </c>
      <c r="AL135" s="7"/>
      <c r="AM135" s="7" t="s">
        <v>190</v>
      </c>
      <c r="AN135" s="7" t="s">
        <v>190</v>
      </c>
      <c r="AO135" s="7">
        <v>9118.2034396800991</v>
      </c>
      <c r="AP135" s="7">
        <v>16.184449999999998</v>
      </c>
      <c r="AQ135" s="7">
        <v>162883.34933831799</v>
      </c>
      <c r="AR135" s="8">
        <v>0</v>
      </c>
      <c r="AS135" s="7">
        <v>8534.6414986190593</v>
      </c>
      <c r="AT135" s="7"/>
      <c r="AU135" s="7">
        <v>9118.2034396800991</v>
      </c>
      <c r="AV135" s="7" t="s">
        <v>190</v>
      </c>
      <c r="AW135" s="7" t="s">
        <v>190</v>
      </c>
      <c r="AX135" s="7"/>
      <c r="AY135" s="7" t="s">
        <v>190</v>
      </c>
      <c r="AZ135" s="7" t="s">
        <v>190</v>
      </c>
      <c r="BA135" s="7">
        <v>9118.2034396800991</v>
      </c>
    </row>
    <row r="136" spans="1:53" x14ac:dyDescent="0.35">
      <c r="A136" s="5"/>
      <c r="B136" s="5"/>
      <c r="C136" s="5" t="s">
        <v>266</v>
      </c>
      <c r="D136" s="5" t="s">
        <v>86</v>
      </c>
      <c r="E136" s="5" t="s">
        <v>49</v>
      </c>
      <c r="F136" s="5" t="s">
        <v>190</v>
      </c>
      <c r="G136" s="6">
        <v>44491.4582407407</v>
      </c>
      <c r="H136" s="7">
        <v>61</v>
      </c>
      <c r="I136" s="8">
        <v>3145</v>
      </c>
      <c r="J136" s="8">
        <v>0</v>
      </c>
      <c r="L136" s="7">
        <v>7.6711</v>
      </c>
      <c r="M136" s="7">
        <v>289.73206040540299</v>
      </c>
      <c r="N136" s="7"/>
      <c r="O136" s="7"/>
      <c r="P136" s="7"/>
      <c r="Q136" s="7">
        <v>17313.856774539599</v>
      </c>
      <c r="R136" s="7">
        <v>10.107666666666701</v>
      </c>
      <c r="S136" s="7">
        <v>2346.23279080974</v>
      </c>
      <c r="T136" s="7"/>
      <c r="U136" s="7">
        <v>74.1344725124208</v>
      </c>
      <c r="V136" s="7"/>
      <c r="W136" s="7">
        <v>15747.120424205599</v>
      </c>
      <c r="X136" s="7">
        <v>11.329750000000001</v>
      </c>
      <c r="Y136" s="7">
        <v>193.66919603480201</v>
      </c>
      <c r="Z136" s="7"/>
      <c r="AA136" s="7">
        <v>6.4691967505525696</v>
      </c>
      <c r="AB136" s="7"/>
      <c r="AC136" s="7">
        <v>15747.120424205599</v>
      </c>
      <c r="AD136" s="7">
        <v>14.360666666666701</v>
      </c>
      <c r="AE136" s="7">
        <v>112.480640090943</v>
      </c>
      <c r="AF136" s="7"/>
      <c r="AG136" s="7">
        <v>11.4346706757541</v>
      </c>
      <c r="AH136" s="7"/>
      <c r="AI136" s="7">
        <v>8923.7572536163298</v>
      </c>
      <c r="AJ136" s="7" t="s">
        <v>190</v>
      </c>
      <c r="AK136" s="7" t="s">
        <v>190</v>
      </c>
      <c r="AL136" s="7"/>
      <c r="AM136" s="7" t="s">
        <v>190</v>
      </c>
      <c r="AN136" s="7" t="s">
        <v>190</v>
      </c>
      <c r="AO136" s="7">
        <v>8923.7572536163298</v>
      </c>
      <c r="AP136" s="7">
        <v>16.182683333333301</v>
      </c>
      <c r="AQ136" s="7">
        <v>91466.747179046695</v>
      </c>
      <c r="AR136" s="8">
        <v>0</v>
      </c>
      <c r="AS136" s="7">
        <v>4898.1886968873896</v>
      </c>
      <c r="AT136" s="7"/>
      <c r="AU136" s="7">
        <v>8923.7572536163298</v>
      </c>
      <c r="AV136" s="7" t="s">
        <v>190</v>
      </c>
      <c r="AW136" s="7" t="s">
        <v>190</v>
      </c>
      <c r="AX136" s="7"/>
      <c r="AY136" s="7" t="s">
        <v>190</v>
      </c>
      <c r="AZ136" s="7" t="s">
        <v>190</v>
      </c>
      <c r="BA136" s="7">
        <v>8923.7572536163298</v>
      </c>
    </row>
    <row r="137" spans="1:53" x14ac:dyDescent="0.35">
      <c r="A137" s="5"/>
      <c r="B137" s="5"/>
      <c r="C137" s="5" t="s">
        <v>266</v>
      </c>
      <c r="D137" s="5" t="s">
        <v>127</v>
      </c>
      <c r="E137" s="5" t="s">
        <v>49</v>
      </c>
      <c r="F137" s="5" t="s">
        <v>190</v>
      </c>
      <c r="G137" s="6">
        <v>44491.659398148098</v>
      </c>
      <c r="H137" s="7">
        <v>68</v>
      </c>
      <c r="I137" s="8">
        <v>3145</v>
      </c>
      <c r="J137" s="8">
        <v>0</v>
      </c>
      <c r="L137" s="7" t="s">
        <v>190</v>
      </c>
      <c r="M137" s="7" t="s">
        <v>190</v>
      </c>
      <c r="N137" s="7"/>
      <c r="O137" s="7" t="s">
        <v>190</v>
      </c>
      <c r="P137" s="7" t="s">
        <v>190</v>
      </c>
      <c r="Q137" s="7">
        <v>14638.6140308951</v>
      </c>
      <c r="R137" s="7">
        <v>10.116516666666699</v>
      </c>
      <c r="S137" s="7">
        <v>4767.7918376541102</v>
      </c>
      <c r="T137" s="7"/>
      <c r="U137" s="7">
        <v>165.585835407899</v>
      </c>
      <c r="V137" s="7"/>
      <c r="W137" s="7">
        <v>14430.3353276006</v>
      </c>
      <c r="X137" s="7">
        <v>11.3298666666667</v>
      </c>
      <c r="Y137" s="7">
        <v>209.94532194054401</v>
      </c>
      <c r="Z137" s="7"/>
      <c r="AA137" s="7">
        <v>9.0859228881647205</v>
      </c>
      <c r="AB137" s="7"/>
      <c r="AC137" s="7">
        <v>14430.3353276006</v>
      </c>
      <c r="AD137" s="7" t="s">
        <v>190</v>
      </c>
      <c r="AE137" s="7" t="s">
        <v>190</v>
      </c>
      <c r="AF137" s="7"/>
      <c r="AG137" s="7" t="s">
        <v>190</v>
      </c>
      <c r="AH137" s="7" t="s">
        <v>190</v>
      </c>
      <c r="AI137" s="7">
        <v>8766.3353617305402</v>
      </c>
      <c r="AJ137" s="7">
        <v>14.5607666666667</v>
      </c>
      <c r="AK137" s="7">
        <v>169.11085746272499</v>
      </c>
      <c r="AL137" s="7"/>
      <c r="AM137" s="7">
        <v>18.2181234305732</v>
      </c>
      <c r="AN137" s="7"/>
      <c r="AO137" s="7">
        <v>8766.3353617305402</v>
      </c>
      <c r="AP137" s="7">
        <v>16.193266666666698</v>
      </c>
      <c r="AQ137" s="7">
        <v>176188.131203155</v>
      </c>
      <c r="AR137" s="8">
        <v>0</v>
      </c>
      <c r="AS137" s="7">
        <v>9601.9876834742099</v>
      </c>
      <c r="AT137" s="7"/>
      <c r="AU137" s="7">
        <v>8766.3353617305402</v>
      </c>
      <c r="AV137" s="7" t="s">
        <v>190</v>
      </c>
      <c r="AW137" s="7" t="s">
        <v>190</v>
      </c>
      <c r="AX137" s="7"/>
      <c r="AY137" s="7" t="s">
        <v>190</v>
      </c>
      <c r="AZ137" s="7" t="s">
        <v>190</v>
      </c>
      <c r="BA137" s="7">
        <v>8766.3353617305402</v>
      </c>
    </row>
    <row r="138" spans="1:53" x14ac:dyDescent="0.35">
      <c r="A138" s="5"/>
      <c r="B138" s="5"/>
      <c r="C138" s="5" t="s">
        <v>267</v>
      </c>
      <c r="D138" s="5" t="s">
        <v>103</v>
      </c>
      <c r="E138" s="5" t="s">
        <v>49</v>
      </c>
      <c r="F138" s="5" t="s">
        <v>190</v>
      </c>
      <c r="G138" s="6">
        <v>44494.7163657407</v>
      </c>
      <c r="H138" s="7">
        <v>82</v>
      </c>
      <c r="I138" s="8">
        <v>3145</v>
      </c>
      <c r="J138" s="8">
        <v>15</v>
      </c>
      <c r="L138" s="7" t="s">
        <v>190</v>
      </c>
      <c r="M138" s="7" t="s">
        <v>190</v>
      </c>
      <c r="N138" s="7"/>
      <c r="O138" s="7" t="s">
        <v>190</v>
      </c>
      <c r="P138" s="7" t="s">
        <v>190</v>
      </c>
      <c r="Q138" s="7">
        <v>11382.8067613407</v>
      </c>
      <c r="R138" s="7">
        <v>10.142566666666699</v>
      </c>
      <c r="S138" s="7">
        <v>761.63345221618397</v>
      </c>
      <c r="T138" s="7"/>
      <c r="U138" s="7">
        <v>27.133889871563898</v>
      </c>
      <c r="V138" s="7"/>
      <c r="W138" s="7">
        <v>13658.560988678</v>
      </c>
      <c r="X138" s="7" t="s">
        <v>190</v>
      </c>
      <c r="Y138" s="7" t="s">
        <v>190</v>
      </c>
      <c r="Z138" s="7"/>
      <c r="AA138" s="7" t="s">
        <v>190</v>
      </c>
      <c r="AB138" s="7" t="s">
        <v>190</v>
      </c>
      <c r="AC138" s="7">
        <v>13658.560988678</v>
      </c>
      <c r="AD138" s="7" t="s">
        <v>190</v>
      </c>
      <c r="AE138" s="7" t="s">
        <v>190</v>
      </c>
      <c r="AF138" s="7"/>
      <c r="AG138" s="7" t="s">
        <v>190</v>
      </c>
      <c r="AH138" s="7" t="s">
        <v>190</v>
      </c>
      <c r="AI138" s="7">
        <v>7019.3244044189596</v>
      </c>
      <c r="AJ138" s="7" t="s">
        <v>190</v>
      </c>
      <c r="AK138" s="7" t="s">
        <v>190</v>
      </c>
      <c r="AL138" s="7"/>
      <c r="AM138" s="7" t="s">
        <v>190</v>
      </c>
      <c r="AN138" s="7" t="s">
        <v>190</v>
      </c>
      <c r="AO138" s="7">
        <v>7019.3244044189596</v>
      </c>
      <c r="AP138" s="7">
        <v>16.2194</v>
      </c>
      <c r="AQ138" s="7">
        <v>38013.825516014098</v>
      </c>
      <c r="AR138" s="8">
        <v>15</v>
      </c>
      <c r="AS138" s="7">
        <v>2589.2868104920799</v>
      </c>
      <c r="AT138" s="7"/>
      <c r="AU138" s="7">
        <v>7019.3244044189596</v>
      </c>
      <c r="AV138" s="7" t="s">
        <v>190</v>
      </c>
      <c r="AW138" s="7" t="s">
        <v>190</v>
      </c>
      <c r="AX138" s="7"/>
      <c r="AY138" s="7" t="s">
        <v>190</v>
      </c>
      <c r="AZ138" s="7" t="s">
        <v>190</v>
      </c>
      <c r="BA138" s="7">
        <v>7019.3244044189596</v>
      </c>
    </row>
    <row r="139" spans="1:53" x14ac:dyDescent="0.35">
      <c r="A139" s="5"/>
      <c r="B139" s="5"/>
      <c r="C139" s="5" t="s">
        <v>267</v>
      </c>
      <c r="D139" s="5" t="s">
        <v>162</v>
      </c>
      <c r="E139" s="5" t="s">
        <v>49</v>
      </c>
      <c r="F139" s="5" t="s">
        <v>190</v>
      </c>
      <c r="G139" s="6">
        <v>44494.745034722197</v>
      </c>
      <c r="H139" s="7">
        <v>83</v>
      </c>
      <c r="I139" s="8">
        <v>3145</v>
      </c>
      <c r="J139" s="8">
        <v>15</v>
      </c>
      <c r="L139" s="7" t="s">
        <v>190</v>
      </c>
      <c r="M139" s="7" t="s">
        <v>190</v>
      </c>
      <c r="N139" s="7"/>
      <c r="O139" s="7" t="s">
        <v>190</v>
      </c>
      <c r="P139" s="7" t="s">
        <v>190</v>
      </c>
      <c r="Q139" s="7">
        <v>11088.6056220093</v>
      </c>
      <c r="R139" s="7">
        <v>10.151400000000001</v>
      </c>
      <c r="S139" s="7">
        <v>521.39769403875505</v>
      </c>
      <c r="T139" s="7"/>
      <c r="U139" s="7">
        <v>17.540571401674701</v>
      </c>
      <c r="V139" s="7"/>
      <c r="W139" s="7">
        <v>14194.375601621599</v>
      </c>
      <c r="X139" s="7" t="s">
        <v>190</v>
      </c>
      <c r="Y139" s="7" t="s">
        <v>190</v>
      </c>
      <c r="Z139" s="7"/>
      <c r="AA139" s="7" t="s">
        <v>190</v>
      </c>
      <c r="AB139" s="7" t="s">
        <v>190</v>
      </c>
      <c r="AC139" s="7">
        <v>14194.375601621599</v>
      </c>
      <c r="AD139" s="7">
        <v>14.3311666666667</v>
      </c>
      <c r="AE139" s="7">
        <v>151.68447676612001</v>
      </c>
      <c r="AF139" s="7"/>
      <c r="AG139" s="7">
        <v>15.310867197753399</v>
      </c>
      <c r="AH139" s="7"/>
      <c r="AI139" s="7">
        <v>7830.8752273735199</v>
      </c>
      <c r="AJ139" s="7" t="s">
        <v>190</v>
      </c>
      <c r="AK139" s="7" t="s">
        <v>190</v>
      </c>
      <c r="AL139" s="7"/>
      <c r="AM139" s="7" t="s">
        <v>190</v>
      </c>
      <c r="AN139" s="7" t="s">
        <v>190</v>
      </c>
      <c r="AO139" s="7">
        <v>7830.8752273735199</v>
      </c>
      <c r="AP139" s="7">
        <v>16.2195</v>
      </c>
      <c r="AQ139" s="7">
        <v>28363.1253612213</v>
      </c>
      <c r="AR139" s="8">
        <v>15</v>
      </c>
      <c r="AS139" s="7">
        <v>1732.61521356446</v>
      </c>
      <c r="AT139" s="7"/>
      <c r="AU139" s="7">
        <v>7830.8752273735199</v>
      </c>
      <c r="AV139" s="7" t="s">
        <v>190</v>
      </c>
      <c r="AW139" s="7" t="s">
        <v>190</v>
      </c>
      <c r="AX139" s="7"/>
      <c r="AY139" s="7" t="s">
        <v>190</v>
      </c>
      <c r="AZ139" s="7" t="s">
        <v>190</v>
      </c>
      <c r="BA139" s="7">
        <v>7830.8752273735199</v>
      </c>
    </row>
    <row r="140" spans="1:53" x14ac:dyDescent="0.35">
      <c r="A140" s="5"/>
      <c r="B140" s="5"/>
      <c r="C140" s="5" t="s">
        <v>267</v>
      </c>
      <c r="D140" s="5" t="s">
        <v>129</v>
      </c>
      <c r="E140" s="5" t="s">
        <v>49</v>
      </c>
      <c r="F140" s="5" t="s">
        <v>190</v>
      </c>
      <c r="G140" s="6">
        <v>44494.773692129602</v>
      </c>
      <c r="H140" s="7">
        <v>84</v>
      </c>
      <c r="I140" s="8">
        <v>3145</v>
      </c>
      <c r="J140" s="8">
        <v>15</v>
      </c>
      <c r="L140" s="7" t="s">
        <v>190</v>
      </c>
      <c r="M140" s="7" t="s">
        <v>190</v>
      </c>
      <c r="N140" s="7"/>
      <c r="O140" s="7" t="s">
        <v>190</v>
      </c>
      <c r="P140" s="7" t="s">
        <v>190</v>
      </c>
      <c r="Q140" s="7">
        <v>12427.356667255301</v>
      </c>
      <c r="R140" s="7">
        <v>10.15155</v>
      </c>
      <c r="S140" s="7">
        <v>719.26505764334695</v>
      </c>
      <c r="T140" s="7"/>
      <c r="U140" s="7">
        <v>27.319866964736601</v>
      </c>
      <c r="V140" s="7"/>
      <c r="W140" s="7">
        <v>12813.9837262283</v>
      </c>
      <c r="X140" s="7">
        <v>11.2863333333333</v>
      </c>
      <c r="Y140" s="7">
        <v>125.803989728292</v>
      </c>
      <c r="Z140" s="7"/>
      <c r="AA140" s="7">
        <v>3.5840596898784201</v>
      </c>
      <c r="AB140" s="7"/>
      <c r="AC140" s="7">
        <v>12813.9837262283</v>
      </c>
      <c r="AD140" s="7" t="s">
        <v>190</v>
      </c>
      <c r="AE140" s="7" t="s">
        <v>190</v>
      </c>
      <c r="AF140" s="7"/>
      <c r="AG140" s="7" t="s">
        <v>190</v>
      </c>
      <c r="AH140" s="7" t="s">
        <v>190</v>
      </c>
      <c r="AI140" s="7">
        <v>7121.4898374900904</v>
      </c>
      <c r="AJ140" s="7" t="s">
        <v>190</v>
      </c>
      <c r="AK140" s="7" t="s">
        <v>190</v>
      </c>
      <c r="AL140" s="7"/>
      <c r="AM140" s="7" t="s">
        <v>190</v>
      </c>
      <c r="AN140" s="7" t="s">
        <v>190</v>
      </c>
      <c r="AO140" s="7">
        <v>7121.4898374900904</v>
      </c>
      <c r="AP140" s="7">
        <v>16.219633333333299</v>
      </c>
      <c r="AQ140" s="7">
        <v>47067.786390717702</v>
      </c>
      <c r="AR140" s="8">
        <v>15</v>
      </c>
      <c r="AS140" s="7">
        <v>3159.4022705099001</v>
      </c>
      <c r="AT140" s="7"/>
      <c r="AU140" s="7">
        <v>7121.4898374900904</v>
      </c>
      <c r="AV140" s="7" t="s">
        <v>190</v>
      </c>
      <c r="AW140" s="7" t="s">
        <v>190</v>
      </c>
      <c r="AX140" s="7"/>
      <c r="AY140" s="7" t="s">
        <v>190</v>
      </c>
      <c r="AZ140" s="7" t="s">
        <v>190</v>
      </c>
      <c r="BA140" s="7">
        <v>7121.4898374900904</v>
      </c>
    </row>
    <row r="141" spans="1:53" x14ac:dyDescent="0.35">
      <c r="A141" s="5"/>
      <c r="B141" s="5"/>
      <c r="C141" s="5" t="s">
        <v>268</v>
      </c>
      <c r="D141" s="5" t="s">
        <v>182</v>
      </c>
      <c r="E141" s="5" t="s">
        <v>49</v>
      </c>
      <c r="F141" s="5" t="s">
        <v>190</v>
      </c>
      <c r="G141" s="6">
        <v>44495.204050925902</v>
      </c>
      <c r="H141" s="7">
        <v>98</v>
      </c>
      <c r="I141" s="8">
        <v>3145</v>
      </c>
      <c r="J141" s="8">
        <v>30</v>
      </c>
      <c r="L141" s="7">
        <v>7.70888333333333</v>
      </c>
      <c r="M141" s="7">
        <v>216.59128773537799</v>
      </c>
      <c r="N141" s="7"/>
      <c r="O141" s="7"/>
      <c r="P141" s="7"/>
      <c r="Q141" s="7">
        <v>12463.3367711473</v>
      </c>
      <c r="R141" s="7">
        <v>10.1427833333333</v>
      </c>
      <c r="S141" s="7">
        <v>160.52561649236</v>
      </c>
      <c r="T141" s="7"/>
      <c r="U141" s="7">
        <v>5.2052085838608297</v>
      </c>
      <c r="V141" s="7"/>
      <c r="W141" s="7">
        <v>13089.358909232</v>
      </c>
      <c r="X141" s="7">
        <v>11.3386666666667</v>
      </c>
      <c r="Y141" s="7">
        <v>102.27303710817</v>
      </c>
      <c r="Z141" s="7"/>
      <c r="AA141" s="7">
        <v>1.2533123962025099</v>
      </c>
      <c r="AB141" s="7"/>
      <c r="AC141" s="7">
        <v>13089.358909232</v>
      </c>
      <c r="AD141" s="7">
        <v>14.3625666666667</v>
      </c>
      <c r="AE141" s="7">
        <v>490.371901156668</v>
      </c>
      <c r="AF141" s="7"/>
      <c r="AG141" s="7">
        <v>43.475233704383399</v>
      </c>
      <c r="AH141" s="7"/>
      <c r="AI141" s="7">
        <v>7155.8405449543197</v>
      </c>
      <c r="AJ141" s="7">
        <v>14.5712833333333</v>
      </c>
      <c r="AK141" s="7">
        <v>58.996818934922302</v>
      </c>
      <c r="AL141" s="7"/>
      <c r="AM141" s="7">
        <v>3.3389653903964298</v>
      </c>
      <c r="AN141" s="7"/>
      <c r="AO141" s="7">
        <v>7155.8405449543197</v>
      </c>
      <c r="AP141" s="7">
        <v>16.210850000000001</v>
      </c>
      <c r="AQ141" s="7">
        <v>21250.720833785999</v>
      </c>
      <c r="AR141" s="8">
        <v>30</v>
      </c>
      <c r="AS141" s="7">
        <v>1421.08526119423</v>
      </c>
      <c r="AT141" s="7"/>
      <c r="AU141" s="7">
        <v>7155.8405449543197</v>
      </c>
      <c r="AV141" s="7" t="s">
        <v>190</v>
      </c>
      <c r="AW141" s="7" t="s">
        <v>190</v>
      </c>
      <c r="AX141" s="7"/>
      <c r="AY141" s="7" t="s">
        <v>190</v>
      </c>
      <c r="AZ141" s="7" t="s">
        <v>190</v>
      </c>
      <c r="BA141" s="7">
        <v>7155.8405449543197</v>
      </c>
    </row>
    <row r="142" spans="1:53" x14ac:dyDescent="0.35">
      <c r="A142" s="5"/>
      <c r="B142" s="5"/>
      <c r="C142" s="5" t="s">
        <v>268</v>
      </c>
      <c r="D142" s="5" t="s">
        <v>10</v>
      </c>
      <c r="E142" s="5" t="s">
        <v>49</v>
      </c>
      <c r="F142" s="5" t="s">
        <v>190</v>
      </c>
      <c r="G142" s="6">
        <v>44495.232743055603</v>
      </c>
      <c r="H142" s="7">
        <v>99</v>
      </c>
      <c r="I142" s="8">
        <v>3145</v>
      </c>
      <c r="J142" s="8">
        <v>30</v>
      </c>
      <c r="L142" s="7">
        <v>7.7140666666666702</v>
      </c>
      <c r="M142" s="7">
        <v>529.07859145556097</v>
      </c>
      <c r="N142" s="7"/>
      <c r="O142" s="7"/>
      <c r="P142" s="7"/>
      <c r="Q142" s="7">
        <v>13089.843095922801</v>
      </c>
      <c r="R142" s="7">
        <v>10.1338833333333</v>
      </c>
      <c r="S142" s="7">
        <v>264.46005982377699</v>
      </c>
      <c r="T142" s="7"/>
      <c r="U142" s="7">
        <v>9.2170262854816603</v>
      </c>
      <c r="V142" s="7"/>
      <c r="W142" s="7">
        <v>13077.960469384199</v>
      </c>
      <c r="X142" s="7" t="s">
        <v>190</v>
      </c>
      <c r="Y142" s="7" t="s">
        <v>190</v>
      </c>
      <c r="Z142" s="7"/>
      <c r="AA142" s="7" t="s">
        <v>190</v>
      </c>
      <c r="AB142" s="7" t="s">
        <v>190</v>
      </c>
      <c r="AC142" s="7">
        <v>13077.960469384199</v>
      </c>
      <c r="AD142" s="7">
        <v>14.362399999999999</v>
      </c>
      <c r="AE142" s="7">
        <v>546.655289963972</v>
      </c>
      <c r="AF142" s="7"/>
      <c r="AG142" s="7">
        <v>43.760980406263599</v>
      </c>
      <c r="AH142" s="7"/>
      <c r="AI142" s="7">
        <v>7919.5285800903403</v>
      </c>
      <c r="AJ142" s="7">
        <v>14.5711166666667</v>
      </c>
      <c r="AK142" s="7">
        <v>110.79837346521199</v>
      </c>
      <c r="AL142" s="7"/>
      <c r="AM142" s="7">
        <v>11.0786115595143</v>
      </c>
      <c r="AN142" s="7"/>
      <c r="AO142" s="7">
        <v>7919.5285800903403</v>
      </c>
      <c r="AP142" s="7">
        <v>16.2106833333333</v>
      </c>
      <c r="AQ142" s="7">
        <v>24474.7650056235</v>
      </c>
      <c r="AR142" s="8">
        <v>30</v>
      </c>
      <c r="AS142" s="7">
        <v>1478.74760207894</v>
      </c>
      <c r="AT142" s="7"/>
      <c r="AU142" s="7">
        <v>7919.5285800903403</v>
      </c>
      <c r="AV142" s="7" t="s">
        <v>190</v>
      </c>
      <c r="AW142" s="7" t="s">
        <v>190</v>
      </c>
      <c r="AX142" s="7"/>
      <c r="AY142" s="7" t="s">
        <v>190</v>
      </c>
      <c r="AZ142" s="7" t="s">
        <v>190</v>
      </c>
      <c r="BA142" s="7">
        <v>7919.5285800903403</v>
      </c>
    </row>
    <row r="143" spans="1:53" x14ac:dyDescent="0.35">
      <c r="A143" s="5"/>
      <c r="B143" s="5"/>
      <c r="C143" s="5" t="s">
        <v>268</v>
      </c>
      <c r="D143" s="5" t="s">
        <v>66</v>
      </c>
      <c r="E143" s="5" t="s">
        <v>49</v>
      </c>
      <c r="F143" s="5" t="s">
        <v>190</v>
      </c>
      <c r="G143" s="6">
        <v>44495.261412036998</v>
      </c>
      <c r="H143" s="7">
        <v>1</v>
      </c>
      <c r="I143" s="8">
        <v>3145</v>
      </c>
      <c r="J143" s="8">
        <v>30</v>
      </c>
      <c r="L143" s="7">
        <v>7.7035</v>
      </c>
      <c r="M143" s="7">
        <v>930.72339316500199</v>
      </c>
      <c r="N143" s="7"/>
      <c r="O143" s="7"/>
      <c r="P143" s="7"/>
      <c r="Q143" s="7">
        <v>16199.413812729799</v>
      </c>
      <c r="R143" s="7">
        <v>10.1253166666667</v>
      </c>
      <c r="S143" s="7">
        <v>356.32486898404699</v>
      </c>
      <c r="T143" s="7"/>
      <c r="U143" s="7">
        <v>12.312836278803401</v>
      </c>
      <c r="V143" s="7"/>
      <c r="W143" s="7">
        <v>13516.213728017799</v>
      </c>
      <c r="X143" s="7">
        <v>11.3386666666667</v>
      </c>
      <c r="Y143" s="7">
        <v>223.153334453583</v>
      </c>
      <c r="Z143" s="7"/>
      <c r="AA143" s="7">
        <v>11.366547484966199</v>
      </c>
      <c r="AB143" s="7"/>
      <c r="AC143" s="7">
        <v>13516.213728017799</v>
      </c>
      <c r="AD143" s="7">
        <v>14.3713</v>
      </c>
      <c r="AE143" s="7">
        <v>824.22388918343597</v>
      </c>
      <c r="AF143" s="7"/>
      <c r="AG143" s="7">
        <v>70.280726501491102</v>
      </c>
      <c r="AH143" s="7"/>
      <c r="AI143" s="7">
        <v>7147.6970964622697</v>
      </c>
      <c r="AJ143" s="7">
        <v>14.569566666666701</v>
      </c>
      <c r="AK143" s="7">
        <v>143.706626006443</v>
      </c>
      <c r="AL143" s="7"/>
      <c r="AM143" s="7">
        <v>19.315048564424298</v>
      </c>
      <c r="AN143" s="7"/>
      <c r="AO143" s="7">
        <v>7147.6970964622697</v>
      </c>
      <c r="AP143" s="7">
        <v>16.1916333333333</v>
      </c>
      <c r="AQ143" s="7">
        <v>1168498.85839819</v>
      </c>
      <c r="AR143" s="8">
        <v>30</v>
      </c>
      <c r="AS143" s="7">
        <v>78083.180326792601</v>
      </c>
      <c r="AT143" s="7"/>
      <c r="AU143" s="7">
        <v>7147.6970964622697</v>
      </c>
      <c r="AV143" s="7" t="s">
        <v>190</v>
      </c>
      <c r="AW143" s="7" t="s">
        <v>190</v>
      </c>
      <c r="AX143" s="7"/>
      <c r="AY143" s="7" t="s">
        <v>190</v>
      </c>
      <c r="AZ143" s="7" t="s">
        <v>190</v>
      </c>
      <c r="BA143" s="7">
        <v>7147.6970964622697</v>
      </c>
    </row>
    <row r="144" spans="1:53" x14ac:dyDescent="0.35">
      <c r="A144" s="5"/>
      <c r="B144" s="5"/>
      <c r="C144" s="5" t="s">
        <v>269</v>
      </c>
      <c r="D144" s="5" t="s">
        <v>132</v>
      </c>
      <c r="E144" s="5" t="s">
        <v>49</v>
      </c>
      <c r="F144" s="5" t="s">
        <v>190</v>
      </c>
      <c r="G144" s="6">
        <v>44495.290104166699</v>
      </c>
      <c r="H144" s="7">
        <v>2</v>
      </c>
      <c r="I144" s="8">
        <v>3145</v>
      </c>
      <c r="J144" s="8">
        <v>60</v>
      </c>
      <c r="L144" s="7">
        <v>7.70353333333333</v>
      </c>
      <c r="M144" s="7">
        <v>677.23364875569098</v>
      </c>
      <c r="N144" s="7"/>
      <c r="O144" s="7"/>
      <c r="P144" s="7"/>
      <c r="Q144" s="7">
        <v>12315.8913677368</v>
      </c>
      <c r="R144" s="7" t="s">
        <v>190</v>
      </c>
      <c r="S144" s="7" t="s">
        <v>190</v>
      </c>
      <c r="T144" s="7"/>
      <c r="U144" s="7" t="s">
        <v>190</v>
      </c>
      <c r="V144" s="7" t="s">
        <v>190</v>
      </c>
      <c r="W144" s="7">
        <v>12451.270588028299</v>
      </c>
      <c r="X144" s="7" t="s">
        <v>190</v>
      </c>
      <c r="Y144" s="7" t="s">
        <v>190</v>
      </c>
      <c r="Z144" s="7"/>
      <c r="AA144" s="7" t="s">
        <v>190</v>
      </c>
      <c r="AB144" s="7" t="s">
        <v>190</v>
      </c>
      <c r="AC144" s="7">
        <v>12451.270588028299</v>
      </c>
      <c r="AD144" s="7">
        <v>14.3608833333333</v>
      </c>
      <c r="AE144" s="7">
        <v>334.06338652890202</v>
      </c>
      <c r="AF144" s="7"/>
      <c r="AG144" s="7">
        <v>30.556441622685899</v>
      </c>
      <c r="AH144" s="7"/>
      <c r="AI144" s="7">
        <v>7265.5112518405904</v>
      </c>
      <c r="AJ144" s="7">
        <v>14.548733333333301</v>
      </c>
      <c r="AK144" s="7">
        <v>21.1887657164073</v>
      </c>
      <c r="AL144" s="7"/>
      <c r="AM144" s="7">
        <v>0</v>
      </c>
      <c r="AN144" s="7"/>
      <c r="AO144" s="7">
        <v>7265.5112518405904</v>
      </c>
      <c r="AP144" s="7">
        <v>16.2091666666667</v>
      </c>
      <c r="AQ144" s="7">
        <v>11119.8617023631</v>
      </c>
      <c r="AR144" s="8">
        <v>60</v>
      </c>
      <c r="AS144" s="7">
        <v>733.69640651716497</v>
      </c>
      <c r="AT144" s="7"/>
      <c r="AU144" s="7">
        <v>7265.5112518405904</v>
      </c>
      <c r="AV144" s="7">
        <v>17.285966666666699</v>
      </c>
      <c r="AW144" s="7">
        <v>730.72380976653096</v>
      </c>
      <c r="AX144" s="7"/>
      <c r="AY144" s="7">
        <v>75.705129384877793</v>
      </c>
      <c r="AZ144" s="7"/>
      <c r="BA144" s="7">
        <v>7265.5112518405904</v>
      </c>
    </row>
    <row r="145" spans="1:53" x14ac:dyDescent="0.35">
      <c r="A145" s="5"/>
      <c r="B145" s="5"/>
      <c r="C145" s="5" t="s">
        <v>269</v>
      </c>
      <c r="D145" s="5" t="s">
        <v>221</v>
      </c>
      <c r="E145" s="5" t="s">
        <v>49</v>
      </c>
      <c r="F145" s="5" t="s">
        <v>190</v>
      </c>
      <c r="G145" s="6">
        <v>44495.3187847222</v>
      </c>
      <c r="H145" s="7">
        <v>3</v>
      </c>
      <c r="I145" s="8">
        <v>3145</v>
      </c>
      <c r="J145" s="8">
        <v>60</v>
      </c>
      <c r="L145" s="7">
        <v>7.6820166666666703</v>
      </c>
      <c r="M145" s="7">
        <v>345.01810743252901</v>
      </c>
      <c r="N145" s="7"/>
      <c r="O145" s="7"/>
      <c r="P145" s="7"/>
      <c r="Q145" s="7">
        <v>14760.654101476201</v>
      </c>
      <c r="R145" s="7" t="s">
        <v>190</v>
      </c>
      <c r="S145" s="7" t="s">
        <v>190</v>
      </c>
      <c r="T145" s="7"/>
      <c r="U145" s="7" t="s">
        <v>190</v>
      </c>
      <c r="V145" s="7" t="s">
        <v>190</v>
      </c>
      <c r="W145" s="7">
        <v>14030.4772501402</v>
      </c>
      <c r="X145" s="7" t="s">
        <v>190</v>
      </c>
      <c r="Y145" s="7" t="s">
        <v>190</v>
      </c>
      <c r="Z145" s="7"/>
      <c r="AA145" s="7" t="s">
        <v>190</v>
      </c>
      <c r="AB145" s="7" t="s">
        <v>190</v>
      </c>
      <c r="AC145" s="7">
        <v>14030.4772501402</v>
      </c>
      <c r="AD145" s="7">
        <v>14.362550000000001</v>
      </c>
      <c r="AE145" s="7">
        <v>565.814306640621</v>
      </c>
      <c r="AF145" s="7"/>
      <c r="AG145" s="7">
        <v>46.076442743464703</v>
      </c>
      <c r="AH145" s="7"/>
      <c r="AI145" s="7">
        <v>7743.7103393058997</v>
      </c>
      <c r="AJ145" s="7" t="s">
        <v>190</v>
      </c>
      <c r="AK145" s="7" t="s">
        <v>190</v>
      </c>
      <c r="AL145" s="7"/>
      <c r="AM145" s="7" t="s">
        <v>190</v>
      </c>
      <c r="AN145" s="7" t="s">
        <v>190</v>
      </c>
      <c r="AO145" s="7">
        <v>7743.7103393058997</v>
      </c>
      <c r="AP145" s="7">
        <v>16.202083333333299</v>
      </c>
      <c r="AQ145" s="7">
        <v>13670.702741061599</v>
      </c>
      <c r="AR145" s="8">
        <v>60</v>
      </c>
      <c r="AS145" s="7">
        <v>845.88630938033396</v>
      </c>
      <c r="AT145" s="7"/>
      <c r="AU145" s="7">
        <v>7743.7103393058997</v>
      </c>
      <c r="AV145" s="7">
        <v>17.278883333333301</v>
      </c>
      <c r="AW145" s="7">
        <v>145.16690599446301</v>
      </c>
      <c r="AX145" s="7"/>
      <c r="AY145" s="7">
        <v>0</v>
      </c>
      <c r="AZ145" s="7"/>
      <c r="BA145" s="7">
        <v>7743.7103393058997</v>
      </c>
    </row>
    <row r="146" spans="1:53" x14ac:dyDescent="0.35">
      <c r="A146" s="5"/>
      <c r="B146" s="5"/>
      <c r="C146" s="5" t="s">
        <v>269</v>
      </c>
      <c r="D146" s="5" t="s">
        <v>189</v>
      </c>
      <c r="E146" s="5" t="s">
        <v>49</v>
      </c>
      <c r="F146" s="5" t="s">
        <v>190</v>
      </c>
      <c r="G146" s="6">
        <v>44495.347500000003</v>
      </c>
      <c r="H146" s="7">
        <v>4</v>
      </c>
      <c r="I146" s="8">
        <v>3145</v>
      </c>
      <c r="J146" s="8">
        <v>60</v>
      </c>
      <c r="L146" s="7">
        <v>7.6820000000000004</v>
      </c>
      <c r="M146" s="7">
        <v>319.54192087300402</v>
      </c>
      <c r="N146" s="7"/>
      <c r="O146" s="7"/>
      <c r="P146" s="7"/>
      <c r="Q146" s="7">
        <v>19164.488302754999</v>
      </c>
      <c r="R146" s="7" t="s">
        <v>190</v>
      </c>
      <c r="S146" s="7" t="s">
        <v>190</v>
      </c>
      <c r="T146" s="7"/>
      <c r="U146" s="7" t="s">
        <v>190</v>
      </c>
      <c r="V146" s="7" t="s">
        <v>190</v>
      </c>
      <c r="W146" s="7">
        <v>17002.616654909802</v>
      </c>
      <c r="X146" s="7">
        <v>11.277533333333301</v>
      </c>
      <c r="Y146" s="7">
        <v>158.69417722707601</v>
      </c>
      <c r="Z146" s="7"/>
      <c r="AA146" s="7">
        <v>3.02099028154039</v>
      </c>
      <c r="AB146" s="7"/>
      <c r="AC146" s="7">
        <v>17002.616654909802</v>
      </c>
      <c r="AD146" s="7">
        <v>14.3521</v>
      </c>
      <c r="AE146" s="7">
        <v>355.098427586127</v>
      </c>
      <c r="AF146" s="7"/>
      <c r="AG146" s="7">
        <v>25.350966918984</v>
      </c>
      <c r="AH146" s="7"/>
      <c r="AI146" s="7">
        <v>9624.8760820121406</v>
      </c>
      <c r="AJ146" s="7" t="s">
        <v>190</v>
      </c>
      <c r="AK146" s="7" t="s">
        <v>190</v>
      </c>
      <c r="AL146" s="7"/>
      <c r="AM146" s="7" t="s">
        <v>190</v>
      </c>
      <c r="AN146" s="7" t="s">
        <v>190</v>
      </c>
      <c r="AO146" s="7">
        <v>9624.8760820121406</v>
      </c>
      <c r="AP146" s="7">
        <v>16.20205</v>
      </c>
      <c r="AQ146" s="7">
        <v>6125.2000588989204</v>
      </c>
      <c r="AR146" s="8">
        <v>60</v>
      </c>
      <c r="AS146" s="7">
        <v>306.65521226914598</v>
      </c>
      <c r="AT146" s="7"/>
      <c r="AU146" s="7">
        <v>9624.8760820121406</v>
      </c>
      <c r="AV146" s="7" t="s">
        <v>190</v>
      </c>
      <c r="AW146" s="7" t="s">
        <v>190</v>
      </c>
      <c r="AX146" s="7"/>
      <c r="AY146" s="7" t="s">
        <v>190</v>
      </c>
      <c r="AZ146" s="7" t="s">
        <v>190</v>
      </c>
      <c r="BA146" s="7">
        <v>9624.8760820121406</v>
      </c>
    </row>
    <row r="147" spans="1:53" x14ac:dyDescent="0.35">
      <c r="A147" s="5"/>
      <c r="B147" s="5"/>
      <c r="C147" s="5" t="s">
        <v>270</v>
      </c>
      <c r="D147" s="5" t="s">
        <v>7</v>
      </c>
      <c r="E147" s="5" t="s">
        <v>49</v>
      </c>
      <c r="F147" s="5" t="s">
        <v>190</v>
      </c>
      <c r="G147" s="6">
        <v>44495.578506944403</v>
      </c>
      <c r="H147" s="7">
        <v>11</v>
      </c>
      <c r="I147" s="8">
        <v>3145</v>
      </c>
      <c r="J147" s="8">
        <v>120</v>
      </c>
      <c r="L147" s="7" t="s">
        <v>190</v>
      </c>
      <c r="M147" s="7" t="s">
        <v>190</v>
      </c>
      <c r="N147" s="7"/>
      <c r="O147" s="7" t="s">
        <v>190</v>
      </c>
      <c r="P147" s="7" t="s">
        <v>190</v>
      </c>
      <c r="Q147" s="7">
        <v>17640.444527849799</v>
      </c>
      <c r="R147" s="7" t="s">
        <v>190</v>
      </c>
      <c r="S147" s="7" t="s">
        <v>190</v>
      </c>
      <c r="T147" s="7"/>
      <c r="U147" s="7" t="s">
        <v>190</v>
      </c>
      <c r="V147" s="7" t="s">
        <v>190</v>
      </c>
      <c r="W147" s="7">
        <v>15137.6878121339</v>
      </c>
      <c r="X147" s="7" t="s">
        <v>190</v>
      </c>
      <c r="Y147" s="7" t="s">
        <v>190</v>
      </c>
      <c r="Z147" s="7"/>
      <c r="AA147" s="7" t="s">
        <v>190</v>
      </c>
      <c r="AB147" s="7" t="s">
        <v>190</v>
      </c>
      <c r="AC147" s="7">
        <v>15137.6878121339</v>
      </c>
      <c r="AD147" s="7" t="s">
        <v>190</v>
      </c>
      <c r="AE147" s="7" t="s">
        <v>190</v>
      </c>
      <c r="AF147" s="7"/>
      <c r="AG147" s="7" t="s">
        <v>190</v>
      </c>
      <c r="AH147" s="7" t="s">
        <v>190</v>
      </c>
      <c r="AI147" s="7">
        <v>8889.5647219733801</v>
      </c>
      <c r="AJ147" s="7" t="s">
        <v>190</v>
      </c>
      <c r="AK147" s="7" t="s">
        <v>190</v>
      </c>
      <c r="AL147" s="7"/>
      <c r="AM147" s="7" t="s">
        <v>190</v>
      </c>
      <c r="AN147" s="7" t="s">
        <v>190</v>
      </c>
      <c r="AO147" s="7">
        <v>8889.5647219733801</v>
      </c>
      <c r="AP147" s="7">
        <v>16.208950000000002</v>
      </c>
      <c r="AQ147" s="7">
        <v>2815.8995887603801</v>
      </c>
      <c r="AR147" s="8">
        <v>120</v>
      </c>
      <c r="AS147" s="7">
        <v>153.99526137036301</v>
      </c>
      <c r="AT147" s="7"/>
      <c r="AU147" s="7">
        <v>8889.5647219733801</v>
      </c>
      <c r="AV147" s="7" t="s">
        <v>190</v>
      </c>
      <c r="AW147" s="7" t="s">
        <v>190</v>
      </c>
      <c r="AX147" s="7"/>
      <c r="AY147" s="7" t="s">
        <v>190</v>
      </c>
      <c r="AZ147" s="7" t="s">
        <v>190</v>
      </c>
      <c r="BA147" s="7">
        <v>8889.5647219733801</v>
      </c>
    </row>
    <row r="148" spans="1:53" x14ac:dyDescent="0.35">
      <c r="A148" s="5"/>
      <c r="B148" s="5"/>
      <c r="C148" s="5" t="s">
        <v>270</v>
      </c>
      <c r="D148" s="5" t="s">
        <v>193</v>
      </c>
      <c r="E148" s="5" t="s">
        <v>49</v>
      </c>
      <c r="F148" s="5" t="s">
        <v>190</v>
      </c>
      <c r="G148" s="6">
        <v>44495.607210648202</v>
      </c>
      <c r="H148" s="7">
        <v>12</v>
      </c>
      <c r="I148" s="8">
        <v>3145</v>
      </c>
      <c r="J148" s="8">
        <v>120</v>
      </c>
      <c r="L148" s="7" t="s">
        <v>190</v>
      </c>
      <c r="M148" s="7" t="s">
        <v>190</v>
      </c>
      <c r="N148" s="7"/>
      <c r="O148" s="7" t="s">
        <v>190</v>
      </c>
      <c r="P148" s="7" t="s">
        <v>190</v>
      </c>
      <c r="Q148" s="7">
        <v>18282.9963234635</v>
      </c>
      <c r="R148" s="7" t="s">
        <v>190</v>
      </c>
      <c r="S148" s="7" t="s">
        <v>190</v>
      </c>
      <c r="T148" s="7"/>
      <c r="U148" s="7" t="s">
        <v>190</v>
      </c>
      <c r="V148" s="7" t="s">
        <v>190</v>
      </c>
      <c r="W148" s="7">
        <v>16487.029824216901</v>
      </c>
      <c r="X148" s="7">
        <v>11.3122666666667</v>
      </c>
      <c r="Y148" s="7">
        <v>217.99992259216299</v>
      </c>
      <c r="Z148" s="7"/>
      <c r="AA148" s="7">
        <v>7.5434852362143898</v>
      </c>
      <c r="AB148" s="7"/>
      <c r="AC148" s="7">
        <v>16487.029824216901</v>
      </c>
      <c r="AD148" s="7" t="s">
        <v>190</v>
      </c>
      <c r="AE148" s="7" t="s">
        <v>190</v>
      </c>
      <c r="AF148" s="7"/>
      <c r="AG148" s="7" t="s">
        <v>190</v>
      </c>
      <c r="AH148" s="7" t="s">
        <v>190</v>
      </c>
      <c r="AI148" s="7">
        <v>9599.2500059814702</v>
      </c>
      <c r="AJ148" s="7" t="s">
        <v>190</v>
      </c>
      <c r="AK148" s="7" t="s">
        <v>190</v>
      </c>
      <c r="AL148" s="7"/>
      <c r="AM148" s="7" t="s">
        <v>190</v>
      </c>
      <c r="AN148" s="7" t="s">
        <v>190</v>
      </c>
      <c r="AO148" s="7">
        <v>9599.2500059814702</v>
      </c>
      <c r="AP148" s="7">
        <v>16.210633333333298</v>
      </c>
      <c r="AQ148" s="7">
        <v>267.75594339752303</v>
      </c>
      <c r="AR148" s="8">
        <v>120</v>
      </c>
      <c r="AS148" s="7">
        <v>16.025298404673901</v>
      </c>
      <c r="AT148" s="7"/>
      <c r="AU148" s="7">
        <v>9599.2500059814702</v>
      </c>
      <c r="AV148" s="7" t="s">
        <v>190</v>
      </c>
      <c r="AW148" s="7" t="s">
        <v>190</v>
      </c>
      <c r="AX148" s="7"/>
      <c r="AY148" s="7" t="s">
        <v>190</v>
      </c>
      <c r="AZ148" s="7" t="s">
        <v>190</v>
      </c>
      <c r="BA148" s="7">
        <v>9599.2500059814702</v>
      </c>
    </row>
    <row r="149" spans="1:53" x14ac:dyDescent="0.35">
      <c r="A149" s="5"/>
      <c r="B149" s="5"/>
      <c r="C149" s="5" t="s">
        <v>270</v>
      </c>
      <c r="D149" s="5" t="s">
        <v>183</v>
      </c>
      <c r="E149" s="5" t="s">
        <v>49</v>
      </c>
      <c r="F149" s="5" t="s">
        <v>190</v>
      </c>
      <c r="G149" s="6">
        <v>44495.636006944398</v>
      </c>
      <c r="H149" s="7">
        <v>13</v>
      </c>
      <c r="I149" s="8">
        <v>3145</v>
      </c>
      <c r="J149" s="8">
        <v>120</v>
      </c>
      <c r="L149" s="7" t="s">
        <v>190</v>
      </c>
      <c r="M149" s="7" t="s">
        <v>190</v>
      </c>
      <c r="N149" s="7"/>
      <c r="O149" s="7" t="s">
        <v>190</v>
      </c>
      <c r="P149" s="7" t="s">
        <v>190</v>
      </c>
      <c r="Q149" s="7">
        <v>14762.650987908901</v>
      </c>
      <c r="R149" s="7" t="s">
        <v>190</v>
      </c>
      <c r="S149" s="7" t="s">
        <v>190</v>
      </c>
      <c r="T149" s="7"/>
      <c r="U149" s="7" t="s">
        <v>190</v>
      </c>
      <c r="V149" s="7" t="s">
        <v>190</v>
      </c>
      <c r="W149" s="7">
        <v>13463.1657751108</v>
      </c>
      <c r="X149" s="7" t="s">
        <v>190</v>
      </c>
      <c r="Y149" s="7" t="s">
        <v>190</v>
      </c>
      <c r="Z149" s="7"/>
      <c r="AA149" s="7" t="s">
        <v>190</v>
      </c>
      <c r="AB149" s="7" t="s">
        <v>190</v>
      </c>
      <c r="AC149" s="7">
        <v>13463.1657751108</v>
      </c>
      <c r="AD149" s="7" t="s">
        <v>190</v>
      </c>
      <c r="AE149" s="7" t="s">
        <v>190</v>
      </c>
      <c r="AF149" s="7"/>
      <c r="AG149" s="7" t="s">
        <v>190</v>
      </c>
      <c r="AH149" s="7" t="s">
        <v>190</v>
      </c>
      <c r="AI149" s="7">
        <v>8460.4706301772894</v>
      </c>
      <c r="AJ149" s="7" t="s">
        <v>190</v>
      </c>
      <c r="AK149" s="7" t="s">
        <v>190</v>
      </c>
      <c r="AL149" s="7"/>
      <c r="AM149" s="7" t="s">
        <v>190</v>
      </c>
      <c r="AN149" s="7" t="s">
        <v>190</v>
      </c>
      <c r="AO149" s="7">
        <v>8460.4706301772894</v>
      </c>
      <c r="AP149" s="7">
        <v>16.2090666666667</v>
      </c>
      <c r="AQ149" s="7">
        <v>3594.1556924209599</v>
      </c>
      <c r="AR149" s="8">
        <v>120</v>
      </c>
      <c r="AS149" s="7">
        <v>205.60320065006201</v>
      </c>
      <c r="AT149" s="7"/>
      <c r="AU149" s="7">
        <v>8460.4706301772894</v>
      </c>
      <c r="AV149" s="7" t="s">
        <v>190</v>
      </c>
      <c r="AW149" s="7" t="s">
        <v>190</v>
      </c>
      <c r="AX149" s="7"/>
      <c r="AY149" s="7" t="s">
        <v>190</v>
      </c>
      <c r="AZ149" s="7" t="s">
        <v>190</v>
      </c>
      <c r="BA149" s="7">
        <v>8460.4706301772894</v>
      </c>
    </row>
    <row r="150" spans="1:53" x14ac:dyDescent="0.35">
      <c r="A150" s="5"/>
      <c r="B150" s="5"/>
      <c r="C150" s="5" t="s">
        <v>271</v>
      </c>
      <c r="D150" s="5" t="s">
        <v>96</v>
      </c>
      <c r="E150" s="5" t="s">
        <v>49</v>
      </c>
      <c r="F150" s="5" t="s">
        <v>190</v>
      </c>
      <c r="G150" s="6">
        <v>44490.652534722198</v>
      </c>
      <c r="H150" s="7">
        <v>29</v>
      </c>
      <c r="I150" s="8">
        <v>3145</v>
      </c>
      <c r="J150" s="8">
        <v>240</v>
      </c>
      <c r="L150" s="7" t="s">
        <v>190</v>
      </c>
      <c r="M150" s="7" t="s">
        <v>190</v>
      </c>
      <c r="N150" s="7"/>
      <c r="O150" s="7" t="s">
        <v>190</v>
      </c>
      <c r="P150" s="7" t="s">
        <v>190</v>
      </c>
      <c r="Q150" s="7">
        <v>18828.464568278701</v>
      </c>
      <c r="R150" s="7" t="s">
        <v>190</v>
      </c>
      <c r="S150" s="7" t="s">
        <v>190</v>
      </c>
      <c r="T150" s="7"/>
      <c r="U150" s="7" t="s">
        <v>190</v>
      </c>
      <c r="V150" s="7" t="s">
        <v>190</v>
      </c>
      <c r="W150" s="7">
        <v>17670.657481814302</v>
      </c>
      <c r="X150" s="7" t="s">
        <v>190</v>
      </c>
      <c r="Y150" s="7" t="s">
        <v>190</v>
      </c>
      <c r="Z150" s="7"/>
      <c r="AA150" s="7" t="s">
        <v>190</v>
      </c>
      <c r="AB150" s="7" t="s">
        <v>190</v>
      </c>
      <c r="AC150" s="7">
        <v>17670.657481814302</v>
      </c>
      <c r="AD150" s="7">
        <v>14.352066666666699</v>
      </c>
      <c r="AE150" s="7">
        <v>323.03753140767401</v>
      </c>
      <c r="AF150" s="7"/>
      <c r="AG150" s="7">
        <v>23.213481689115699</v>
      </c>
      <c r="AH150" s="7"/>
      <c r="AI150" s="7">
        <v>9740.8727197188891</v>
      </c>
      <c r="AJ150" s="7">
        <v>14.487716666666699</v>
      </c>
      <c r="AK150" s="7">
        <v>126.343070162956</v>
      </c>
      <c r="AL150" s="7"/>
      <c r="AM150" s="7">
        <v>9.7045370875237094</v>
      </c>
      <c r="AN150" s="7"/>
      <c r="AO150" s="7">
        <v>9740.8727197188891</v>
      </c>
      <c r="AP150" s="7">
        <v>16.193266666666698</v>
      </c>
      <c r="AQ150" s="7">
        <v>341.01626478958099</v>
      </c>
      <c r="AR150" s="8">
        <v>240</v>
      </c>
      <c r="AS150" s="7">
        <v>19.423727448884598</v>
      </c>
      <c r="AT150" s="7"/>
      <c r="AU150" s="7">
        <v>9740.8727197188891</v>
      </c>
      <c r="AV150" s="7" t="s">
        <v>190</v>
      </c>
      <c r="AW150" s="7" t="s">
        <v>190</v>
      </c>
      <c r="AX150" s="7"/>
      <c r="AY150" s="7" t="s">
        <v>190</v>
      </c>
      <c r="AZ150" s="7" t="s">
        <v>190</v>
      </c>
      <c r="BA150" s="7">
        <v>9740.8727197188891</v>
      </c>
    </row>
    <row r="151" spans="1:53" x14ac:dyDescent="0.35">
      <c r="A151" s="5"/>
      <c r="B151" s="5"/>
      <c r="C151" s="5" t="s">
        <v>271</v>
      </c>
      <c r="D151" s="5" t="s">
        <v>28</v>
      </c>
      <c r="E151" s="5" t="s">
        <v>49</v>
      </c>
      <c r="F151" s="5" t="s">
        <v>190</v>
      </c>
      <c r="G151" s="6">
        <v>44490.996296296304</v>
      </c>
      <c r="H151" s="7">
        <v>41</v>
      </c>
      <c r="I151" s="8">
        <v>3145</v>
      </c>
      <c r="J151" s="8">
        <v>240</v>
      </c>
      <c r="L151" s="7">
        <v>7.5744499999999997</v>
      </c>
      <c r="M151" s="7">
        <v>609.48455838521295</v>
      </c>
      <c r="N151" s="7"/>
      <c r="O151" s="7"/>
      <c r="P151" s="7"/>
      <c r="Q151" s="7">
        <v>17963.806914349199</v>
      </c>
      <c r="R151" s="7" t="s">
        <v>190</v>
      </c>
      <c r="S151" s="7" t="s">
        <v>190</v>
      </c>
      <c r="T151" s="7"/>
      <c r="U151" s="7" t="s">
        <v>190</v>
      </c>
      <c r="V151" s="7" t="s">
        <v>190</v>
      </c>
      <c r="W151" s="7">
        <v>17529.069389370201</v>
      </c>
      <c r="X151" s="7">
        <v>11.27735</v>
      </c>
      <c r="Y151" s="7">
        <v>120.800785448363</v>
      </c>
      <c r="Z151" s="7"/>
      <c r="AA151" s="7">
        <v>0.18112939688875099</v>
      </c>
      <c r="AB151" s="7"/>
      <c r="AC151" s="7">
        <v>17529.069389370201</v>
      </c>
      <c r="AD151" s="7">
        <v>14.3502166666667</v>
      </c>
      <c r="AE151" s="7">
        <v>539.05000279642695</v>
      </c>
      <c r="AF151" s="7"/>
      <c r="AG151" s="7">
        <v>32.741909426030702</v>
      </c>
      <c r="AH151" s="7"/>
      <c r="AI151" s="7">
        <v>10825.644411441799</v>
      </c>
      <c r="AJ151" s="7" t="s">
        <v>190</v>
      </c>
      <c r="AK151" s="7" t="s">
        <v>190</v>
      </c>
      <c r="AL151" s="7"/>
      <c r="AM151" s="7" t="s">
        <v>190</v>
      </c>
      <c r="AN151" s="7" t="s">
        <v>190</v>
      </c>
      <c r="AO151" s="7">
        <v>10825.644411441799</v>
      </c>
      <c r="AP151" s="7">
        <v>16.191416666666701</v>
      </c>
      <c r="AQ151" s="7">
        <v>302.68772644023898</v>
      </c>
      <c r="AR151" s="8">
        <v>240</v>
      </c>
      <c r="AS151" s="7">
        <v>16.0572161314998</v>
      </c>
      <c r="AT151" s="7"/>
      <c r="AU151" s="7">
        <v>10825.644411441799</v>
      </c>
      <c r="AV151" s="7" t="s">
        <v>190</v>
      </c>
      <c r="AW151" s="7" t="s">
        <v>190</v>
      </c>
      <c r="AX151" s="7"/>
      <c r="AY151" s="7" t="s">
        <v>190</v>
      </c>
      <c r="AZ151" s="7" t="s">
        <v>190</v>
      </c>
      <c r="BA151" s="7">
        <v>10825.644411441799</v>
      </c>
    </row>
    <row r="152" spans="1:53" x14ac:dyDescent="0.35">
      <c r="A152" s="5"/>
      <c r="B152" s="5"/>
      <c r="C152" s="5" t="s">
        <v>271</v>
      </c>
      <c r="D152" s="5" t="s">
        <v>204</v>
      </c>
      <c r="E152" s="5" t="s">
        <v>49</v>
      </c>
      <c r="F152" s="5" t="s">
        <v>190</v>
      </c>
      <c r="G152" s="6">
        <v>44491.1397685185</v>
      </c>
      <c r="H152" s="7">
        <v>46</v>
      </c>
      <c r="I152" s="8">
        <v>3145</v>
      </c>
      <c r="J152" s="8">
        <v>240</v>
      </c>
      <c r="L152" s="7">
        <v>7.5692500000000003</v>
      </c>
      <c r="M152" s="7">
        <v>1007.9460674171499</v>
      </c>
      <c r="N152" s="7"/>
      <c r="O152" s="7"/>
      <c r="P152" s="7"/>
      <c r="Q152" s="7">
        <v>20965.0174335304</v>
      </c>
      <c r="R152" s="7" t="s">
        <v>190</v>
      </c>
      <c r="S152" s="7" t="s">
        <v>190</v>
      </c>
      <c r="T152" s="7"/>
      <c r="U152" s="7" t="s">
        <v>190</v>
      </c>
      <c r="V152" s="7" t="s">
        <v>190</v>
      </c>
      <c r="W152" s="7">
        <v>21061.619679393902</v>
      </c>
      <c r="X152" s="7">
        <v>11.364800000000001</v>
      </c>
      <c r="Y152" s="7">
        <v>194.645811630249</v>
      </c>
      <c r="Z152" s="7"/>
      <c r="AA152" s="7">
        <v>2.9142544565497399</v>
      </c>
      <c r="AB152" s="7"/>
      <c r="AC152" s="7">
        <v>21061.619679393902</v>
      </c>
      <c r="AD152" s="7">
        <v>14.3503666666667</v>
      </c>
      <c r="AE152" s="7">
        <v>622.51016592788699</v>
      </c>
      <c r="AF152" s="7"/>
      <c r="AG152" s="7">
        <v>33.141318468073102</v>
      </c>
      <c r="AH152" s="7"/>
      <c r="AI152" s="7">
        <v>12329.1502153416</v>
      </c>
      <c r="AJ152" s="7" t="s">
        <v>190</v>
      </c>
      <c r="AK152" s="7" t="s">
        <v>190</v>
      </c>
      <c r="AL152" s="7"/>
      <c r="AM152" s="7" t="s">
        <v>190</v>
      </c>
      <c r="AN152" s="7" t="s">
        <v>190</v>
      </c>
      <c r="AO152" s="7">
        <v>12329.1502153416</v>
      </c>
      <c r="AP152" s="7">
        <v>16.200333333333301</v>
      </c>
      <c r="AQ152" s="7">
        <v>1197.4026475181599</v>
      </c>
      <c r="AR152" s="8">
        <v>240</v>
      </c>
      <c r="AS152" s="7">
        <v>49.088957460187103</v>
      </c>
      <c r="AT152" s="7"/>
      <c r="AU152" s="7">
        <v>12329.1502153416</v>
      </c>
      <c r="AV152" s="7" t="s">
        <v>190</v>
      </c>
      <c r="AW152" s="7" t="s">
        <v>190</v>
      </c>
      <c r="AX152" s="7"/>
      <c r="AY152" s="7" t="s">
        <v>190</v>
      </c>
      <c r="AZ152" s="7" t="s">
        <v>190</v>
      </c>
      <c r="BA152" s="7">
        <v>12329.1502153416</v>
      </c>
    </row>
    <row r="153" spans="1:53" x14ac:dyDescent="0.35">
      <c r="A153" s="5"/>
      <c r="B153" s="5"/>
      <c r="C153" s="5" t="s">
        <v>130</v>
      </c>
      <c r="D153" s="5" t="s">
        <v>69</v>
      </c>
      <c r="E153" s="5" t="s">
        <v>49</v>
      </c>
      <c r="F153" s="5" t="s">
        <v>190</v>
      </c>
      <c r="G153" s="6">
        <v>44488.663229166697</v>
      </c>
      <c r="H153" s="7">
        <v>3</v>
      </c>
      <c r="I153" s="8"/>
      <c r="J153" s="8"/>
      <c r="L153" s="7">
        <v>7.6496500000000003</v>
      </c>
      <c r="M153" s="7">
        <v>160.18032951101799</v>
      </c>
      <c r="N153" s="7"/>
      <c r="O153" s="7"/>
      <c r="P153" s="7"/>
      <c r="Q153" s="7">
        <v>15788.426630095501</v>
      </c>
      <c r="R153" s="7">
        <v>10.0902333333333</v>
      </c>
      <c r="S153" s="7">
        <v>102.093710424405</v>
      </c>
      <c r="T153" s="7"/>
      <c r="U153" s="7">
        <v>2.10517799109209</v>
      </c>
      <c r="V153" s="7"/>
      <c r="W153" s="7">
        <v>16697.0030518452</v>
      </c>
      <c r="X153" s="7">
        <v>11.32105</v>
      </c>
      <c r="Y153" s="7">
        <v>163.51922884663301</v>
      </c>
      <c r="Z153" s="7"/>
      <c r="AA153" s="7">
        <v>3.5557048364652499</v>
      </c>
      <c r="AB153" s="7"/>
      <c r="AC153" s="7">
        <v>16697.0030518452</v>
      </c>
      <c r="AD153" s="7">
        <v>14.110250000000001</v>
      </c>
      <c r="AE153" s="7">
        <v>256.10181326294003</v>
      </c>
      <c r="AF153" s="7"/>
      <c r="AG153" s="7">
        <v>16.644443831247202</v>
      </c>
      <c r="AH153" s="7"/>
      <c r="AI153" s="7">
        <v>11803.205797278601</v>
      </c>
      <c r="AJ153" s="7">
        <v>14.5172333333333</v>
      </c>
      <c r="AK153" s="7">
        <v>62.5831264057162</v>
      </c>
      <c r="AL153" s="7"/>
      <c r="AM153" s="7">
        <v>0</v>
      </c>
      <c r="AN153" s="7"/>
      <c r="AO153" s="7">
        <v>11803.205797278601</v>
      </c>
      <c r="AP153" s="7">
        <v>16.1477</v>
      </c>
      <c r="AQ153" s="7">
        <v>55.270845157623</v>
      </c>
      <c r="AR153" s="7"/>
      <c r="AS153" s="7">
        <v>4.9394477591920296</v>
      </c>
      <c r="AT153" s="7"/>
      <c r="AU153" s="7">
        <v>11803.205797278601</v>
      </c>
      <c r="AV153" s="7">
        <v>17.259516666666698</v>
      </c>
      <c r="AW153" s="7">
        <v>26.632540874171202</v>
      </c>
      <c r="AX153" s="7"/>
      <c r="AY153" s="7">
        <v>0</v>
      </c>
      <c r="AZ153" s="7"/>
      <c r="BA153" s="7">
        <v>11803.205797278601</v>
      </c>
    </row>
    <row r="154" spans="1:53" x14ac:dyDescent="0.35">
      <c r="A154" s="5"/>
      <c r="B154" s="5"/>
      <c r="C154" s="5" t="s">
        <v>130</v>
      </c>
      <c r="D154" s="5" t="s">
        <v>94</v>
      </c>
      <c r="E154" s="5" t="s">
        <v>49</v>
      </c>
      <c r="F154" s="5" t="s">
        <v>190</v>
      </c>
      <c r="G154" s="6">
        <v>44491.859930555598</v>
      </c>
      <c r="H154" s="7">
        <v>3</v>
      </c>
      <c r="I154" s="8"/>
      <c r="J154" s="8"/>
      <c r="L154" s="7">
        <v>7.5960666666666699</v>
      </c>
      <c r="M154" s="7">
        <v>358.47637174034003</v>
      </c>
      <c r="N154" s="7"/>
      <c r="O154" s="7"/>
      <c r="P154" s="7"/>
      <c r="Q154" s="7">
        <v>31522.283456837798</v>
      </c>
      <c r="R154" s="7">
        <v>10.125249999999999</v>
      </c>
      <c r="S154" s="7">
        <v>114.69548758239701</v>
      </c>
      <c r="T154" s="7"/>
      <c r="U154" s="7">
        <v>1.3299378641405699</v>
      </c>
      <c r="V154" s="7"/>
      <c r="W154" s="7">
        <v>25060.746169738799</v>
      </c>
      <c r="X154" s="7">
        <v>11.3298666666667</v>
      </c>
      <c r="Y154" s="7">
        <v>263.55820874214203</v>
      </c>
      <c r="Z154" s="7"/>
      <c r="AA154" s="7">
        <v>4.3969970229460298</v>
      </c>
      <c r="AB154" s="7"/>
      <c r="AC154" s="7">
        <v>25060.746169738799</v>
      </c>
      <c r="AD154" s="7">
        <v>14.2581333333333</v>
      </c>
      <c r="AE154" s="7">
        <v>19.250716430664099</v>
      </c>
      <c r="AF154" s="7"/>
      <c r="AG154" s="7">
        <v>4.8971870068027403</v>
      </c>
      <c r="AH154" s="7"/>
      <c r="AI154" s="7">
        <v>16119.487727859399</v>
      </c>
      <c r="AJ154" s="7">
        <v>14.550333333333301</v>
      </c>
      <c r="AK154" s="7">
        <v>81.059456607818404</v>
      </c>
      <c r="AL154" s="7"/>
      <c r="AM154" s="7">
        <v>0</v>
      </c>
      <c r="AN154" s="7"/>
      <c r="AO154" s="7">
        <v>16119.487727859399</v>
      </c>
      <c r="AP154" s="7">
        <v>16.193266666666698</v>
      </c>
      <c r="AQ154" s="7">
        <v>119.172426288605</v>
      </c>
      <c r="AR154" s="7"/>
      <c r="AS154" s="7">
        <v>6.2339669903466897</v>
      </c>
      <c r="AT154" s="7"/>
      <c r="AU154" s="7">
        <v>16119.487727859399</v>
      </c>
      <c r="AV154" s="7">
        <v>17.2788166666667</v>
      </c>
      <c r="AW154" s="7">
        <v>47.541552266806697</v>
      </c>
      <c r="AX154" s="7"/>
      <c r="AY154" s="7">
        <v>0</v>
      </c>
      <c r="AZ154" s="7"/>
      <c r="BA154" s="7">
        <v>16119.487727859399</v>
      </c>
    </row>
    <row r="155" spans="1:53" x14ac:dyDescent="0.35">
      <c r="A155" s="5"/>
      <c r="B155" s="5"/>
      <c r="C155" s="5" t="s">
        <v>122</v>
      </c>
      <c r="D155" s="5" t="s">
        <v>30</v>
      </c>
      <c r="E155" s="5" t="s">
        <v>49</v>
      </c>
      <c r="F155" s="5" t="s">
        <v>190</v>
      </c>
      <c r="G155" s="6">
        <v>44489.401527777802</v>
      </c>
      <c r="H155" s="7">
        <v>10</v>
      </c>
      <c r="I155" s="8"/>
      <c r="J155" s="8"/>
      <c r="L155" s="7">
        <v>7.6013000000000002</v>
      </c>
      <c r="M155" s="7">
        <v>128.17246580505301</v>
      </c>
      <c r="N155" s="7"/>
      <c r="O155" s="7"/>
      <c r="P155" s="7"/>
      <c r="Q155" s="7">
        <v>18415.277246502199</v>
      </c>
      <c r="R155" s="7" t="s">
        <v>190</v>
      </c>
      <c r="S155" s="7" t="s">
        <v>190</v>
      </c>
      <c r="T155" s="7"/>
      <c r="U155" s="7" t="s">
        <v>190</v>
      </c>
      <c r="V155" s="7" t="s">
        <v>190</v>
      </c>
      <c r="W155" s="7">
        <v>16319.529017954501</v>
      </c>
      <c r="X155" s="7">
        <v>11.312283333333299</v>
      </c>
      <c r="Y155" s="7">
        <v>116.789653621673</v>
      </c>
      <c r="Z155" s="7"/>
      <c r="AA155" s="7">
        <v>0.48927427618297598</v>
      </c>
      <c r="AB155" s="7"/>
      <c r="AC155" s="7">
        <v>16319.529017954501</v>
      </c>
      <c r="AD155" s="7">
        <v>14.195399999999999</v>
      </c>
      <c r="AE155" s="7">
        <v>11.2941252288815</v>
      </c>
      <c r="AF155" s="7"/>
      <c r="AG155" s="7">
        <v>4.9274181955167702</v>
      </c>
      <c r="AH155" s="7"/>
      <c r="AI155" s="7">
        <v>9056.9211116183305</v>
      </c>
      <c r="AJ155" s="7" t="s">
        <v>190</v>
      </c>
      <c r="AK155" s="7" t="s">
        <v>190</v>
      </c>
      <c r="AL155" s="7"/>
      <c r="AM155" s="7" t="s">
        <v>190</v>
      </c>
      <c r="AN155" s="7" t="s">
        <v>190</v>
      </c>
      <c r="AO155" s="7">
        <v>9056.9211116183305</v>
      </c>
      <c r="AP155" s="7" t="s">
        <v>190</v>
      </c>
      <c r="AQ155" s="7" t="s">
        <v>190</v>
      </c>
      <c r="AR155" s="7"/>
      <c r="AS155" s="7" t="s">
        <v>190</v>
      </c>
      <c r="AT155" s="7" t="s">
        <v>190</v>
      </c>
      <c r="AU155" s="7">
        <v>9056.9211116183305</v>
      </c>
      <c r="AV155" s="7" t="s">
        <v>190</v>
      </c>
      <c r="AW155" s="7" t="s">
        <v>190</v>
      </c>
      <c r="AX155" s="7"/>
      <c r="AY155" s="7" t="s">
        <v>190</v>
      </c>
      <c r="AZ155" s="7" t="s">
        <v>190</v>
      </c>
      <c r="BA155" s="7">
        <v>9056.9211116183305</v>
      </c>
    </row>
    <row r="156" spans="1:53" x14ac:dyDescent="0.35">
      <c r="A156" s="5"/>
      <c r="B156" s="5"/>
      <c r="C156" s="5" t="s">
        <v>122</v>
      </c>
      <c r="D156" s="5" t="s">
        <v>35</v>
      </c>
      <c r="E156" s="5" t="s">
        <v>49</v>
      </c>
      <c r="F156" s="5" t="s">
        <v>190</v>
      </c>
      <c r="G156" s="6">
        <v>44492.061319444401</v>
      </c>
      <c r="H156" s="7">
        <v>10</v>
      </c>
      <c r="I156" s="8"/>
      <c r="J156" s="8"/>
      <c r="L156" s="7">
        <v>7.6926666666666703</v>
      </c>
      <c r="M156" s="7">
        <v>58.095633926391798</v>
      </c>
      <c r="N156" s="7"/>
      <c r="O156" s="7"/>
      <c r="P156" s="7"/>
      <c r="Q156" s="7">
        <v>17157.169553436299</v>
      </c>
      <c r="R156" s="7" t="s">
        <v>190</v>
      </c>
      <c r="S156" s="7" t="s">
        <v>190</v>
      </c>
      <c r="T156" s="7"/>
      <c r="U156" s="7" t="s">
        <v>190</v>
      </c>
      <c r="V156" s="7" t="s">
        <v>190</v>
      </c>
      <c r="W156" s="7">
        <v>14501.698773582501</v>
      </c>
      <c r="X156" s="7">
        <v>11.3822166666667</v>
      </c>
      <c r="Y156" s="7">
        <v>160.00482356262199</v>
      </c>
      <c r="Z156" s="7"/>
      <c r="AA156" s="7">
        <v>4.99792156950204</v>
      </c>
      <c r="AB156" s="7"/>
      <c r="AC156" s="7">
        <v>14501.698773582501</v>
      </c>
      <c r="AD156" s="7">
        <v>14.2998666666667</v>
      </c>
      <c r="AE156" s="7">
        <v>71.235423294067502</v>
      </c>
      <c r="AF156" s="7"/>
      <c r="AG156" s="7">
        <v>8.4336753387905503</v>
      </c>
      <c r="AH156" s="7"/>
      <c r="AI156" s="7">
        <v>9669.8467481174303</v>
      </c>
      <c r="AJ156" s="7" t="s">
        <v>190</v>
      </c>
      <c r="AK156" s="7" t="s">
        <v>190</v>
      </c>
      <c r="AL156" s="7"/>
      <c r="AM156" s="7" t="s">
        <v>190</v>
      </c>
      <c r="AN156" s="7" t="s">
        <v>190</v>
      </c>
      <c r="AO156" s="7">
        <v>9669.8467481174303</v>
      </c>
      <c r="AP156" s="7" t="s">
        <v>190</v>
      </c>
      <c r="AQ156" s="7" t="s">
        <v>190</v>
      </c>
      <c r="AR156" s="7"/>
      <c r="AS156" s="7" t="s">
        <v>190</v>
      </c>
      <c r="AT156" s="7" t="s">
        <v>190</v>
      </c>
      <c r="AU156" s="7">
        <v>9669.8467481174303</v>
      </c>
      <c r="AV156" s="7" t="s">
        <v>190</v>
      </c>
      <c r="AW156" s="7" t="s">
        <v>190</v>
      </c>
      <c r="AX156" s="7"/>
      <c r="AY156" s="7" t="s">
        <v>190</v>
      </c>
      <c r="AZ156" s="7" t="s">
        <v>190</v>
      </c>
      <c r="BA156" s="7">
        <v>9669.8467481174303</v>
      </c>
    </row>
    <row r="157" spans="1:53" x14ac:dyDescent="0.35">
      <c r="A157" s="5"/>
      <c r="B157" s="5"/>
      <c r="C157" s="5" t="s">
        <v>158</v>
      </c>
      <c r="D157" s="5" t="s">
        <v>21</v>
      </c>
      <c r="E157" s="5" t="s">
        <v>24</v>
      </c>
      <c r="F157" s="5" t="s">
        <v>190</v>
      </c>
      <c r="G157" s="6">
        <v>44488.577291666697</v>
      </c>
      <c r="H157" s="7">
        <v>100</v>
      </c>
      <c r="I157" s="8"/>
      <c r="J157" s="8"/>
      <c r="L157" s="7">
        <v>7.6283666666666701</v>
      </c>
      <c r="M157" s="7">
        <v>30.029249755859599</v>
      </c>
      <c r="N157" s="7"/>
      <c r="O157" s="7"/>
      <c r="P157" s="7"/>
      <c r="Q157" s="7">
        <v>27.5215891113283</v>
      </c>
      <c r="R157" s="7">
        <v>10.0642333333333</v>
      </c>
      <c r="S157" s="7">
        <v>8.3243313674926505</v>
      </c>
      <c r="T157" s="7"/>
      <c r="U157" s="7">
        <v>351.614635236445</v>
      </c>
      <c r="V157" s="7"/>
      <c r="W157" s="7">
        <v>11.901864327239799</v>
      </c>
      <c r="X157" s="7">
        <v>11.3037833333333</v>
      </c>
      <c r="Y157" s="7">
        <v>18.516362666320699</v>
      </c>
      <c r="Z157" s="7"/>
      <c r="AA157" s="7">
        <v>1801.3452933502499</v>
      </c>
      <c r="AB157" s="7"/>
      <c r="AC157" s="7">
        <v>11.901864327239799</v>
      </c>
      <c r="AD157" s="7">
        <v>14.2478</v>
      </c>
      <c r="AE157" s="7">
        <v>35.787168014526102</v>
      </c>
      <c r="AF157" s="7"/>
      <c r="AG157" s="7">
        <v>4182.0070647860102</v>
      </c>
      <c r="AH157" s="7"/>
      <c r="AI157" s="7">
        <v>4.9078460197448504</v>
      </c>
      <c r="AJ157" s="7">
        <v>14.560866666666699</v>
      </c>
      <c r="AK157" s="7">
        <v>13.366204699707</v>
      </c>
      <c r="AL157" s="7"/>
      <c r="AM157" s="7">
        <v>3660.6268179697199</v>
      </c>
      <c r="AN157" s="7"/>
      <c r="AO157" s="7">
        <v>4.9078460197448504</v>
      </c>
      <c r="AP157" s="7">
        <v>16.280899999999999</v>
      </c>
      <c r="AQ157" s="7">
        <v>16.765217920684801</v>
      </c>
      <c r="AR157" s="7"/>
      <c r="AS157" s="7">
        <v>1634.2461251586301</v>
      </c>
      <c r="AT157" s="7"/>
      <c r="AU157" s="7">
        <v>4.9078460197448504</v>
      </c>
      <c r="AV157" s="7">
        <v>17.261399999999998</v>
      </c>
      <c r="AW157" s="7">
        <v>12.2750982875824</v>
      </c>
      <c r="AX157" s="7"/>
      <c r="AY157" s="7">
        <v>2322.4998368482102</v>
      </c>
      <c r="AZ157" s="7"/>
      <c r="BA157" s="7">
        <v>4.9078460197448504</v>
      </c>
    </row>
    <row r="158" spans="1:53" x14ac:dyDescent="0.35">
      <c r="A158" s="5"/>
      <c r="B158" s="5"/>
      <c r="C158" s="5" t="s">
        <v>158</v>
      </c>
      <c r="D158" s="5" t="s">
        <v>181</v>
      </c>
      <c r="E158" s="5" t="s">
        <v>24</v>
      </c>
      <c r="F158" s="5" t="s">
        <v>190</v>
      </c>
      <c r="G158" s="6">
        <v>44491.774004629602</v>
      </c>
      <c r="H158" s="7">
        <v>100</v>
      </c>
      <c r="I158" s="8"/>
      <c r="J158" s="8"/>
      <c r="L158" s="7">
        <v>7.6284000000000001</v>
      </c>
      <c r="M158" s="7">
        <v>29.0873844177246</v>
      </c>
      <c r="N158" s="7"/>
      <c r="O158" s="7"/>
      <c r="P158" s="7"/>
      <c r="Q158" s="7">
        <v>10.466545928955201</v>
      </c>
      <c r="R158" s="7">
        <v>10.0293333333333</v>
      </c>
      <c r="S158" s="7">
        <v>38.726882690429598</v>
      </c>
      <c r="T158" s="7"/>
      <c r="U158" s="7">
        <v>2499.73995892724</v>
      </c>
      <c r="V158" s="7"/>
      <c r="W158" s="7">
        <v>7.8070317764282704</v>
      </c>
      <c r="X158" s="7">
        <v>11.2776</v>
      </c>
      <c r="Y158" s="7">
        <v>5.8345195236205996</v>
      </c>
      <c r="Z158" s="7"/>
      <c r="AA158" s="7">
        <v>861.24720602798095</v>
      </c>
      <c r="AB158" s="7"/>
      <c r="AC158" s="7">
        <v>7.8070317764282704</v>
      </c>
      <c r="AD158" s="7">
        <v>14.289566666666699</v>
      </c>
      <c r="AE158" s="7">
        <v>3.3553038940430402</v>
      </c>
      <c r="AF158" s="7"/>
      <c r="AG158" s="7">
        <v>266.86336424973598</v>
      </c>
      <c r="AH158" s="7"/>
      <c r="AI158" s="7">
        <v>7.3192132625579998</v>
      </c>
      <c r="AJ158" s="7">
        <v>14.55045</v>
      </c>
      <c r="AK158" s="7">
        <v>6.7015708408355597</v>
      </c>
      <c r="AL158" s="7"/>
      <c r="AM158" s="7">
        <v>1225.5399028332699</v>
      </c>
      <c r="AN158" s="7"/>
      <c r="AO158" s="7">
        <v>7.3192132625579998</v>
      </c>
      <c r="AP158" s="7">
        <v>16.254666666666701</v>
      </c>
      <c r="AQ158" s="7">
        <v>12.722608297729501</v>
      </c>
      <c r="AR158" s="7"/>
      <c r="AS158" s="7">
        <v>832.92075072661498</v>
      </c>
      <c r="AT158" s="7"/>
      <c r="AU158" s="7">
        <v>7.3192132625579998</v>
      </c>
      <c r="AV158" s="7">
        <v>17.2351666666667</v>
      </c>
      <c r="AW158" s="7">
        <v>1.26268697166443</v>
      </c>
      <c r="AX158" s="7"/>
      <c r="AY158" s="7">
        <v>143.03986001712201</v>
      </c>
      <c r="AZ158" s="7"/>
      <c r="BA158" s="7">
        <v>7.3192132625579998</v>
      </c>
    </row>
    <row r="159" spans="1:53" x14ac:dyDescent="0.35">
      <c r="A159" s="5"/>
      <c r="B159" s="5"/>
      <c r="C159" s="5" t="s">
        <v>158</v>
      </c>
      <c r="D159" s="5" t="s">
        <v>82</v>
      </c>
      <c r="E159" s="5" t="s">
        <v>24</v>
      </c>
      <c r="F159" s="5" t="s">
        <v>190</v>
      </c>
      <c r="G159" s="6">
        <v>44494.515300925901</v>
      </c>
      <c r="H159" s="7">
        <v>100</v>
      </c>
      <c r="I159" s="8"/>
      <c r="J159" s="8"/>
      <c r="L159" s="7">
        <v>7.6122666666666703</v>
      </c>
      <c r="M159" s="7">
        <v>12.4257762298584</v>
      </c>
      <c r="N159" s="7"/>
      <c r="O159" s="7"/>
      <c r="P159" s="7"/>
      <c r="Q159" s="7">
        <v>5.6956017456054902</v>
      </c>
      <c r="R159" s="7">
        <v>10.09915</v>
      </c>
      <c r="S159" s="7">
        <v>86.172738980102693</v>
      </c>
      <c r="T159" s="7"/>
      <c r="U159" s="7">
        <v>7264.30840850816</v>
      </c>
      <c r="V159" s="7"/>
      <c r="W159" s="7">
        <v>5.9793668136596301</v>
      </c>
      <c r="X159" s="7">
        <v>11.2514</v>
      </c>
      <c r="Y159" s="7">
        <v>5.8257357482910797</v>
      </c>
      <c r="Z159" s="7"/>
      <c r="AA159" s="7">
        <v>1125.18362570046</v>
      </c>
      <c r="AB159" s="7"/>
      <c r="AC159" s="7">
        <v>5.9793668136596301</v>
      </c>
      <c r="AD159" s="7">
        <v>14.26695</v>
      </c>
      <c r="AE159" s="7">
        <v>28.0436298065191</v>
      </c>
      <c r="AF159" s="7"/>
      <c r="AG159" s="7">
        <v>1134.8082552395699</v>
      </c>
      <c r="AH159" s="7"/>
      <c r="AI159" s="7">
        <v>14.2114266548157</v>
      </c>
      <c r="AJ159" s="7">
        <v>14.4965333333333</v>
      </c>
      <c r="AK159" s="7">
        <v>2.57767307662967</v>
      </c>
      <c r="AL159" s="7"/>
      <c r="AM159" s="7">
        <v>236.54803314270501</v>
      </c>
      <c r="AN159" s="7"/>
      <c r="AO159" s="7">
        <v>14.2114266548157</v>
      </c>
      <c r="AP159" s="7">
        <v>16.174133333333302</v>
      </c>
      <c r="AQ159" s="7">
        <v>9.9036536560058401</v>
      </c>
      <c r="AR159" s="7"/>
      <c r="AS159" s="7">
        <v>335.54487111520598</v>
      </c>
      <c r="AT159" s="7"/>
      <c r="AU159" s="7">
        <v>14.2114266548157</v>
      </c>
      <c r="AV159" s="7">
        <v>17.145883333333298</v>
      </c>
      <c r="AW159" s="7">
        <v>5.0430308418272896</v>
      </c>
      <c r="AX159" s="7"/>
      <c r="AY159" s="7">
        <v>313.70213944576699</v>
      </c>
      <c r="AZ159" s="7"/>
      <c r="BA159" s="7">
        <v>14.2114266548157</v>
      </c>
    </row>
    <row r="160" spans="1:53" x14ac:dyDescent="0.35">
      <c r="A160" s="5"/>
      <c r="B160" s="5"/>
      <c r="C160" s="5" t="s">
        <v>158</v>
      </c>
      <c r="D160" s="5" t="s">
        <v>177</v>
      </c>
      <c r="E160" s="5" t="s">
        <v>24</v>
      </c>
      <c r="F160" s="5" t="s">
        <v>190</v>
      </c>
      <c r="G160" s="6">
        <v>44494.802349537</v>
      </c>
      <c r="H160" s="7">
        <v>100</v>
      </c>
      <c r="I160" s="8"/>
      <c r="J160" s="8"/>
      <c r="L160" s="7">
        <v>7.5744666666666696</v>
      </c>
      <c r="M160" s="7">
        <v>23.202357302856299</v>
      </c>
      <c r="N160" s="7"/>
      <c r="O160" s="7"/>
      <c r="P160" s="7"/>
      <c r="Q160" s="7">
        <v>38.343657263183196</v>
      </c>
      <c r="R160" s="7">
        <v>9.9854500000000002</v>
      </c>
      <c r="S160" s="7">
        <v>26.610006710815298</v>
      </c>
      <c r="T160" s="7"/>
      <c r="U160" s="7">
        <v>559.04697070508996</v>
      </c>
      <c r="V160" s="7"/>
      <c r="W160" s="7">
        <v>23.9538949127199</v>
      </c>
      <c r="X160" s="7">
        <v>11.21625</v>
      </c>
      <c r="Y160" s="7">
        <v>6.6446935729978902</v>
      </c>
      <c r="Z160" s="7"/>
      <c r="AA160" s="7">
        <v>314.74860686508799</v>
      </c>
      <c r="AB160" s="7"/>
      <c r="AC160" s="7">
        <v>23.9538949127199</v>
      </c>
      <c r="AD160" s="7">
        <v>14.26845</v>
      </c>
      <c r="AE160" s="7">
        <v>91.025168405152002</v>
      </c>
      <c r="AF160" s="7"/>
      <c r="AG160" s="7">
        <v>18236.596571198101</v>
      </c>
      <c r="AH160" s="7"/>
      <c r="AI160" s="7">
        <v>2.86041252517705</v>
      </c>
      <c r="AJ160" s="7">
        <v>14.581516666666699</v>
      </c>
      <c r="AK160" s="7">
        <v>8.0037109279633096</v>
      </c>
      <c r="AL160" s="7"/>
      <c r="AM160" s="7">
        <v>3761.1927092681799</v>
      </c>
      <c r="AN160" s="7"/>
      <c r="AO160" s="7">
        <v>2.86041252517705</v>
      </c>
      <c r="AP160" s="7">
        <v>16.166866666666699</v>
      </c>
      <c r="AQ160" s="7">
        <v>8.7164969772338292</v>
      </c>
      <c r="AR160" s="7"/>
      <c r="AS160" s="7">
        <v>1458.1406093509399</v>
      </c>
      <c r="AT160" s="7"/>
      <c r="AU160" s="7">
        <v>2.86041252517705</v>
      </c>
      <c r="AV160" s="7">
        <v>17.1999</v>
      </c>
      <c r="AW160" s="7">
        <v>1.1859600372314101</v>
      </c>
      <c r="AX160" s="7"/>
      <c r="AY160" s="7">
        <v>369.629127220442</v>
      </c>
      <c r="AZ160" s="7"/>
      <c r="BA160" s="7">
        <v>2.86041252517705</v>
      </c>
    </row>
    <row r="161" spans="1:53" x14ac:dyDescent="0.35">
      <c r="A161" s="5"/>
      <c r="B161" s="5"/>
      <c r="C161" s="5" t="s">
        <v>158</v>
      </c>
      <c r="D161" s="5" t="s">
        <v>212</v>
      </c>
      <c r="E161" s="5" t="s">
        <v>24</v>
      </c>
      <c r="F161" s="5" t="s">
        <v>190</v>
      </c>
      <c r="G161" s="6">
        <v>44495.089247685202</v>
      </c>
      <c r="H161" s="7">
        <v>100</v>
      </c>
      <c r="I161" s="8"/>
      <c r="J161" s="8"/>
      <c r="L161" s="7">
        <v>7.5692000000000004</v>
      </c>
      <c r="M161" s="7">
        <v>19.965796783447299</v>
      </c>
      <c r="N161" s="7"/>
      <c r="O161" s="7"/>
      <c r="P161" s="7"/>
      <c r="Q161" s="7" t="s">
        <v>190</v>
      </c>
      <c r="R161" s="7">
        <v>9.9942833333333301</v>
      </c>
      <c r="S161" s="7">
        <v>32.778948074340498</v>
      </c>
      <c r="T161" s="7"/>
      <c r="U161" s="7">
        <v>1561.4425725967701</v>
      </c>
      <c r="V161" s="7"/>
      <c r="W161" s="7">
        <v>10.5763364456178</v>
      </c>
      <c r="X161" s="7">
        <v>11.1465333333333</v>
      </c>
      <c r="Y161" s="7">
        <v>7.6129455657956999</v>
      </c>
      <c r="Z161" s="7"/>
      <c r="AA161" s="7">
        <v>829.23005991610501</v>
      </c>
      <c r="AB161" s="7"/>
      <c r="AC161" s="7">
        <v>10.5763364456178</v>
      </c>
      <c r="AD161" s="7">
        <v>14.2564166666667</v>
      </c>
      <c r="AE161" s="7">
        <v>24.064191238403399</v>
      </c>
      <c r="AF161" s="7"/>
      <c r="AG161" s="7">
        <v>5356.6715301104095</v>
      </c>
      <c r="AH161" s="7"/>
      <c r="AI161" s="7">
        <v>2.5758975448608701</v>
      </c>
      <c r="AJ161" s="7">
        <v>14.538166666666701</v>
      </c>
      <c r="AK161" s="7">
        <v>18.978760731279699</v>
      </c>
      <c r="AL161" s="7"/>
      <c r="AM161" s="7">
        <v>9916.4895432763005</v>
      </c>
      <c r="AN161" s="7"/>
      <c r="AO161" s="7">
        <v>2.5758975448608701</v>
      </c>
      <c r="AP161" s="7">
        <v>16.1565166666667</v>
      </c>
      <c r="AQ161" s="7">
        <v>9.9711832733154804</v>
      </c>
      <c r="AR161" s="7"/>
      <c r="AS161" s="7">
        <v>1851.5390456312</v>
      </c>
      <c r="AT161" s="7"/>
      <c r="AU161" s="7">
        <v>2.5758975448608701</v>
      </c>
      <c r="AV161" s="7">
        <v>17.207049999999999</v>
      </c>
      <c r="AW161" s="7">
        <v>1.07978869056698</v>
      </c>
      <c r="AX161" s="7"/>
      <c r="AY161" s="7">
        <v>373.91369646592199</v>
      </c>
      <c r="AZ161" s="7"/>
      <c r="BA161" s="7">
        <v>2.5758975448608701</v>
      </c>
    </row>
    <row r="162" spans="1:53" x14ac:dyDescent="0.35">
      <c r="A162" s="5"/>
      <c r="B162" s="5"/>
      <c r="C162" s="5" t="s">
        <v>158</v>
      </c>
      <c r="D162" s="5" t="s">
        <v>115</v>
      </c>
      <c r="E162" s="5" t="s">
        <v>24</v>
      </c>
      <c r="F162" s="5" t="s">
        <v>190</v>
      </c>
      <c r="G162" s="6">
        <v>44495.3762152778</v>
      </c>
      <c r="H162" s="7">
        <v>100</v>
      </c>
      <c r="I162" s="8"/>
      <c r="J162" s="8"/>
      <c r="L162" s="7">
        <v>7.6820833333333303</v>
      </c>
      <c r="M162" s="7">
        <v>30.854030914306598</v>
      </c>
      <c r="N162" s="7"/>
      <c r="O162" s="7"/>
      <c r="P162" s="7"/>
      <c r="Q162" s="7">
        <v>30.276195623779799</v>
      </c>
      <c r="R162" s="7">
        <v>10.038066666666699</v>
      </c>
      <c r="S162" s="7">
        <v>30.450554715680799</v>
      </c>
      <c r="T162" s="7"/>
      <c r="U162" s="7">
        <v>1498.0799750768799</v>
      </c>
      <c r="V162" s="7"/>
      <c r="W162" s="7">
        <v>10.2403542785643</v>
      </c>
      <c r="X162" s="7">
        <v>11.268883333333299</v>
      </c>
      <c r="Y162" s="7">
        <v>10.9817075424194</v>
      </c>
      <c r="Z162" s="7"/>
      <c r="AA162" s="7">
        <v>1239.2506536355199</v>
      </c>
      <c r="AB162" s="7"/>
      <c r="AC162" s="7">
        <v>10.2403542785643</v>
      </c>
      <c r="AD162" s="7">
        <v>14.320866666666699</v>
      </c>
      <c r="AE162" s="7">
        <v>7.5157623748776903</v>
      </c>
      <c r="AF162" s="7"/>
      <c r="AG162" s="7">
        <v>300.710102950936</v>
      </c>
      <c r="AH162" s="7"/>
      <c r="AI162" s="7">
        <v>14.523227611542101</v>
      </c>
      <c r="AJ162" s="7">
        <v>14.5609</v>
      </c>
      <c r="AK162" s="7">
        <v>1.7988031204223001</v>
      </c>
      <c r="AL162" s="7"/>
      <c r="AM162" s="7">
        <v>159.065688547961</v>
      </c>
      <c r="AN162" s="7"/>
      <c r="AO162" s="7">
        <v>14.523227611542101</v>
      </c>
      <c r="AP162" s="7">
        <v>16.210899999999999</v>
      </c>
      <c r="AQ162" s="7">
        <v>8.2147826232908692</v>
      </c>
      <c r="AR162" s="7"/>
      <c r="AS162" s="7">
        <v>272.85805183329398</v>
      </c>
      <c r="AT162" s="7"/>
      <c r="AU162" s="7">
        <v>14.523227611542101</v>
      </c>
      <c r="AV162" s="7">
        <v>17.2701833333333</v>
      </c>
      <c r="AW162" s="7">
        <v>4.0209632549286001</v>
      </c>
      <c r="AX162" s="7"/>
      <c r="AY162" s="7">
        <v>240.70422385861599</v>
      </c>
      <c r="AZ162" s="7"/>
      <c r="BA162" s="7">
        <v>14.523227611542101</v>
      </c>
    </row>
    <row r="163" spans="1:53" x14ac:dyDescent="0.35">
      <c r="A163" s="5"/>
      <c r="B163" s="5"/>
      <c r="C163" s="5" t="s">
        <v>158</v>
      </c>
      <c r="D163" s="5" t="s">
        <v>147</v>
      </c>
      <c r="E163" s="5" t="s">
        <v>24</v>
      </c>
      <c r="F163" s="5" t="s">
        <v>190</v>
      </c>
      <c r="G163" s="6">
        <v>44495.664768518502</v>
      </c>
      <c r="H163" s="7">
        <v>100</v>
      </c>
      <c r="I163" s="8"/>
      <c r="J163" s="8"/>
      <c r="L163" s="7">
        <v>7.70881666666667</v>
      </c>
      <c r="M163" s="7">
        <v>10.6686412048339</v>
      </c>
      <c r="N163" s="7"/>
      <c r="O163" s="7"/>
      <c r="P163" s="7"/>
      <c r="Q163" s="7">
        <v>10.1766404724117</v>
      </c>
      <c r="R163" s="7">
        <v>10.06415</v>
      </c>
      <c r="S163" s="7">
        <v>17.6424084014896</v>
      </c>
      <c r="T163" s="7"/>
      <c r="U163" s="7">
        <v>688.02764279714097</v>
      </c>
      <c r="V163" s="7"/>
      <c r="W163" s="7">
        <v>12.908433366393799</v>
      </c>
      <c r="X163" s="7">
        <v>11.2164</v>
      </c>
      <c r="Y163" s="7">
        <v>16.785144607543899</v>
      </c>
      <c r="Z163" s="7"/>
      <c r="AA163" s="7">
        <v>1504.30782730895</v>
      </c>
      <c r="AB163" s="7"/>
      <c r="AC163" s="7">
        <v>12.908433366393799</v>
      </c>
      <c r="AD163" s="7">
        <v>14.268599999999999</v>
      </c>
      <c r="AE163" s="7">
        <v>10.696219360351099</v>
      </c>
      <c r="AF163" s="7"/>
      <c r="AG163" s="7">
        <v>1548.43762651513</v>
      </c>
      <c r="AH163" s="7"/>
      <c r="AI163" s="7">
        <v>3.9685370845795198</v>
      </c>
      <c r="AJ163" s="7">
        <v>14.456433333333299</v>
      </c>
      <c r="AK163" s="7">
        <v>4.3728079853058004</v>
      </c>
      <c r="AL163" s="7"/>
      <c r="AM163" s="7">
        <v>1476.42084402726</v>
      </c>
      <c r="AN163" s="7"/>
      <c r="AO163" s="7">
        <v>3.9685370845795198</v>
      </c>
      <c r="AP163" s="7">
        <v>16.105733333333301</v>
      </c>
      <c r="AQ163" s="7">
        <v>51.129932403564702</v>
      </c>
      <c r="AR163" s="7"/>
      <c r="AS163" s="7">
        <v>6156.2436892391997</v>
      </c>
      <c r="AT163" s="7"/>
      <c r="AU163" s="7">
        <v>3.9685370845795198</v>
      </c>
      <c r="AV163" s="7">
        <v>17.261333333333301</v>
      </c>
      <c r="AW163" s="7">
        <v>1.40247117042544</v>
      </c>
      <c r="AX163" s="7"/>
      <c r="AY163" s="7">
        <v>312.33570118366902</v>
      </c>
      <c r="AZ163" s="7"/>
      <c r="BA163" s="7">
        <v>3.9685370845795198</v>
      </c>
    </row>
    <row r="164" spans="1:53" x14ac:dyDescent="0.35">
      <c r="A164" s="5"/>
      <c r="B164" s="5"/>
      <c r="C164" s="5" t="s">
        <v>158</v>
      </c>
      <c r="D164" s="5" t="s">
        <v>99</v>
      </c>
      <c r="E164" s="5" t="s">
        <v>24</v>
      </c>
      <c r="F164" s="5" t="s">
        <v>190</v>
      </c>
      <c r="G164" s="6">
        <v>44495.9522222222</v>
      </c>
      <c r="H164" s="7">
        <v>100</v>
      </c>
      <c r="I164" s="8"/>
      <c r="J164" s="8"/>
      <c r="L164" s="7">
        <v>7.6820000000000004</v>
      </c>
      <c r="M164" s="7">
        <v>20.781355651855701</v>
      </c>
      <c r="N164" s="7"/>
      <c r="O164" s="7"/>
      <c r="P164" s="7"/>
      <c r="Q164" s="7">
        <v>34.013061035155999</v>
      </c>
      <c r="R164" s="7">
        <v>10.05545</v>
      </c>
      <c r="S164" s="7">
        <v>20.0348964233395</v>
      </c>
      <c r="T164" s="7"/>
      <c r="U164" s="7">
        <v>1255.2635067332101</v>
      </c>
      <c r="V164" s="7"/>
      <c r="W164" s="7">
        <v>8.0399288482665305</v>
      </c>
      <c r="X164" s="7">
        <v>11.216433333333301</v>
      </c>
      <c r="Y164" s="7">
        <v>18.2456521987915</v>
      </c>
      <c r="Z164" s="7"/>
      <c r="AA164" s="7">
        <v>2631.21849966845</v>
      </c>
      <c r="AB164" s="7"/>
      <c r="AC164" s="7">
        <v>8.0399288482665305</v>
      </c>
      <c r="AD164" s="7">
        <v>14.258183333333299</v>
      </c>
      <c r="AE164" s="7">
        <v>24.361753234862899</v>
      </c>
      <c r="AF164" s="7"/>
      <c r="AG164" s="7">
        <v>1029.4344651302899</v>
      </c>
      <c r="AH164" s="7"/>
      <c r="AI164" s="7">
        <v>13.614492544174199</v>
      </c>
      <c r="AJ164" s="7">
        <v>14.4042833333333</v>
      </c>
      <c r="AK164" s="7">
        <v>7.3055493526458397</v>
      </c>
      <c r="AL164" s="7"/>
      <c r="AM164" s="7">
        <v>715.02037885231198</v>
      </c>
      <c r="AN164" s="7"/>
      <c r="AO164" s="7">
        <v>13.614492544174199</v>
      </c>
      <c r="AP164" s="7">
        <v>16.202066666666699</v>
      </c>
      <c r="AQ164" s="7">
        <v>16.173918608092801</v>
      </c>
      <c r="AR164" s="7"/>
      <c r="AS164" s="7">
        <v>570.10914210431804</v>
      </c>
      <c r="AT164" s="7"/>
      <c r="AU164" s="7">
        <v>13.614492544174199</v>
      </c>
      <c r="AV164" s="7">
        <v>17.165050000000001</v>
      </c>
      <c r="AW164" s="7">
        <v>2.3501216068267698</v>
      </c>
      <c r="AX164" s="7"/>
      <c r="AY164" s="7">
        <v>143.13565443342699</v>
      </c>
      <c r="AZ164" s="7"/>
      <c r="BA164" s="7">
        <v>13.614492544174199</v>
      </c>
    </row>
    <row r="165" spans="1:53" x14ac:dyDescent="0.35">
      <c r="A165" s="5"/>
      <c r="B165" s="5"/>
      <c r="C165" s="5" t="s">
        <v>158</v>
      </c>
      <c r="D165" s="5" t="s">
        <v>196</v>
      </c>
      <c r="E165" s="5" t="s">
        <v>24</v>
      </c>
      <c r="F165" s="5" t="s">
        <v>190</v>
      </c>
      <c r="G165" s="6">
        <v>44496.239722222199</v>
      </c>
      <c r="H165" s="7">
        <v>100</v>
      </c>
      <c r="I165" s="8"/>
      <c r="J165" s="8"/>
      <c r="L165" s="7">
        <v>7.6873333333333296</v>
      </c>
      <c r="M165" s="7">
        <v>8.6379874114990702</v>
      </c>
      <c r="N165" s="7"/>
      <c r="O165" s="7"/>
      <c r="P165" s="7"/>
      <c r="Q165" s="7">
        <v>22.535489013671601</v>
      </c>
      <c r="R165" s="7">
        <v>10.099066666666699</v>
      </c>
      <c r="S165" s="7">
        <v>25.107998779296899</v>
      </c>
      <c r="T165" s="7"/>
      <c r="U165" s="7">
        <v>1181.84842452408</v>
      </c>
      <c r="V165" s="7"/>
      <c r="W165" s="7">
        <v>10.701122566223001</v>
      </c>
      <c r="X165" s="7">
        <v>11.2338666666667</v>
      </c>
      <c r="Y165" s="7">
        <v>23.2267299880981</v>
      </c>
      <c r="Z165" s="7"/>
      <c r="AA165" s="7">
        <v>2516.2254764685499</v>
      </c>
      <c r="AB165" s="7"/>
      <c r="AC165" s="7">
        <v>10.701122566223001</v>
      </c>
      <c r="AD165" s="7">
        <v>14.256449999999999</v>
      </c>
      <c r="AE165" s="7">
        <v>57.927773367744599</v>
      </c>
      <c r="AF165" s="7"/>
      <c r="AG165" s="7">
        <v>1595.64912403886</v>
      </c>
      <c r="AH165" s="7"/>
      <c r="AI165" s="7">
        <v>20.854906160354702</v>
      </c>
      <c r="AJ165" s="7">
        <v>14.4234166666667</v>
      </c>
      <c r="AK165" s="7">
        <v>8.9126182804109</v>
      </c>
      <c r="AL165" s="7"/>
      <c r="AM165" s="7">
        <v>567.88010239944299</v>
      </c>
      <c r="AN165" s="7"/>
      <c r="AO165" s="7">
        <v>20.854906160354702</v>
      </c>
      <c r="AP165" s="7">
        <v>16.0865166666667</v>
      </c>
      <c r="AQ165" s="7">
        <v>45.507639785766202</v>
      </c>
      <c r="AR165" s="7"/>
      <c r="AS165" s="7">
        <v>1044.91565276908</v>
      </c>
      <c r="AT165" s="7"/>
      <c r="AU165" s="7">
        <v>20.854906160354702</v>
      </c>
      <c r="AV165" s="7">
        <v>17.242100000000001</v>
      </c>
      <c r="AW165" s="7">
        <v>1.7255662975311401</v>
      </c>
      <c r="AX165" s="7"/>
      <c r="AY165" s="7">
        <v>59.0144620133335</v>
      </c>
      <c r="AZ165" s="7"/>
      <c r="BA165" s="7">
        <v>20.854906160354702</v>
      </c>
    </row>
    <row r="166" spans="1:53" x14ac:dyDescent="0.35">
      <c r="A166" s="5"/>
      <c r="B166" s="5"/>
      <c r="C166" s="5" t="s">
        <v>158</v>
      </c>
      <c r="D166" s="5" t="s">
        <v>135</v>
      </c>
      <c r="E166" s="5" t="s">
        <v>24</v>
      </c>
      <c r="F166" s="5" t="s">
        <v>190</v>
      </c>
      <c r="G166" s="6">
        <v>44496.624062499999</v>
      </c>
      <c r="H166" s="7">
        <v>100</v>
      </c>
      <c r="I166" s="8"/>
      <c r="J166" s="8"/>
      <c r="L166" s="7">
        <v>7.6335499999999996</v>
      </c>
      <c r="M166" s="7">
        <v>18.205373901367</v>
      </c>
      <c r="N166" s="7"/>
      <c r="O166" s="7"/>
      <c r="P166" s="7"/>
      <c r="Q166" s="7">
        <v>59.521660491943599</v>
      </c>
      <c r="R166" s="7">
        <v>9.9854833333333293</v>
      </c>
      <c r="S166" s="7">
        <v>15.8703793182371</v>
      </c>
      <c r="T166" s="7"/>
      <c r="U166" s="7">
        <v>1453.42137737336</v>
      </c>
      <c r="V166" s="7"/>
      <c r="W166" s="7">
        <v>5.5010024185180502</v>
      </c>
      <c r="X166" s="7">
        <v>11.242483333333301</v>
      </c>
      <c r="Y166" s="7">
        <v>9.2554703216550998</v>
      </c>
      <c r="Z166" s="7"/>
      <c r="AA166" s="7">
        <v>1948.7457858483999</v>
      </c>
      <c r="AB166" s="7"/>
      <c r="AC166" s="7">
        <v>5.5010024185180502</v>
      </c>
      <c r="AD166" s="7">
        <v>14.204166666666699</v>
      </c>
      <c r="AE166" s="7">
        <v>34.925684997558697</v>
      </c>
      <c r="AF166" s="7"/>
      <c r="AG166" s="7">
        <v>4314.1483470103603</v>
      </c>
      <c r="AH166" s="7"/>
      <c r="AI166" s="7">
        <v>4.6428515987396501</v>
      </c>
      <c r="AJ166" s="7">
        <v>14.475483333333299</v>
      </c>
      <c r="AK166" s="7">
        <v>8.7671182651519501</v>
      </c>
      <c r="AL166" s="7"/>
      <c r="AM166" s="7">
        <v>2535.7279283048601</v>
      </c>
      <c r="AN166" s="7"/>
      <c r="AO166" s="7">
        <v>4.6428515987396501</v>
      </c>
      <c r="AP166" s="7">
        <v>16.200216666666702</v>
      </c>
      <c r="AQ166" s="7">
        <v>13.036885826111201</v>
      </c>
      <c r="AR166" s="7"/>
      <c r="AS166" s="7">
        <v>1343.8282453264801</v>
      </c>
      <c r="AT166" s="7"/>
      <c r="AU166" s="7">
        <v>4.6428515987396501</v>
      </c>
      <c r="AV166" s="7">
        <v>17.268266666666701</v>
      </c>
      <c r="AW166" s="7">
        <v>2.1578759685516302</v>
      </c>
      <c r="AX166" s="7"/>
      <c r="AY166" s="7">
        <v>416.57867100009997</v>
      </c>
      <c r="AZ166" s="7"/>
      <c r="BA166" s="7">
        <v>4.6428515987396501</v>
      </c>
    </row>
    <row r="167" spans="1:53" x14ac:dyDescent="0.35">
      <c r="A167" s="5"/>
      <c r="B167" s="5"/>
      <c r="C167" s="5" t="s">
        <v>158</v>
      </c>
      <c r="D167" s="5" t="s">
        <v>56</v>
      </c>
      <c r="E167" s="5" t="s">
        <v>24</v>
      </c>
      <c r="F167" s="5" t="s">
        <v>190</v>
      </c>
      <c r="G167" s="6">
        <v>44496.912013888897</v>
      </c>
      <c r="H167" s="7">
        <v>100</v>
      </c>
      <c r="I167" s="8"/>
      <c r="J167" s="8"/>
      <c r="L167" s="7">
        <v>7.6283333333333303</v>
      </c>
      <c r="M167" s="7">
        <v>26.7673357391356</v>
      </c>
      <c r="N167" s="7"/>
      <c r="O167" s="7"/>
      <c r="P167" s="7"/>
      <c r="Q167" s="7">
        <v>69.376584442138196</v>
      </c>
      <c r="R167" s="7">
        <v>10.0118166666667</v>
      </c>
      <c r="S167" s="7">
        <v>9.5233866424562592</v>
      </c>
      <c r="T167" s="7"/>
      <c r="U167" s="7">
        <v>684.72520357166002</v>
      </c>
      <c r="V167" s="7"/>
      <c r="W167" s="7">
        <v>7.0015417861940099</v>
      </c>
      <c r="X167" s="7">
        <v>11.2600833333333</v>
      </c>
      <c r="Y167" s="7">
        <v>4.3436813659666198</v>
      </c>
      <c r="Z167" s="7"/>
      <c r="AA167" s="7">
        <v>713.61493050052195</v>
      </c>
      <c r="AB167" s="7"/>
      <c r="AC167" s="7">
        <v>7.0015417861940099</v>
      </c>
      <c r="AD167" s="7">
        <v>14.2982333333333</v>
      </c>
      <c r="AE167" s="7">
        <v>109.085548706056</v>
      </c>
      <c r="AF167" s="7"/>
      <c r="AG167" s="7">
        <v>3915.5796125940601</v>
      </c>
      <c r="AH167" s="7"/>
      <c r="AI167" s="7">
        <v>15.9789898452758</v>
      </c>
      <c r="AJ167" s="7">
        <v>14.4547666666667</v>
      </c>
      <c r="AK167" s="7">
        <v>13.043906059265</v>
      </c>
      <c r="AL167" s="7"/>
      <c r="AM167" s="7">
        <v>1091.7889302765</v>
      </c>
      <c r="AN167" s="7"/>
      <c r="AO167" s="7">
        <v>15.9789898452758</v>
      </c>
      <c r="AP167" s="7">
        <v>16.147833333333299</v>
      </c>
      <c r="AQ167" s="7">
        <v>7.3835389633181796</v>
      </c>
      <c r="AR167" s="7"/>
      <c r="AS167" s="7">
        <v>223.39946587023101</v>
      </c>
      <c r="AT167" s="7"/>
      <c r="AU167" s="7">
        <v>15.9789898452758</v>
      </c>
      <c r="AV167" s="7">
        <v>17.259650000000001</v>
      </c>
      <c r="AW167" s="7">
        <v>6.2895559387206204</v>
      </c>
      <c r="AX167" s="7"/>
      <c r="AY167" s="7">
        <v>349.97653107652502</v>
      </c>
      <c r="AZ167" s="7"/>
      <c r="BA167" s="7">
        <v>15.9789898452758</v>
      </c>
    </row>
    <row r="168" spans="1:53" x14ac:dyDescent="0.35">
      <c r="A168" s="5"/>
      <c r="B168" s="5"/>
      <c r="C168" s="5" t="s">
        <v>158</v>
      </c>
      <c r="D168" s="5" t="s">
        <v>90</v>
      </c>
      <c r="E168" s="5" t="s">
        <v>24</v>
      </c>
      <c r="F168" s="5" t="s">
        <v>190</v>
      </c>
      <c r="G168" s="6">
        <v>44497.200451388897</v>
      </c>
      <c r="H168" s="7">
        <v>100</v>
      </c>
      <c r="I168" s="8"/>
      <c r="J168" s="8"/>
      <c r="L168" s="7">
        <v>7.6498166666666698</v>
      </c>
      <c r="M168" s="7">
        <v>26.416759521484401</v>
      </c>
      <c r="N168" s="7"/>
      <c r="O168" s="7"/>
      <c r="P168" s="7"/>
      <c r="Q168" s="7">
        <v>80.7197813049319</v>
      </c>
      <c r="R168" s="7">
        <v>9.9943666666666697</v>
      </c>
      <c r="S168" s="7">
        <v>24.620380151367002</v>
      </c>
      <c r="T168" s="7"/>
      <c r="U168" s="7">
        <v>694.58124402020405</v>
      </c>
      <c r="V168" s="7"/>
      <c r="W168" s="7">
        <v>17.844281593322801</v>
      </c>
      <c r="X168" s="7">
        <v>11.2601</v>
      </c>
      <c r="Y168" s="7">
        <v>28.913951324463</v>
      </c>
      <c r="Z168" s="7"/>
      <c r="AA168" s="7">
        <v>1876.4627214219199</v>
      </c>
      <c r="AB168" s="7"/>
      <c r="AC168" s="7">
        <v>17.844281593322801</v>
      </c>
      <c r="AD168" s="7">
        <v>14.329549999999999</v>
      </c>
      <c r="AE168" s="7">
        <v>22.1426262512203</v>
      </c>
      <c r="AF168" s="7"/>
      <c r="AG168" s="7">
        <v>1769.7025419204399</v>
      </c>
      <c r="AH168" s="7"/>
      <c r="AI168" s="7">
        <v>7.1857912750244601</v>
      </c>
      <c r="AJ168" s="7">
        <v>14.444333333333301</v>
      </c>
      <c r="AK168" s="7">
        <v>34.885967702865699</v>
      </c>
      <c r="AL168" s="7"/>
      <c r="AM168" s="7">
        <v>6531.58793835696</v>
      </c>
      <c r="AN168" s="7"/>
      <c r="AO168" s="7">
        <v>7.1857912750244601</v>
      </c>
      <c r="AP168" s="7">
        <v>16.121583333333302</v>
      </c>
      <c r="AQ168" s="7">
        <v>16.8624261413574</v>
      </c>
      <c r="AR168" s="7"/>
      <c r="AS168" s="7">
        <v>1123.49683783455</v>
      </c>
      <c r="AT168" s="7"/>
      <c r="AU168" s="7">
        <v>7.1857912750244601</v>
      </c>
      <c r="AV168" s="7">
        <v>17.145849999999999</v>
      </c>
      <c r="AW168" s="7">
        <v>2.11058557128908</v>
      </c>
      <c r="AX168" s="7"/>
      <c r="AY168" s="7">
        <v>256.47710002833401</v>
      </c>
      <c r="AZ168" s="7"/>
      <c r="BA168" s="7">
        <v>7.1857912750244601</v>
      </c>
    </row>
    <row r="169" spans="1:53" x14ac:dyDescent="0.35">
      <c r="A169" s="11"/>
      <c r="B169" s="11"/>
      <c r="C169" s="11" t="s">
        <v>167</v>
      </c>
      <c r="D169" s="11" t="s">
        <v>117</v>
      </c>
      <c r="E169" s="11" t="s">
        <v>52</v>
      </c>
      <c r="F169" s="11" t="s">
        <v>140</v>
      </c>
      <c r="G169" s="12">
        <v>44489.487847222197</v>
      </c>
      <c r="H169" s="9">
        <v>13</v>
      </c>
      <c r="I169" s="8"/>
      <c r="J169" s="8"/>
      <c r="K169" s="4">
        <v>266.67</v>
      </c>
      <c r="L169" s="9">
        <v>7.6551999999999998</v>
      </c>
      <c r="M169" s="9">
        <v>4426.2520003623904</v>
      </c>
      <c r="N169" s="9"/>
      <c r="O169" s="7">
        <v>202.65550970118477</v>
      </c>
      <c r="P169" s="105">
        <f>(O169/K169)*100</f>
        <v>75.994866202116768</v>
      </c>
      <c r="Q169" s="9">
        <v>16789.600520627599</v>
      </c>
      <c r="R169" s="9">
        <v>10.072950000000001</v>
      </c>
      <c r="S169" s="9">
        <v>5604.1628666106699</v>
      </c>
      <c r="T169" s="9"/>
      <c r="U169" s="9">
        <v>171.979418431601</v>
      </c>
      <c r="V169" s="105">
        <v>64.491475768403106</v>
      </c>
      <c r="W169" s="9">
        <v>16334.7064915172</v>
      </c>
      <c r="X169" s="9">
        <v>11.3037666666667</v>
      </c>
      <c r="Y169" s="9">
        <v>2593.9246584321299</v>
      </c>
      <c r="Z169" s="9"/>
      <c r="AA169" s="9">
        <v>176.832979643313</v>
      </c>
      <c r="AB169" s="105">
        <v>66.311538472011406</v>
      </c>
      <c r="AC169" s="9">
        <v>16334.7064915172</v>
      </c>
      <c r="AD169" s="9">
        <v>14.320833333333301</v>
      </c>
      <c r="AE169" s="9">
        <v>3804.5692058476202</v>
      </c>
      <c r="AF169" s="9"/>
      <c r="AG169" s="9">
        <v>178.50417126956401</v>
      </c>
      <c r="AH169" s="105">
        <v>66.938227498242696</v>
      </c>
      <c r="AI169" s="9">
        <v>12506.6387761529</v>
      </c>
      <c r="AJ169" s="9">
        <v>14.52955</v>
      </c>
      <c r="AK169" s="9">
        <v>1522.2130486042099</v>
      </c>
      <c r="AL169" s="9"/>
      <c r="AM169" s="9">
        <v>156.177000701016</v>
      </c>
      <c r="AN169" s="105">
        <v>58.565643192341</v>
      </c>
      <c r="AO169" s="9">
        <v>12506.6387761529</v>
      </c>
      <c r="AP169" s="9">
        <v>16.175833333333301</v>
      </c>
      <c r="AQ169" s="9">
        <v>4008.8341573893399</v>
      </c>
      <c r="AR169" s="9"/>
      <c r="AS169" s="9">
        <v>155.796775316381</v>
      </c>
      <c r="AT169" s="105">
        <v>58.423060455387102</v>
      </c>
      <c r="AU169" s="9">
        <v>12506.6387761529</v>
      </c>
      <c r="AV169" s="9">
        <v>17.252649999999999</v>
      </c>
      <c r="AW169" s="9">
        <v>3728.8436232089898</v>
      </c>
      <c r="AX169" s="9"/>
      <c r="AY169" s="9">
        <v>260.62582952346497</v>
      </c>
      <c r="AZ169" s="105">
        <v>97.733464402994201</v>
      </c>
      <c r="BA169" s="9">
        <v>12506.6387761529</v>
      </c>
    </row>
    <row r="170" spans="1:53" x14ac:dyDescent="0.35">
      <c r="A170" s="5"/>
      <c r="B170" s="5"/>
      <c r="C170" s="5" t="s">
        <v>167</v>
      </c>
      <c r="D170" s="5" t="s">
        <v>123</v>
      </c>
      <c r="E170" s="5" t="s">
        <v>52</v>
      </c>
      <c r="F170" s="5" t="s">
        <v>140</v>
      </c>
      <c r="G170" s="6">
        <v>44492.147511574098</v>
      </c>
      <c r="H170" s="7">
        <v>13</v>
      </c>
      <c r="I170" s="8"/>
      <c r="J170" s="8"/>
      <c r="K170" s="4">
        <v>266.67</v>
      </c>
      <c r="L170" s="7">
        <v>7.6657333333333302</v>
      </c>
      <c r="M170" s="7">
        <v>5414.5876500198301</v>
      </c>
      <c r="N170" s="7"/>
      <c r="O170" s="7">
        <v>197.7374093577599</v>
      </c>
      <c r="P170" s="105">
        <f t="shared" ref="P170:P174" si="1">(O170/K170)*100</f>
        <v>74.150601626639627</v>
      </c>
      <c r="Q170" s="7">
        <v>21047.812776851701</v>
      </c>
      <c r="R170" s="7">
        <v>10.116400000000001</v>
      </c>
      <c r="S170" s="7">
        <v>6606.3093933105501</v>
      </c>
      <c r="T170" s="7"/>
      <c r="U170" s="7">
        <v>177.19840888602499</v>
      </c>
      <c r="V170" s="105">
        <v>66.448572725100306</v>
      </c>
      <c r="W170" s="7">
        <v>18691.684282508799</v>
      </c>
      <c r="X170" s="7">
        <v>11.329750000000001</v>
      </c>
      <c r="Y170" s="7">
        <v>3221.6961212610099</v>
      </c>
      <c r="Z170" s="7"/>
      <c r="AA170" s="7">
        <v>192.60358419354401</v>
      </c>
      <c r="AB170" s="105">
        <v>72.225441254563194</v>
      </c>
      <c r="AC170" s="7">
        <v>18691.684282508799</v>
      </c>
      <c r="AD170" s="7">
        <v>14.3502333333333</v>
      </c>
      <c r="AE170" s="7">
        <v>4737.3314668482899</v>
      </c>
      <c r="AF170" s="7"/>
      <c r="AG170" s="7">
        <v>202.15538256290901</v>
      </c>
      <c r="AH170" s="105">
        <v>75.807320869580096</v>
      </c>
      <c r="AI170" s="7">
        <v>13712.1482769698</v>
      </c>
      <c r="AJ170" s="7">
        <v>14.558949999999999</v>
      </c>
      <c r="AK170" s="7">
        <v>1671.08791038704</v>
      </c>
      <c r="AL170" s="7"/>
      <c r="AM170" s="7">
        <v>156.38814110832999</v>
      </c>
      <c r="AN170" s="105">
        <v>58.644819855375601</v>
      </c>
      <c r="AO170" s="7">
        <v>13712.1482769698</v>
      </c>
      <c r="AP170" s="7">
        <v>16.200199999999999</v>
      </c>
      <c r="AQ170" s="7">
        <v>4417.4382689590402</v>
      </c>
      <c r="AR170" s="7"/>
      <c r="AS170" s="7">
        <v>156.56984150572899</v>
      </c>
      <c r="AT170" s="105">
        <v>58.712956652690401</v>
      </c>
      <c r="AU170" s="7">
        <v>13712.1482769698</v>
      </c>
      <c r="AV170" s="7">
        <v>17.277000000000001</v>
      </c>
      <c r="AW170" s="7">
        <v>4646.5623330059298</v>
      </c>
      <c r="AX170" s="7"/>
      <c r="AY170" s="7">
        <v>298.73362066776099</v>
      </c>
      <c r="AZ170" s="105">
        <v>112.02370745406699</v>
      </c>
      <c r="BA170" s="7">
        <v>13712.1482769698</v>
      </c>
    </row>
    <row r="171" spans="1:53" x14ac:dyDescent="0.35">
      <c r="A171" s="5"/>
      <c r="B171" s="5"/>
      <c r="C171" s="5" t="s">
        <v>195</v>
      </c>
      <c r="D171" s="5" t="s">
        <v>157</v>
      </c>
      <c r="E171" s="5" t="s">
        <v>52</v>
      </c>
      <c r="F171" s="5" t="s">
        <v>224</v>
      </c>
      <c r="G171" s="6">
        <v>44488.777534722198</v>
      </c>
      <c r="H171" s="7">
        <v>7</v>
      </c>
      <c r="I171" s="8"/>
      <c r="J171" s="8"/>
      <c r="K171" s="4">
        <v>6.67</v>
      </c>
      <c r="L171" s="7">
        <v>7.6925999999999997</v>
      </c>
      <c r="M171" s="7">
        <v>137.76228288268999</v>
      </c>
      <c r="N171" s="7"/>
      <c r="O171" s="7">
        <v>6.4352142002142703</v>
      </c>
      <c r="P171" s="105">
        <f t="shared" si="1"/>
        <v>96.479973016705699</v>
      </c>
      <c r="Q171" s="7">
        <v>15084.2608459121</v>
      </c>
      <c r="R171" s="7">
        <v>10.0291333333333</v>
      </c>
      <c r="S171" s="7">
        <v>233.20635968680099</v>
      </c>
      <c r="T171" s="7"/>
      <c r="U171" s="7">
        <v>6.3453783259641803</v>
      </c>
      <c r="V171" s="105">
        <v>95.133108335295105</v>
      </c>
      <c r="W171" s="7">
        <v>16054.9542479295</v>
      </c>
      <c r="X171" s="7">
        <v>11.3210333333333</v>
      </c>
      <c r="Y171" s="7">
        <v>139.43395453592899</v>
      </c>
      <c r="Z171" s="7"/>
      <c r="AA171" s="7">
        <v>2.2665944759853098</v>
      </c>
      <c r="AB171" s="105">
        <v>33.981926176691303</v>
      </c>
      <c r="AC171" s="7">
        <v>16054.9542479295</v>
      </c>
      <c r="AD171" s="7">
        <v>14.320650000000001</v>
      </c>
      <c r="AE171" s="7">
        <v>59.7435526759079</v>
      </c>
      <c r="AF171" s="7"/>
      <c r="AG171" s="7">
        <v>7.1499618764526902</v>
      </c>
      <c r="AH171" s="105">
        <v>107.195830231675</v>
      </c>
      <c r="AI171" s="7">
        <v>11654.5640893328</v>
      </c>
      <c r="AJ171" s="7">
        <v>14.5293666666667</v>
      </c>
      <c r="AK171" s="7">
        <v>118.80377216742799</v>
      </c>
      <c r="AL171" s="7"/>
      <c r="AM171" s="7">
        <v>5.96446560662576</v>
      </c>
      <c r="AN171" s="105">
        <v>89.422272962904898</v>
      </c>
      <c r="AO171" s="7">
        <v>11654.5640893328</v>
      </c>
      <c r="AP171" s="7">
        <v>16.184416666666699</v>
      </c>
      <c r="AQ171" s="7">
        <v>143.67145191849499</v>
      </c>
      <c r="AR171" s="7"/>
      <c r="AS171" s="7">
        <v>8.5907320843186401</v>
      </c>
      <c r="AT171" s="105">
        <v>128.796582973293</v>
      </c>
      <c r="AU171" s="7">
        <v>11654.5640893328</v>
      </c>
      <c r="AV171" s="7">
        <v>17.261216666666702</v>
      </c>
      <c r="AW171" s="7">
        <v>155.23945094177901</v>
      </c>
      <c r="AX171" s="7"/>
      <c r="AY171" s="7">
        <v>0</v>
      </c>
      <c r="AZ171" s="105">
        <v>0</v>
      </c>
      <c r="BA171" s="7">
        <v>11654.5640893328</v>
      </c>
    </row>
    <row r="172" spans="1:53" x14ac:dyDescent="0.35">
      <c r="A172" s="5"/>
      <c r="B172" s="5"/>
      <c r="C172" s="5" t="s">
        <v>195</v>
      </c>
      <c r="D172" s="5" t="s">
        <v>102</v>
      </c>
      <c r="E172" s="5" t="s">
        <v>52</v>
      </c>
      <c r="F172" s="5" t="s">
        <v>224</v>
      </c>
      <c r="G172" s="6">
        <v>44491.9750810185</v>
      </c>
      <c r="H172" s="7">
        <v>7</v>
      </c>
      <c r="I172" s="8"/>
      <c r="J172" s="8"/>
      <c r="K172" s="4">
        <v>6.67</v>
      </c>
      <c r="L172" s="7">
        <v>7.5907166666666699</v>
      </c>
      <c r="M172" s="7">
        <v>225.94257868208001</v>
      </c>
      <c r="N172" s="7"/>
      <c r="O172" s="7">
        <v>9.3119759231676085</v>
      </c>
      <c r="P172" s="105">
        <f t="shared" si="1"/>
        <v>139.60983393054883</v>
      </c>
      <c r="Q172" s="7">
        <v>17563.9314417596</v>
      </c>
      <c r="R172" s="7">
        <v>10.116533333333299</v>
      </c>
      <c r="S172" s="7">
        <v>240.07034150490799</v>
      </c>
      <c r="T172" s="7"/>
      <c r="U172" s="7">
        <v>5.26432330119317</v>
      </c>
      <c r="V172" s="105">
        <v>78.925386824485301</v>
      </c>
      <c r="W172" s="7">
        <v>19390.084714432702</v>
      </c>
      <c r="X172" s="7">
        <v>11.303699999999999</v>
      </c>
      <c r="Y172" s="7">
        <v>169.809931838989</v>
      </c>
      <c r="Z172" s="7"/>
      <c r="AA172" s="7">
        <v>2.3512209585388999</v>
      </c>
      <c r="AB172" s="105">
        <v>35.250689033566701</v>
      </c>
      <c r="AC172" s="7">
        <v>19390.084714432702</v>
      </c>
      <c r="AD172" s="7">
        <v>14.308633333333299</v>
      </c>
      <c r="AE172" s="7">
        <v>52.365899364079397</v>
      </c>
      <c r="AF172" s="7"/>
      <c r="AG172" s="7">
        <v>6.4647725015970199</v>
      </c>
      <c r="AH172" s="105">
        <v>96.9231259609749</v>
      </c>
      <c r="AI172" s="7">
        <v>13323.708540375899</v>
      </c>
      <c r="AJ172" s="7">
        <v>14.5590833333333</v>
      </c>
      <c r="AK172" s="7">
        <v>148.22085627125699</v>
      </c>
      <c r="AL172" s="7"/>
      <c r="AM172" s="7">
        <v>7.2182806978540199</v>
      </c>
      <c r="AN172" s="105">
        <v>108.220100417601</v>
      </c>
      <c r="AO172" s="7">
        <v>13323.708540375899</v>
      </c>
      <c r="AP172" s="7">
        <v>16.200333333333301</v>
      </c>
      <c r="AQ172" s="7">
        <v>178.64307824223499</v>
      </c>
      <c r="AR172" s="7"/>
      <c r="AS172" s="7">
        <v>9.1067623160276394</v>
      </c>
      <c r="AT172" s="105">
        <v>136.53316815633599</v>
      </c>
      <c r="AU172" s="7">
        <v>13323.708540375899</v>
      </c>
      <c r="AV172" s="7">
        <v>17.2771333333333</v>
      </c>
      <c r="AW172" s="7">
        <v>144.92957795764499</v>
      </c>
      <c r="AX172" s="7"/>
      <c r="AY172" s="7">
        <v>0</v>
      </c>
      <c r="AZ172" s="105">
        <v>0</v>
      </c>
      <c r="BA172" s="7">
        <v>13323.708540375899</v>
      </c>
    </row>
    <row r="173" spans="1:53" x14ac:dyDescent="0.35">
      <c r="A173" s="5"/>
      <c r="B173" s="5"/>
      <c r="C173" s="5" t="s">
        <v>125</v>
      </c>
      <c r="D173" s="5" t="s">
        <v>174</v>
      </c>
      <c r="E173" s="5" t="s">
        <v>52</v>
      </c>
      <c r="F173" s="5" t="s">
        <v>146</v>
      </c>
      <c r="G173" s="6">
        <v>44489.659594907404</v>
      </c>
      <c r="H173" s="7">
        <v>19</v>
      </c>
      <c r="I173" s="8"/>
      <c r="J173" s="8"/>
      <c r="K173" s="4">
        <v>66.67</v>
      </c>
      <c r="L173" s="7">
        <v>7.65513333333333</v>
      </c>
      <c r="M173" s="7">
        <v>842.96077691574203</v>
      </c>
      <c r="N173" s="7"/>
      <c r="O173" s="7">
        <v>36.441658216479546</v>
      </c>
      <c r="P173" s="105">
        <f t="shared" si="1"/>
        <v>54.659754337002461</v>
      </c>
      <c r="Q173" s="7">
        <v>17542.967683080598</v>
      </c>
      <c r="R173" s="7">
        <v>10.090350000000001</v>
      </c>
      <c r="S173" s="7">
        <v>884.69192428104498</v>
      </c>
      <c r="T173" s="7"/>
      <c r="U173" s="7">
        <v>25.706571926235402</v>
      </c>
      <c r="V173" s="105">
        <v>38.557929992853502</v>
      </c>
      <c r="W173" s="7">
        <v>16714.038121606602</v>
      </c>
      <c r="X173" s="7">
        <v>11.312433333333299</v>
      </c>
      <c r="Y173" s="7">
        <v>445.21145585079199</v>
      </c>
      <c r="Z173" s="7"/>
      <c r="AA173" s="7">
        <v>23.143107678038</v>
      </c>
      <c r="AB173" s="105">
        <v>34.712925870763399</v>
      </c>
      <c r="AC173" s="7">
        <v>16714.038121606602</v>
      </c>
      <c r="AD173" s="7">
        <v>14.331200000000001</v>
      </c>
      <c r="AE173" s="7">
        <v>644.54871145833204</v>
      </c>
      <c r="AF173" s="7"/>
      <c r="AG173" s="7">
        <v>40.575432669516502</v>
      </c>
      <c r="AH173" s="105">
        <v>60.860105998974802</v>
      </c>
      <c r="AI173" s="7">
        <v>10155.769897661199</v>
      </c>
      <c r="AJ173" s="7">
        <v>14.5399166666667</v>
      </c>
      <c r="AK173" s="7">
        <v>380.60741738095697</v>
      </c>
      <c r="AL173" s="7"/>
      <c r="AM173" s="7">
        <v>42.714193123343598</v>
      </c>
      <c r="AN173" s="105">
        <v>64.068086280701394</v>
      </c>
      <c r="AO173" s="7">
        <v>10155.769897661199</v>
      </c>
      <c r="AP173" s="7">
        <v>16.184533333333299</v>
      </c>
      <c r="AQ173" s="7">
        <v>721.31249833298796</v>
      </c>
      <c r="AR173" s="7"/>
      <c r="AS173" s="7">
        <v>36.625648096627302</v>
      </c>
      <c r="AT173" s="105">
        <v>54.935725358672997</v>
      </c>
      <c r="AU173" s="7">
        <v>10155.769897661199</v>
      </c>
      <c r="AV173" s="7">
        <v>17.261333333333301</v>
      </c>
      <c r="AW173" s="7">
        <v>710.54421187491505</v>
      </c>
      <c r="AX173" s="7"/>
      <c r="AY173" s="7">
        <v>47.055868631156002</v>
      </c>
      <c r="AZ173" s="105">
        <v>70.580273933037304</v>
      </c>
      <c r="BA173" s="7">
        <v>10155.769897661199</v>
      </c>
    </row>
    <row r="174" spans="1:53" x14ac:dyDescent="0.35">
      <c r="A174" s="5"/>
      <c r="B174" s="5"/>
      <c r="C174" s="5" t="s">
        <v>125</v>
      </c>
      <c r="D174" s="5" t="s">
        <v>191</v>
      </c>
      <c r="E174" s="5" t="s">
        <v>52</v>
      </c>
      <c r="F174" s="5" t="s">
        <v>146</v>
      </c>
      <c r="G174" s="6">
        <v>44492.319837962998</v>
      </c>
      <c r="H174" s="7">
        <v>19</v>
      </c>
      <c r="I174" s="8"/>
      <c r="J174" s="8"/>
      <c r="K174" s="4">
        <v>66.67</v>
      </c>
      <c r="L174" s="7">
        <v>7.6658833333333298</v>
      </c>
      <c r="M174" s="7">
        <v>989.92744800353205</v>
      </c>
      <c r="N174" s="7"/>
      <c r="O174" s="7">
        <v>32.26265263228067</v>
      </c>
      <c r="P174" s="105">
        <f t="shared" si="1"/>
        <v>48.391559370452484</v>
      </c>
      <c r="Q174" s="7">
        <v>23220.815541405202</v>
      </c>
      <c r="R174" s="7">
        <v>10.1078166666667</v>
      </c>
      <c r="S174" s="7">
        <v>1180.3372780024899</v>
      </c>
      <c r="T174" s="7"/>
      <c r="U174" s="7">
        <v>25.867433913557399</v>
      </c>
      <c r="V174" s="105">
        <v>38.799210909790602</v>
      </c>
      <c r="W174" s="7">
        <v>22165.890923935</v>
      </c>
      <c r="X174" s="7">
        <v>11.3211666666667</v>
      </c>
      <c r="Y174" s="7">
        <v>566.14036087229897</v>
      </c>
      <c r="Z174" s="7"/>
      <c r="AA174" s="7">
        <v>21.868670899323</v>
      </c>
      <c r="AB174" s="105">
        <v>32.8013662806704</v>
      </c>
      <c r="AC174" s="7">
        <v>22165.890923935</v>
      </c>
      <c r="AD174" s="7">
        <v>14.352083333333301</v>
      </c>
      <c r="AE174" s="7">
        <v>859.52217973054496</v>
      </c>
      <c r="AF174" s="7"/>
      <c r="AG174" s="7">
        <v>38.277535908807202</v>
      </c>
      <c r="AH174" s="105">
        <v>57.413433191551199</v>
      </c>
      <c r="AI174" s="7">
        <v>14456.5482310072</v>
      </c>
      <c r="AJ174" s="7">
        <v>14.550366666666701</v>
      </c>
      <c r="AK174" s="7">
        <v>438.90346081043299</v>
      </c>
      <c r="AL174" s="7"/>
      <c r="AM174" s="7">
        <v>33.128087579918898</v>
      </c>
      <c r="AN174" s="105">
        <v>49.689646887534003</v>
      </c>
      <c r="AO174" s="7">
        <v>14456.5482310072</v>
      </c>
      <c r="AP174" s="7">
        <v>16.193300000000001</v>
      </c>
      <c r="AQ174" s="7">
        <v>745.06160387420903</v>
      </c>
      <c r="AR174" s="7"/>
      <c r="AS174" s="7">
        <v>27.318364721920599</v>
      </c>
      <c r="AT174" s="105">
        <v>40.975498307965402</v>
      </c>
      <c r="AU174" s="7">
        <v>14456.5482310072</v>
      </c>
      <c r="AV174" s="7">
        <v>17.270099999999999</v>
      </c>
      <c r="AW174" s="7">
        <v>921.269474033356</v>
      </c>
      <c r="AX174" s="7"/>
      <c r="AY174" s="7">
        <v>41.217592623918598</v>
      </c>
      <c r="AZ174" s="105">
        <v>61.823297770989399</v>
      </c>
      <c r="BA174" s="7">
        <v>14456.5482310072</v>
      </c>
    </row>
  </sheetData>
  <sortState xmlns:xlrd2="http://schemas.microsoft.com/office/spreadsheetml/2017/richdata2" ref="A27:BA152">
    <sortCondition ref="I27:I152"/>
    <sortCondition ref="J27:J152"/>
  </sortState>
  <mergeCells count="8">
    <mergeCell ref="AJ1:AN1"/>
    <mergeCell ref="AP1:AT1"/>
    <mergeCell ref="AV1:AZ1"/>
    <mergeCell ref="A1:K1"/>
    <mergeCell ref="L1:P1"/>
    <mergeCell ref="R1:V1"/>
    <mergeCell ref="X1:AB1"/>
    <mergeCell ref="AD1:AH1"/>
  </mergeCells>
  <conditionalFormatting sqref="P3:P26">
    <cfRule type="cellIs" dxfId="27" priority="27" operator="lessThan">
      <formula>75</formula>
    </cfRule>
    <cfRule type="cellIs" dxfId="26" priority="28" operator="greaterThan">
      <formula>125</formula>
    </cfRule>
  </conditionalFormatting>
  <conditionalFormatting sqref="P169:P174">
    <cfRule type="cellIs" dxfId="25" priority="25" operator="lessThan">
      <formula>75</formula>
    </cfRule>
    <cfRule type="cellIs" dxfId="24" priority="26" operator="greaterThan">
      <formula>125</formula>
    </cfRule>
  </conditionalFormatting>
  <conditionalFormatting sqref="V169:V174">
    <cfRule type="cellIs" dxfId="23" priority="23" operator="lessThan">
      <formula>75</formula>
    </cfRule>
    <cfRule type="cellIs" dxfId="22" priority="24" operator="greaterThan">
      <formula>125</formula>
    </cfRule>
  </conditionalFormatting>
  <conditionalFormatting sqref="AB169:AB174">
    <cfRule type="cellIs" dxfId="21" priority="21" operator="lessThan">
      <formula>75</formula>
    </cfRule>
    <cfRule type="cellIs" dxfId="20" priority="22" operator="greaterThan">
      <formula>125</formula>
    </cfRule>
  </conditionalFormatting>
  <conditionalFormatting sqref="AH169:AH174">
    <cfRule type="cellIs" dxfId="19" priority="19" operator="lessThan">
      <formula>75</formula>
    </cfRule>
    <cfRule type="cellIs" dxfId="18" priority="20" operator="greaterThan">
      <formula>125</formula>
    </cfRule>
  </conditionalFormatting>
  <conditionalFormatting sqref="AN169:AN174">
    <cfRule type="cellIs" dxfId="17" priority="17" operator="lessThan">
      <formula>75</formula>
    </cfRule>
    <cfRule type="cellIs" dxfId="16" priority="18" operator="greaterThan">
      <formula>125</formula>
    </cfRule>
  </conditionalFormatting>
  <conditionalFormatting sqref="AT169:AT174">
    <cfRule type="cellIs" dxfId="15" priority="15" operator="lessThan">
      <formula>75</formula>
    </cfRule>
    <cfRule type="cellIs" dxfId="14" priority="16" operator="greaterThan">
      <formula>125</formula>
    </cfRule>
  </conditionalFormatting>
  <conditionalFormatting sqref="AZ169:AZ174">
    <cfRule type="cellIs" dxfId="13" priority="13" operator="lessThan">
      <formula>75</formula>
    </cfRule>
    <cfRule type="cellIs" dxfId="12" priority="14" operator="greaterThan">
      <formula>125</formula>
    </cfRule>
  </conditionalFormatting>
  <conditionalFormatting sqref="V3:V26">
    <cfRule type="cellIs" dxfId="11" priority="11" operator="lessThan">
      <formula>75</formula>
    </cfRule>
    <cfRule type="cellIs" dxfId="10" priority="12" operator="greaterThan">
      <formula>125</formula>
    </cfRule>
  </conditionalFormatting>
  <conditionalFormatting sqref="AB3:AB26">
    <cfRule type="cellIs" dxfId="9" priority="9" operator="lessThan">
      <formula>75</formula>
    </cfRule>
    <cfRule type="cellIs" dxfId="8" priority="10" operator="greaterThan">
      <formula>125</formula>
    </cfRule>
  </conditionalFormatting>
  <conditionalFormatting sqref="AH3:AH26">
    <cfRule type="cellIs" dxfId="7" priority="7" operator="lessThan">
      <formula>75</formula>
    </cfRule>
    <cfRule type="cellIs" dxfId="6" priority="8" operator="greaterThan">
      <formula>125</formula>
    </cfRule>
  </conditionalFormatting>
  <conditionalFormatting sqref="AN3:AN26">
    <cfRule type="cellIs" dxfId="5" priority="5" operator="lessThan">
      <formula>75</formula>
    </cfRule>
    <cfRule type="cellIs" dxfId="4" priority="6" operator="greaterThan">
      <formula>125</formula>
    </cfRule>
  </conditionalFormatting>
  <conditionalFormatting sqref="AT3:AT26">
    <cfRule type="cellIs" dxfId="3" priority="3" operator="lessThan">
      <formula>75</formula>
    </cfRule>
    <cfRule type="cellIs" dxfId="2" priority="4" operator="greaterThan">
      <formula>125</formula>
    </cfRule>
  </conditionalFormatting>
  <conditionalFormatting sqref="AZ3:AZ26">
    <cfRule type="cellIs" dxfId="1" priority="1" operator="lessThan">
      <formula>75</formula>
    </cfRule>
    <cfRule type="cellIs" dxfId="0" priority="2" operator="greaterThan">
      <formula>125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000-000000000000}">
          <x14:formula1>
            <xm:f>ValueList_Helper!$A$1:$A$11</xm:f>
          </x14:formula1>
          <xm:sqref>E169:E174 E153:E168 E27:E152 E3:E26</xm:sqref>
        </x14:dataValidation>
        <x14:dataValidation type="list" allowBlank="1" showInputMessage="1" xr:uid="{00000000-0002-0000-0000-000001000000}">
          <x14:formula1>
            <xm:f>ValueList_Helper!$B$1:$B$15</xm:f>
          </x14:formula1>
          <xm:sqref>F169:F174 F153:F168 F27:F152 F3:F26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526D-55D7-4BC9-B13D-8A080C57CB3D}">
  <dimension ref="A2:AH27"/>
  <sheetViews>
    <sheetView topLeftCell="A10" workbookViewId="0">
      <selection activeCell="L31" sqref="L31"/>
    </sheetView>
  </sheetViews>
  <sheetFormatPr defaultRowHeight="14.5" x14ac:dyDescent="0.35"/>
  <cols>
    <col min="1" max="1" width="12.26953125" bestFit="1" customWidth="1"/>
    <col min="2" max="2" width="3.26953125" bestFit="1" customWidth="1"/>
    <col min="4" max="4" width="11.453125" bestFit="1" customWidth="1"/>
    <col min="5" max="5" width="12.453125" bestFit="1" customWidth="1"/>
  </cols>
  <sheetData>
    <row r="2" spans="1:34" x14ac:dyDescent="0.35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45"/>
    </row>
    <row r="5" spans="1:34" x14ac:dyDescent="0.35">
      <c r="N5">
        <v>971</v>
      </c>
      <c r="P5">
        <v>3135</v>
      </c>
      <c r="R5">
        <v>941</v>
      </c>
      <c r="T5">
        <v>902</v>
      </c>
      <c r="V5">
        <v>956</v>
      </c>
      <c r="X5">
        <v>3145</v>
      </c>
      <c r="Z5">
        <v>969</v>
      </c>
    </row>
    <row r="6" spans="1:34" x14ac:dyDescent="0.35">
      <c r="A6" t="s">
        <v>225</v>
      </c>
      <c r="C6" s="144" t="s">
        <v>466</v>
      </c>
      <c r="D6" s="143" t="s">
        <v>449</v>
      </c>
      <c r="E6" s="144" t="s">
        <v>465</v>
      </c>
      <c r="F6" s="143" t="s">
        <v>450</v>
      </c>
      <c r="G6" s="144" t="s">
        <v>464</v>
      </c>
      <c r="H6" s="144" t="s">
        <v>463</v>
      </c>
      <c r="I6" s="144" t="s">
        <v>462</v>
      </c>
      <c r="J6" s="143" t="s">
        <v>448</v>
      </c>
      <c r="K6" s="144" t="s">
        <v>461</v>
      </c>
      <c r="L6" s="144" t="s">
        <v>460</v>
      </c>
      <c r="N6" s="144" t="s">
        <v>466</v>
      </c>
      <c r="O6" s="144" t="s">
        <v>469</v>
      </c>
      <c r="P6" s="144" t="s">
        <v>465</v>
      </c>
      <c r="Q6" s="144" t="s">
        <v>469</v>
      </c>
      <c r="R6" s="144" t="s">
        <v>464</v>
      </c>
      <c r="S6" s="144" t="s">
        <v>469</v>
      </c>
      <c r="T6" s="144" t="s">
        <v>463</v>
      </c>
      <c r="U6" s="144" t="s">
        <v>469</v>
      </c>
      <c r="V6" s="144" t="s">
        <v>462</v>
      </c>
      <c r="W6" s="144" t="s">
        <v>469</v>
      </c>
      <c r="X6" s="144" t="s">
        <v>461</v>
      </c>
      <c r="Y6" s="144" t="s">
        <v>469</v>
      </c>
      <c r="Z6" s="144" t="s">
        <v>460</v>
      </c>
      <c r="AA6" s="144" t="s">
        <v>469</v>
      </c>
      <c r="AB6" s="25"/>
      <c r="AC6" s="25"/>
      <c r="AD6" s="25"/>
      <c r="AE6" s="25"/>
      <c r="AF6" s="25"/>
      <c r="AG6" s="25"/>
      <c r="AH6" s="25"/>
    </row>
    <row r="7" spans="1:34" x14ac:dyDescent="0.35">
      <c r="A7" t="s">
        <v>459</v>
      </c>
      <c r="B7" t="s">
        <v>458</v>
      </c>
      <c r="C7" s="25">
        <v>265</v>
      </c>
      <c r="D7" s="143">
        <v>269</v>
      </c>
      <c r="E7" s="25">
        <v>351</v>
      </c>
      <c r="F7" s="143">
        <v>369</v>
      </c>
      <c r="G7" s="25">
        <v>365</v>
      </c>
      <c r="H7" s="25">
        <v>255</v>
      </c>
      <c r="I7" s="25">
        <v>465</v>
      </c>
      <c r="J7" s="143">
        <v>469</v>
      </c>
      <c r="K7" s="25">
        <v>391</v>
      </c>
      <c r="L7" s="25">
        <v>601</v>
      </c>
      <c r="N7" s="143" t="s">
        <v>449</v>
      </c>
      <c r="O7" s="143"/>
      <c r="P7" s="143" t="s">
        <v>450</v>
      </c>
      <c r="Q7" s="143"/>
      <c r="R7" s="143" t="s">
        <v>450</v>
      </c>
      <c r="S7" s="143"/>
      <c r="T7" s="143" t="s">
        <v>448</v>
      </c>
      <c r="U7" s="143"/>
      <c r="V7" s="143" t="s">
        <v>448</v>
      </c>
      <c r="W7" s="143"/>
      <c r="X7" s="143" t="s">
        <v>448</v>
      </c>
      <c r="Y7" s="143"/>
      <c r="Z7" s="143" t="s">
        <v>448</v>
      </c>
    </row>
    <row r="8" spans="1:34" x14ac:dyDescent="0.35">
      <c r="A8" t="s">
        <v>5</v>
      </c>
      <c r="C8">
        <v>1547.11</v>
      </c>
      <c r="D8" s="142">
        <v>22518.33</v>
      </c>
      <c r="E8">
        <v>1565.7</v>
      </c>
      <c r="F8" s="142">
        <v>11130.04</v>
      </c>
      <c r="G8">
        <v>788.68</v>
      </c>
      <c r="H8">
        <v>945.06</v>
      </c>
      <c r="I8">
        <v>452.35</v>
      </c>
      <c r="J8" s="142">
        <v>6390.83</v>
      </c>
      <c r="K8">
        <v>1052.45</v>
      </c>
      <c r="L8">
        <v>839.92</v>
      </c>
      <c r="N8">
        <f>C8/D8</f>
        <v>6.8704473200277269E-2</v>
      </c>
      <c r="O8">
        <f>(N8-0.0005)/0.0013</f>
        <v>52.464979384828673</v>
      </c>
      <c r="P8">
        <f>E8/F8</f>
        <v>0.14067334888284319</v>
      </c>
      <c r="Q8">
        <f>(P8+0.0046)/0.0019</f>
        <v>76.459657306759567</v>
      </c>
      <c r="R8">
        <f>G8/F8</f>
        <v>7.0860482082723858E-2</v>
      </c>
      <c r="S8">
        <f>(R8-0.001)/0.0008</f>
        <v>87.325602603404818</v>
      </c>
      <c r="T8">
        <f>H8/J8</f>
        <v>0.14787750573869121</v>
      </c>
      <c r="U8">
        <f>(T8+0.0142)/0.0017</f>
        <v>95.339709258053659</v>
      </c>
      <c r="V8">
        <f>I8/J8</f>
        <v>7.0781103549930141E-2</v>
      </c>
      <c r="W8">
        <f>(V8-0.0033)/0.0007</f>
        <v>96.401576499900202</v>
      </c>
      <c r="X8">
        <f>K8/F8</f>
        <v>9.4559408591523481E-2</v>
      </c>
      <c r="Y8">
        <f>(X8+0.0034)/0.002</f>
        <v>48.979704295761742</v>
      </c>
      <c r="Z8">
        <f>L8/J8</f>
        <v>0.13142580854130057</v>
      </c>
      <c r="AA8">
        <f>(Z8-0.0127)/0.001</f>
        <v>118.72580854130057</v>
      </c>
    </row>
    <row r="9" spans="1:34" x14ac:dyDescent="0.35">
      <c r="A9" t="s">
        <v>5</v>
      </c>
      <c r="C9">
        <v>1533.48</v>
      </c>
      <c r="D9" s="142">
        <v>23751.53</v>
      </c>
      <c r="E9">
        <v>1751.1</v>
      </c>
      <c r="F9" s="142">
        <v>11304.43</v>
      </c>
      <c r="G9">
        <v>896.87</v>
      </c>
      <c r="H9">
        <v>952.24</v>
      </c>
      <c r="I9">
        <v>438.68</v>
      </c>
      <c r="J9" s="142">
        <v>6969.55</v>
      </c>
      <c r="K9">
        <v>1237.73</v>
      </c>
      <c r="L9">
        <v>834.45</v>
      </c>
      <c r="N9">
        <f>C9/D9</f>
        <v>6.4563419703909608E-2</v>
      </c>
      <c r="O9">
        <f t="shared" ref="O9:O14" si="0">(N9-0.0005)/0.0013</f>
        <v>49.279553618392008</v>
      </c>
      <c r="P9">
        <f>E9/F9</f>
        <v>0.15490387396799307</v>
      </c>
      <c r="Q9">
        <f t="shared" ref="Q9:Q14" si="1">(P9+0.0046)/0.0019</f>
        <v>83.949407351575303</v>
      </c>
      <c r="R9">
        <f>G9/F9</f>
        <v>7.9337923274326969E-2</v>
      </c>
      <c r="S9">
        <f t="shared" ref="S9:S14" si="2">(R9-0.001)/0.0008</f>
        <v>97.922404092908707</v>
      </c>
      <c r="T9">
        <f t="shared" ref="T9:T14" si="3">H9/J9</f>
        <v>0.13662862021220881</v>
      </c>
      <c r="U9">
        <f t="shared" ref="U9:U14" si="4">(T9+0.0142)/0.0017</f>
        <v>88.722717771887531</v>
      </c>
      <c r="V9">
        <f>I9/J9</f>
        <v>6.2942370741296064E-2</v>
      </c>
      <c r="W9">
        <f t="shared" ref="W9:W14" si="5">(V9-0.0033)/0.0007</f>
        <v>85.203386773280101</v>
      </c>
      <c r="X9">
        <f>K9/F9</f>
        <v>0.1094907040868049</v>
      </c>
      <c r="Y9">
        <f t="shared" ref="Y9:Y14" si="6">(X9+0.0034)/0.002</f>
        <v>56.445352043402451</v>
      </c>
      <c r="Z9">
        <f>L9/J9</f>
        <v>0.11972795948088472</v>
      </c>
      <c r="AA9">
        <f t="shared" ref="AA9:AA14" si="7">(Z9-0.0127)/0.001</f>
        <v>107.0279594808847</v>
      </c>
    </row>
    <row r="10" spans="1:34" x14ac:dyDescent="0.35">
      <c r="A10" t="s">
        <v>5</v>
      </c>
      <c r="C10">
        <v>1528.12</v>
      </c>
      <c r="D10" s="142">
        <v>25172.77</v>
      </c>
      <c r="E10">
        <v>1697.96</v>
      </c>
      <c r="F10" s="142">
        <v>11677.95</v>
      </c>
      <c r="G10">
        <v>954.41</v>
      </c>
      <c r="H10">
        <v>984.33</v>
      </c>
      <c r="I10">
        <v>451.82</v>
      </c>
      <c r="J10" s="142">
        <v>7396.29</v>
      </c>
      <c r="K10">
        <v>1254.82</v>
      </c>
      <c r="L10">
        <v>841.71</v>
      </c>
      <c r="N10">
        <f t="shared" ref="N10:N14" si="8">C10/D10</f>
        <v>6.0705277965039203E-2</v>
      </c>
      <c r="O10">
        <f t="shared" si="0"/>
        <v>46.311752280799389</v>
      </c>
      <c r="P10">
        <f t="shared" ref="P10:P14" si="9">E10/F10</f>
        <v>0.14539880715365283</v>
      </c>
      <c r="Q10">
        <f t="shared" si="1"/>
        <v>78.946740607185703</v>
      </c>
      <c r="R10">
        <f t="shared" ref="R10:R14" si="10">G10/F10</f>
        <v>8.1727529232442336E-2</v>
      </c>
      <c r="S10">
        <f t="shared" si="2"/>
        <v>100.90941154055291</v>
      </c>
      <c r="T10">
        <f t="shared" si="3"/>
        <v>0.13308428955598009</v>
      </c>
      <c r="U10">
        <f t="shared" si="4"/>
        <v>86.637817385870633</v>
      </c>
      <c r="V10">
        <f t="shared" ref="V10:V14" si="11">I10/J10</f>
        <v>6.1087382998773712E-2</v>
      </c>
      <c r="W10">
        <f t="shared" si="5"/>
        <v>82.55340428396245</v>
      </c>
      <c r="X10">
        <f t="shared" ref="X10:X14" si="12">K10/F10</f>
        <v>0.10745207848980343</v>
      </c>
      <c r="Y10">
        <f t="shared" si="6"/>
        <v>55.426039244901709</v>
      </c>
      <c r="Z10">
        <f t="shared" ref="Z10:Z14" si="13">L10/J10</f>
        <v>0.11380164920520965</v>
      </c>
      <c r="AA10">
        <f t="shared" si="7"/>
        <v>101.10164920520964</v>
      </c>
    </row>
    <row r="11" spans="1:34" x14ac:dyDescent="0.35">
      <c r="A11" t="s">
        <v>5</v>
      </c>
      <c r="C11">
        <v>1433.65</v>
      </c>
      <c r="D11" s="142">
        <v>26751.54</v>
      </c>
      <c r="E11">
        <v>1757.85</v>
      </c>
      <c r="F11" s="142">
        <v>11700.6</v>
      </c>
      <c r="G11">
        <v>1311.17</v>
      </c>
      <c r="H11">
        <v>1283.24</v>
      </c>
      <c r="I11">
        <v>396.4</v>
      </c>
      <c r="J11" s="142">
        <v>7828.45</v>
      </c>
      <c r="K11">
        <v>1223.93</v>
      </c>
      <c r="L11">
        <v>914.9</v>
      </c>
      <c r="N11">
        <f t="shared" si="8"/>
        <v>5.3591307266796603E-2</v>
      </c>
      <c r="O11">
        <f t="shared" si="0"/>
        <v>40.839467128305081</v>
      </c>
      <c r="P11">
        <f t="shared" si="9"/>
        <v>0.15023588533921337</v>
      </c>
      <c r="Q11">
        <f t="shared" si="1"/>
        <v>81.492571231164931</v>
      </c>
      <c r="R11">
        <f>G11/F11</f>
        <v>0.1120600652957968</v>
      </c>
      <c r="S11">
        <f t="shared" si="2"/>
        <v>138.82508161974599</v>
      </c>
      <c r="T11">
        <f t="shared" si="3"/>
        <v>0.16392006080386284</v>
      </c>
      <c r="U11">
        <f t="shared" si="4"/>
        <v>104.77650635521344</v>
      </c>
      <c r="V11">
        <f t="shared" si="11"/>
        <v>5.0635821905996713E-2</v>
      </c>
      <c r="W11">
        <f t="shared" si="5"/>
        <v>67.622602722852449</v>
      </c>
      <c r="X11">
        <f t="shared" si="12"/>
        <v>0.10460403739979146</v>
      </c>
      <c r="Y11">
        <f t="shared" si="6"/>
        <v>54.002018699895729</v>
      </c>
      <c r="Z11">
        <f t="shared" si="13"/>
        <v>0.1168686010640676</v>
      </c>
      <c r="AA11">
        <f t="shared" si="7"/>
        <v>104.1686010640676</v>
      </c>
    </row>
    <row r="12" spans="1:34" x14ac:dyDescent="0.35">
      <c r="A12" t="s">
        <v>5</v>
      </c>
      <c r="C12">
        <v>2500.96</v>
      </c>
      <c r="D12" s="142">
        <v>32428.29</v>
      </c>
      <c r="E12">
        <v>1869.55</v>
      </c>
      <c r="F12" s="142">
        <v>12386.82</v>
      </c>
      <c r="G12">
        <v>1019.94</v>
      </c>
      <c r="H12">
        <v>1464.3</v>
      </c>
      <c r="I12">
        <v>525.15</v>
      </c>
      <c r="J12" s="142">
        <v>7777.19</v>
      </c>
      <c r="K12">
        <v>1478.31</v>
      </c>
      <c r="L12">
        <v>836.19</v>
      </c>
      <c r="N12">
        <f t="shared" si="8"/>
        <v>7.7122783840899406E-2</v>
      </c>
      <c r="O12">
        <f t="shared" si="0"/>
        <v>58.940602954538008</v>
      </c>
      <c r="P12">
        <f t="shared" si="9"/>
        <v>0.1509305858969453</v>
      </c>
      <c r="Q12">
        <f t="shared" si="1"/>
        <v>81.858203103655413</v>
      </c>
      <c r="R12">
        <f t="shared" si="10"/>
        <v>8.2340746051044578E-2</v>
      </c>
      <c r="S12">
        <f t="shared" si="2"/>
        <v>101.67593256380572</v>
      </c>
      <c r="T12">
        <f t="shared" si="3"/>
        <v>0.18828137154936422</v>
      </c>
      <c r="U12">
        <f t="shared" si="4"/>
        <v>119.10668914668484</v>
      </c>
      <c r="V12">
        <f t="shared" si="11"/>
        <v>6.752438862879781E-2</v>
      </c>
      <c r="W12">
        <f t="shared" si="5"/>
        <v>91.749126612568304</v>
      </c>
      <c r="X12">
        <f t="shared" si="12"/>
        <v>0.11934540099880357</v>
      </c>
      <c r="Y12">
        <f t="shared" si="6"/>
        <v>61.372700499401788</v>
      </c>
      <c r="Z12">
        <f t="shared" si="13"/>
        <v>0.10751826816626572</v>
      </c>
      <c r="AA12">
        <f t="shared" si="7"/>
        <v>94.818268166265725</v>
      </c>
    </row>
    <row r="13" spans="1:34" x14ac:dyDescent="0.35">
      <c r="A13" t="s">
        <v>5</v>
      </c>
      <c r="C13">
        <v>1805.92</v>
      </c>
      <c r="D13" s="142">
        <v>31315.74</v>
      </c>
      <c r="E13">
        <v>1982.81</v>
      </c>
      <c r="F13" s="142">
        <v>13572.26</v>
      </c>
      <c r="G13">
        <v>1134.3</v>
      </c>
      <c r="H13">
        <v>1343.82</v>
      </c>
      <c r="I13">
        <v>560.22</v>
      </c>
      <c r="J13" s="142">
        <v>5760.83</v>
      </c>
      <c r="K13">
        <v>1657.67</v>
      </c>
      <c r="L13">
        <v>996.7</v>
      </c>
      <c r="N13">
        <f t="shared" si="8"/>
        <v>5.7668124719390312E-2</v>
      </c>
      <c r="O13">
        <f t="shared" si="0"/>
        <v>43.975480553377167</v>
      </c>
      <c r="P13">
        <f t="shared" si="9"/>
        <v>0.14609283936499889</v>
      </c>
      <c r="Q13">
        <f t="shared" si="1"/>
        <v>79.31202071842047</v>
      </c>
      <c r="R13">
        <f t="shared" si="10"/>
        <v>8.3574879938934268E-2</v>
      </c>
      <c r="S13">
        <f t="shared" si="2"/>
        <v>103.21859992366782</v>
      </c>
      <c r="T13">
        <f t="shared" si="3"/>
        <v>0.23326846999477505</v>
      </c>
      <c r="U13">
        <f t="shared" si="4"/>
        <v>145.56968823222061</v>
      </c>
      <c r="V13">
        <f t="shared" si="11"/>
        <v>9.7246403730018083E-2</v>
      </c>
      <c r="W13">
        <f t="shared" si="5"/>
        <v>134.20914818574013</v>
      </c>
      <c r="X13">
        <f>K13/F13</f>
        <v>0.12213662278795132</v>
      </c>
      <c r="Y13">
        <f t="shared" si="6"/>
        <v>62.768311393975651</v>
      </c>
      <c r="Z13">
        <f t="shared" si="13"/>
        <v>0.17301326371373571</v>
      </c>
      <c r="AA13">
        <f t="shared" si="7"/>
        <v>160.31326371373572</v>
      </c>
    </row>
    <row r="14" spans="1:34" x14ac:dyDescent="0.35">
      <c r="A14" t="s">
        <v>5</v>
      </c>
      <c r="C14">
        <v>2037.42</v>
      </c>
      <c r="D14" s="142">
        <v>39742.99</v>
      </c>
      <c r="E14">
        <v>1884.45</v>
      </c>
      <c r="F14" s="142">
        <v>13837.72</v>
      </c>
      <c r="G14">
        <v>1123.3</v>
      </c>
      <c r="H14">
        <v>1371.98</v>
      </c>
      <c r="I14">
        <v>577.5</v>
      </c>
      <c r="J14" s="142">
        <v>8808.0499999999993</v>
      </c>
      <c r="K14">
        <v>1249.52</v>
      </c>
      <c r="L14">
        <v>1031.2</v>
      </c>
      <c r="N14">
        <f t="shared" si="8"/>
        <v>5.1264889732755392E-2</v>
      </c>
      <c r="O14">
        <f t="shared" si="0"/>
        <v>39.049915179042614</v>
      </c>
      <c r="P14">
        <f t="shared" si="9"/>
        <v>0.1361821167070876</v>
      </c>
      <c r="Q14">
        <f t="shared" si="1"/>
        <v>74.095850898467162</v>
      </c>
      <c r="R14">
        <f t="shared" si="10"/>
        <v>8.1176667832562013E-2</v>
      </c>
      <c r="S14">
        <f t="shared" si="2"/>
        <v>100.22083479070251</v>
      </c>
      <c r="T14">
        <f t="shared" si="3"/>
        <v>0.15576432922156438</v>
      </c>
      <c r="U14">
        <f t="shared" si="4"/>
        <v>99.979017189155527</v>
      </c>
      <c r="V14">
        <f t="shared" si="11"/>
        <v>6.5565022905183332E-2</v>
      </c>
      <c r="W14">
        <f t="shared" si="5"/>
        <v>88.950032721690476</v>
      </c>
      <c r="X14">
        <f t="shared" si="12"/>
        <v>9.0298112694865915E-2</v>
      </c>
      <c r="Y14">
        <f t="shared" si="6"/>
        <v>46.849056347432956</v>
      </c>
      <c r="Z14">
        <f t="shared" si="13"/>
        <v>0.11707472141961048</v>
      </c>
      <c r="AA14">
        <f t="shared" si="7"/>
        <v>104.37472141961047</v>
      </c>
    </row>
    <row r="15" spans="1:34" x14ac:dyDescent="0.35">
      <c r="D15" s="142"/>
      <c r="F15" s="142"/>
      <c r="J15" s="142"/>
      <c r="M15" t="s">
        <v>470</v>
      </c>
      <c r="O15">
        <f>STDEV(O8:O14)</f>
        <v>6.9272724361711031</v>
      </c>
      <c r="Q15">
        <f>STDEV(Q8:Q14)</f>
        <v>3.3689116870402791</v>
      </c>
      <c r="S15">
        <f>STDEV(S8:S14)</f>
        <v>16.108879495859718</v>
      </c>
      <c r="U15">
        <f>STDEV(U8:U14)</f>
        <v>20.663319682428874</v>
      </c>
      <c r="W15">
        <f>STDEV(W8:W14)</f>
        <v>20.571046604818303</v>
      </c>
      <c r="Y15">
        <f>STDEV(Y8:Y14)</f>
        <v>5.8708995584534502</v>
      </c>
      <c r="AA15">
        <f>STDEV(AA8:AA14)</f>
        <v>22.103916379385161</v>
      </c>
    </row>
    <row r="16" spans="1:34" x14ac:dyDescent="0.35">
      <c r="D16" s="142"/>
      <c r="F16" s="142"/>
      <c r="J16" s="142"/>
      <c r="M16" s="25" t="s">
        <v>276</v>
      </c>
      <c r="N16" s="146"/>
      <c r="O16" s="146">
        <f>O15*3.143</f>
        <v>21.772417266885775</v>
      </c>
      <c r="P16" s="146"/>
      <c r="Q16" s="146">
        <f>Q15*3.143</f>
        <v>10.588489432367597</v>
      </c>
      <c r="R16" s="146"/>
      <c r="S16" s="146">
        <f>S15*3.143</f>
        <v>50.630208255487091</v>
      </c>
      <c r="T16" s="146"/>
      <c r="U16" s="146">
        <f>U15*3.143</f>
        <v>64.944813761873945</v>
      </c>
      <c r="V16" s="146"/>
      <c r="W16" s="146">
        <f>W15*3.143</f>
        <v>64.654799478943929</v>
      </c>
      <c r="X16" s="146"/>
      <c r="Y16" s="146">
        <f>Y15*3.143</f>
        <v>18.452237312219193</v>
      </c>
      <c r="Z16" s="146"/>
      <c r="AA16" s="146">
        <f>AA15*3.143</f>
        <v>69.472609180407559</v>
      </c>
    </row>
    <row r="17" spans="1:27" x14ac:dyDescent="0.35">
      <c r="D17" s="142"/>
      <c r="F17" s="142"/>
      <c r="J17" s="142"/>
      <c r="N17" s="144" t="s">
        <v>466</v>
      </c>
      <c r="O17" s="144" t="s">
        <v>469</v>
      </c>
      <c r="P17" s="144" t="s">
        <v>465</v>
      </c>
      <c r="Q17" s="144" t="s">
        <v>469</v>
      </c>
      <c r="R17" s="144" t="s">
        <v>464</v>
      </c>
      <c r="S17" s="144" t="s">
        <v>469</v>
      </c>
      <c r="T17" s="144" t="s">
        <v>463</v>
      </c>
      <c r="U17" s="144" t="s">
        <v>469</v>
      </c>
      <c r="V17" s="144" t="s">
        <v>462</v>
      </c>
      <c r="W17" s="144" t="s">
        <v>469</v>
      </c>
      <c r="X17" s="144" t="s">
        <v>461</v>
      </c>
      <c r="Y17" s="144" t="s">
        <v>469</v>
      </c>
      <c r="Z17" s="144" t="s">
        <v>460</v>
      </c>
      <c r="AA17" s="144" t="s">
        <v>469</v>
      </c>
    </row>
    <row r="18" spans="1:27" x14ac:dyDescent="0.35">
      <c r="D18" s="142"/>
      <c r="F18" s="142"/>
      <c r="J18" s="142"/>
      <c r="N18" s="143" t="s">
        <v>449</v>
      </c>
      <c r="O18" s="143"/>
      <c r="P18" s="143" t="s">
        <v>450</v>
      </c>
      <c r="Q18" s="143"/>
      <c r="R18" s="143" t="s">
        <v>450</v>
      </c>
      <c r="S18" s="143"/>
      <c r="T18" s="143" t="s">
        <v>450</v>
      </c>
      <c r="U18" s="143"/>
      <c r="V18" s="143" t="s">
        <v>450</v>
      </c>
      <c r="W18" s="143"/>
      <c r="X18" s="143" t="s">
        <v>448</v>
      </c>
      <c r="Y18" s="143"/>
      <c r="Z18" s="143" t="s">
        <v>448</v>
      </c>
      <c r="AA18" s="142"/>
    </row>
    <row r="19" spans="1:27" x14ac:dyDescent="0.35">
      <c r="A19" t="s">
        <v>92</v>
      </c>
      <c r="C19">
        <v>719.23</v>
      </c>
      <c r="D19" s="142">
        <v>27397.95</v>
      </c>
      <c r="E19">
        <v>784.12</v>
      </c>
      <c r="F19" s="142">
        <v>14067.222</v>
      </c>
      <c r="G19">
        <v>449.89</v>
      </c>
      <c r="H19">
        <v>240.4</v>
      </c>
      <c r="I19">
        <v>154.86000000000001</v>
      </c>
      <c r="J19" s="142">
        <v>8347.06</v>
      </c>
      <c r="K19">
        <v>247.4</v>
      </c>
      <c r="L19">
        <v>377.86</v>
      </c>
      <c r="N19" s="121">
        <v>2.6251234125180899E-2</v>
      </c>
      <c r="O19" s="121">
        <v>19.808641634754537</v>
      </c>
      <c r="P19" s="121">
        <v>5.5740927384241183E-2</v>
      </c>
      <c r="Q19" s="121">
        <v>31.758382833811147</v>
      </c>
      <c r="R19" s="121">
        <v>3.1981438837035484E-2</v>
      </c>
      <c r="S19" s="121">
        <v>38.726798546294354</v>
      </c>
      <c r="T19" s="121">
        <v>2.880055971803246E-2</v>
      </c>
      <c r="U19" s="121">
        <v>25.294446892960273</v>
      </c>
      <c r="V19" s="121">
        <v>1.8552640091241711E-2</v>
      </c>
      <c r="W19" s="121">
        <v>21.789485844631013</v>
      </c>
      <c r="X19" s="121">
        <v>1.7586983414351463E-2</v>
      </c>
      <c r="Y19" s="121">
        <v>10.493491707175732</v>
      </c>
      <c r="Z19" s="121">
        <v>4.5268633506887458E-2</v>
      </c>
      <c r="AA19" s="121">
        <v>32.568633506887458</v>
      </c>
    </row>
    <row r="20" spans="1:27" x14ac:dyDescent="0.35">
      <c r="A20" t="s">
        <v>92</v>
      </c>
      <c r="C20">
        <v>595.34</v>
      </c>
      <c r="D20" s="142">
        <v>31083.67</v>
      </c>
      <c r="E20">
        <v>672.01</v>
      </c>
      <c r="F20" s="142">
        <v>13092.21</v>
      </c>
      <c r="G20">
        <v>616.79</v>
      </c>
      <c r="H20">
        <v>382.39</v>
      </c>
      <c r="I20">
        <v>151.93</v>
      </c>
      <c r="J20" s="142">
        <v>8607.44</v>
      </c>
      <c r="K20">
        <v>301.60000000000002</v>
      </c>
      <c r="L20">
        <v>321.04000000000002</v>
      </c>
      <c r="N20" s="121">
        <v>1.9152822044501184E-2</v>
      </c>
      <c r="O20" s="121">
        <v>14.348324649616295</v>
      </c>
      <c r="P20" s="121">
        <v>5.1328996403204659E-2</v>
      </c>
      <c r="Q20" s="121">
        <v>29.436313896423506</v>
      </c>
      <c r="R20" s="121">
        <v>4.7111221100180949E-2</v>
      </c>
      <c r="S20" s="121">
        <v>57.63902637522618</v>
      </c>
      <c r="T20" s="121">
        <v>4.4425520247599749E-2</v>
      </c>
      <c r="U20" s="121">
        <v>34.485600145646913</v>
      </c>
      <c r="V20" s="121">
        <v>1.7651008894630692E-2</v>
      </c>
      <c r="W20" s="121">
        <v>20.501441278043846</v>
      </c>
      <c r="X20" s="121">
        <v>2.3036599626800981E-2</v>
      </c>
      <c r="Y20" s="121">
        <v>13.21829981340049</v>
      </c>
      <c r="Z20" s="121">
        <v>3.7297965481025715E-2</v>
      </c>
      <c r="AA20" s="121">
        <v>24.597965481025714</v>
      </c>
    </row>
    <row r="21" spans="1:27" x14ac:dyDescent="0.35">
      <c r="A21" t="s">
        <v>92</v>
      </c>
      <c r="C21">
        <v>841.33</v>
      </c>
      <c r="D21" s="142">
        <v>32467.3</v>
      </c>
      <c r="E21">
        <v>874.58</v>
      </c>
      <c r="F21" s="142">
        <v>14239.93</v>
      </c>
      <c r="G21">
        <v>611.48</v>
      </c>
      <c r="H21">
        <v>327.61</v>
      </c>
      <c r="I21">
        <v>258.52</v>
      </c>
      <c r="J21" s="142">
        <v>8677.32</v>
      </c>
      <c r="K21">
        <v>406.91</v>
      </c>
      <c r="L21">
        <v>260.67</v>
      </c>
      <c r="N21" s="121">
        <v>2.5913149538150694E-2</v>
      </c>
      <c r="O21" s="121">
        <v>19.548576567808226</v>
      </c>
      <c r="P21" s="121">
        <v>6.1417436743017702E-2</v>
      </c>
      <c r="Q21" s="121">
        <v>34.746019338430372</v>
      </c>
      <c r="R21" s="121">
        <v>4.2941222323424344E-2</v>
      </c>
      <c r="S21" s="121">
        <v>52.426527904280427</v>
      </c>
      <c r="T21" s="121">
        <v>3.7754744552465511E-2</v>
      </c>
      <c r="U21" s="121">
        <v>30.561614442626777</v>
      </c>
      <c r="V21" s="121">
        <v>2.979260877782541E-2</v>
      </c>
      <c r="W21" s="121">
        <v>13.00097135633572</v>
      </c>
      <c r="X21" s="121">
        <v>2.85752809178135E-2</v>
      </c>
      <c r="Y21" s="121">
        <v>15.98764045890675</v>
      </c>
      <c r="Z21" s="121">
        <v>3.0040381131501433E-2</v>
      </c>
      <c r="AA21" s="121">
        <v>30.706918871320248</v>
      </c>
    </row>
    <row r="22" spans="1:27" x14ac:dyDescent="0.35">
      <c r="A22" t="s">
        <v>92</v>
      </c>
      <c r="C22">
        <v>951.46</v>
      </c>
      <c r="D22" s="142">
        <v>31876.73</v>
      </c>
      <c r="E22">
        <v>724.09</v>
      </c>
      <c r="F22" s="142">
        <v>11966.51</v>
      </c>
      <c r="G22">
        <v>613.54</v>
      </c>
      <c r="H22">
        <v>259.58</v>
      </c>
      <c r="I22">
        <v>109.28</v>
      </c>
      <c r="J22" s="142">
        <v>8812.42</v>
      </c>
      <c r="K22">
        <v>396.27</v>
      </c>
      <c r="L22">
        <v>382.52</v>
      </c>
      <c r="N22" s="121">
        <v>2.9848105498901552E-2</v>
      </c>
      <c r="O22" s="121">
        <v>15.460472438061844</v>
      </c>
      <c r="P22" s="121">
        <v>6.0509705837374472E-2</v>
      </c>
      <c r="Q22" s="121">
        <v>34.268266230197085</v>
      </c>
      <c r="R22" s="121">
        <v>5.1271423330611847E-2</v>
      </c>
      <c r="S22" s="121">
        <v>62.839279163264806</v>
      </c>
      <c r="T22" s="121">
        <v>2.9456153928205872E-2</v>
      </c>
      <c r="U22" s="121">
        <v>25.680090546003459</v>
      </c>
      <c r="V22" s="121">
        <v>1.2400679949435002E-2</v>
      </c>
      <c r="W22" s="121">
        <v>33.699306037755768</v>
      </c>
      <c r="X22" s="121">
        <v>3.3114918217592264E-2</v>
      </c>
      <c r="Y22" s="121">
        <v>18.25745910879613</v>
      </c>
      <c r="Z22" s="121">
        <v>4.3406918871320248E-2</v>
      </c>
      <c r="AA22" s="121">
        <v>20.473785751449338</v>
      </c>
    </row>
    <row r="23" spans="1:27" x14ac:dyDescent="0.35">
      <c r="A23" t="s">
        <v>92</v>
      </c>
      <c r="C23">
        <v>716.64</v>
      </c>
      <c r="D23" s="142">
        <v>34790.69</v>
      </c>
      <c r="E23">
        <v>811.11</v>
      </c>
      <c r="F23" s="142">
        <v>14891.1</v>
      </c>
      <c r="G23">
        <v>562.97</v>
      </c>
      <c r="H23">
        <v>133.21</v>
      </c>
      <c r="I23">
        <v>217.58</v>
      </c>
      <c r="J23" s="142">
        <v>8091.63</v>
      </c>
      <c r="K23">
        <v>377.04</v>
      </c>
      <c r="L23">
        <v>268.43</v>
      </c>
      <c r="N23" s="121">
        <v>2.0598614169480396E-2</v>
      </c>
      <c r="O23" s="121">
        <v>16.048341241329009</v>
      </c>
      <c r="P23" s="121">
        <v>5.4469448193887625E-2</v>
      </c>
      <c r="Q23" s="121">
        <v>31.089183259940857</v>
      </c>
      <c r="R23" s="121">
        <v>3.7805803466500122E-2</v>
      </c>
      <c r="S23" s="121">
        <v>46.007254333125147</v>
      </c>
      <c r="T23" s="121">
        <v>1.6462690459153471E-2</v>
      </c>
      <c r="U23" s="121">
        <v>31.904217407958924</v>
      </c>
      <c r="V23" s="121">
        <v>2.6889514226429038E-2</v>
      </c>
      <c r="W23" s="121">
        <v>27.677249017460728</v>
      </c>
      <c r="X23" s="121">
        <v>2.531982190704515E-2</v>
      </c>
      <c r="Y23" s="121">
        <v>14.359910953522576</v>
      </c>
      <c r="Z23" s="121">
        <v>3.3173785751449338E-2</v>
      </c>
      <c r="AA23" s="121">
        <v>26.114431011720239</v>
      </c>
    </row>
    <row r="24" spans="1:27" x14ac:dyDescent="0.35">
      <c r="A24" t="s">
        <v>92</v>
      </c>
      <c r="C24">
        <v>725.63</v>
      </c>
      <c r="D24" s="142">
        <v>33966.92</v>
      </c>
      <c r="E24">
        <v>939.22</v>
      </c>
      <c r="F24" s="142">
        <v>16156.95</v>
      </c>
      <c r="G24">
        <v>486.82</v>
      </c>
      <c r="H24">
        <v>386.05</v>
      </c>
      <c r="I24">
        <v>218.63</v>
      </c>
      <c r="J24" s="142">
        <v>9642.2900000000009</v>
      </c>
      <c r="K24">
        <v>425.35</v>
      </c>
      <c r="L24">
        <v>374.26</v>
      </c>
      <c r="N24" s="121">
        <v>2.136284361372771E-2</v>
      </c>
      <c r="O24" s="121">
        <v>18.950735545430351</v>
      </c>
      <c r="P24" s="121">
        <v>5.8131021015723885E-2</v>
      </c>
      <c r="Q24" s="121">
        <v>33.016326850380999</v>
      </c>
      <c r="R24" s="121">
        <v>3.0130686794227868E-2</v>
      </c>
      <c r="S24" s="121">
        <v>36.41335849278483</v>
      </c>
      <c r="T24" s="121">
        <v>4.0037169593530167E-2</v>
      </c>
      <c r="U24" s="121">
        <v>29.900554469388265</v>
      </c>
      <c r="V24" s="121">
        <v>2.2674074312222511E-2</v>
      </c>
      <c r="W24" s="121">
        <v>41.351803460036791</v>
      </c>
      <c r="X24" s="121">
        <v>2.6326132097951656E-2</v>
      </c>
      <c r="Y24" s="121">
        <v>14.863066048975828</v>
      </c>
      <c r="Z24" s="121">
        <v>3.8814431011720239E-2</v>
      </c>
      <c r="AA24" s="121">
        <v>41.71699254478996</v>
      </c>
    </row>
    <row r="25" spans="1:27" x14ac:dyDescent="0.35">
      <c r="A25" t="s">
        <v>92</v>
      </c>
      <c r="C25">
        <v>875.05</v>
      </c>
      <c r="D25" s="142">
        <v>34812.68</v>
      </c>
      <c r="E25">
        <v>880.33</v>
      </c>
      <c r="F25" s="142">
        <v>16681.189999999999</v>
      </c>
      <c r="G25">
        <v>357.16</v>
      </c>
      <c r="H25">
        <v>321.39</v>
      </c>
      <c r="I25">
        <v>282.92</v>
      </c>
      <c r="J25" s="142">
        <v>8773.73</v>
      </c>
      <c r="K25">
        <v>633.04999999999995</v>
      </c>
      <c r="L25">
        <v>477.44</v>
      </c>
      <c r="N25" s="121">
        <v>2.5135956209059455E-2</v>
      </c>
      <c r="O25" s="121">
        <v>16.3208189169805</v>
      </c>
      <c r="P25" s="121">
        <v>5.2773812899439436E-2</v>
      </c>
      <c r="Q25" s="121">
        <v>30.196743631283912</v>
      </c>
      <c r="R25" s="121">
        <v>2.1410942504701408E-2</v>
      </c>
      <c r="S25" s="121">
        <v>53.097499574445358</v>
      </c>
      <c r="T25" s="121">
        <v>3.6630942597960049E-2</v>
      </c>
      <c r="U25" s="121">
        <v>33.466066674400061</v>
      </c>
      <c r="V25" s="121">
        <v>3.2246262422025752E-2</v>
      </c>
      <c r="W25" s="121">
        <v>19.317100896721737</v>
      </c>
      <c r="X25" s="121">
        <v>3.7949930430622753E-2</v>
      </c>
      <c r="Y25" s="121">
        <v>18.90709324486247</v>
      </c>
      <c r="Z25" s="121">
        <v>5.4416992544789961E-2</v>
      </c>
      <c r="AA25" s="121">
        <v>31.649308955126713</v>
      </c>
    </row>
    <row r="26" spans="1:27" x14ac:dyDescent="0.35">
      <c r="M26" s="25" t="s">
        <v>470</v>
      </c>
      <c r="N26" s="146"/>
      <c r="O26" s="146">
        <v>2.1848771648844822</v>
      </c>
      <c r="P26" s="146"/>
      <c r="Q26" s="146">
        <v>2.0163259761663572</v>
      </c>
      <c r="R26" s="146"/>
      <c r="S26" s="146">
        <v>9.7052194360141542</v>
      </c>
      <c r="T26" s="146"/>
      <c r="U26" s="146">
        <v>3.574230322294595</v>
      </c>
      <c r="V26" s="146"/>
      <c r="W26" s="146">
        <v>9.6286297349090582</v>
      </c>
      <c r="X26" s="146"/>
      <c r="Y26" s="146">
        <v>2.9038653844083018</v>
      </c>
      <c r="Z26" s="146"/>
      <c r="AA26" s="146">
        <v>6.8490900827346373</v>
      </c>
    </row>
    <row r="27" spans="1:27" x14ac:dyDescent="0.35">
      <c r="M27" s="25" t="s">
        <v>276</v>
      </c>
      <c r="N27" s="147">
        <f>N5</f>
        <v>971</v>
      </c>
      <c r="O27" s="148">
        <f>O26*3.143</f>
        <v>6.8670689292319276</v>
      </c>
      <c r="P27" s="147">
        <f>P5</f>
        <v>3135</v>
      </c>
      <c r="Q27" s="148">
        <f>Q26*3.143</f>
        <v>6.3373125430908601</v>
      </c>
      <c r="R27" s="147">
        <f>R5</f>
        <v>941</v>
      </c>
      <c r="S27" s="148">
        <f>S26*3.143</f>
        <v>30.503504687392486</v>
      </c>
      <c r="T27" s="147">
        <f>T5</f>
        <v>902</v>
      </c>
      <c r="U27" s="148">
        <f>U26*3.143</f>
        <v>11.233805902971911</v>
      </c>
      <c r="V27" s="147">
        <f>V5</f>
        <v>956</v>
      </c>
      <c r="W27" s="148">
        <f>W26*3.143</f>
        <v>30.262783256819169</v>
      </c>
      <c r="X27" s="147">
        <f>X5</f>
        <v>3145</v>
      </c>
      <c r="Y27" s="148">
        <f>Y26*3.143</f>
        <v>9.1268489031952917</v>
      </c>
      <c r="Z27" s="147">
        <f>Z5</f>
        <v>969</v>
      </c>
      <c r="AA27" s="148">
        <f>AA26*3.143</f>
        <v>21.526690130034964</v>
      </c>
    </row>
  </sheetData>
  <mergeCells count="1">
    <mergeCell ref="A2:N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96417-3E23-4B31-A194-11324CF8112E}">
  <dimension ref="B4:V22"/>
  <sheetViews>
    <sheetView workbookViewId="0">
      <selection activeCell="P16" sqref="P16"/>
    </sheetView>
  </sheetViews>
  <sheetFormatPr defaultRowHeight="14.5" x14ac:dyDescent="0.35"/>
  <cols>
    <col min="10" max="10" width="17.1796875" customWidth="1"/>
  </cols>
  <sheetData>
    <row r="4" spans="2:22" x14ac:dyDescent="0.35">
      <c r="C4">
        <v>971</v>
      </c>
      <c r="F4">
        <v>3135</v>
      </c>
      <c r="I4">
        <v>941</v>
      </c>
      <c r="L4">
        <v>902</v>
      </c>
      <c r="O4">
        <v>956</v>
      </c>
      <c r="R4">
        <v>3145</v>
      </c>
      <c r="U4">
        <v>969</v>
      </c>
    </row>
    <row r="5" spans="2:22" x14ac:dyDescent="0.35">
      <c r="B5">
        <v>0</v>
      </c>
      <c r="C5">
        <v>9548.2895554266561</v>
      </c>
      <c r="E5">
        <v>0</v>
      </c>
      <c r="F5">
        <v>6111.9396624577203</v>
      </c>
      <c r="H5">
        <v>0</v>
      </c>
      <c r="I5">
        <v>11239.745471697899</v>
      </c>
      <c r="K5">
        <v>0</v>
      </c>
      <c r="L5">
        <v>9307.1146324537895</v>
      </c>
      <c r="N5">
        <v>0</v>
      </c>
      <c r="O5">
        <v>4039.0780735377498</v>
      </c>
      <c r="Q5">
        <v>0</v>
      </c>
      <c r="R5">
        <v>8534.6414986190593</v>
      </c>
      <c r="T5">
        <v>0</v>
      </c>
      <c r="U5">
        <v>709.42354850148899</v>
      </c>
    </row>
    <row r="6" spans="2:22" x14ac:dyDescent="0.35">
      <c r="B6">
        <v>0</v>
      </c>
      <c r="C6">
        <v>12113.698911712543</v>
      </c>
      <c r="E6">
        <v>0</v>
      </c>
      <c r="F6">
        <v>9816.4908762422601</v>
      </c>
      <c r="H6">
        <v>0</v>
      </c>
      <c r="I6">
        <v>10123.678823059099</v>
      </c>
      <c r="K6">
        <v>0</v>
      </c>
      <c r="L6">
        <v>10988.302842769899</v>
      </c>
      <c r="N6">
        <v>0</v>
      </c>
      <c r="O6">
        <v>3101.5661640254398</v>
      </c>
      <c r="Q6">
        <v>0</v>
      </c>
      <c r="R6">
        <v>4898.1886968873896</v>
      </c>
      <c r="T6">
        <v>0</v>
      </c>
      <c r="U6">
        <v>845.29603476712202</v>
      </c>
    </row>
    <row r="7" spans="2:22" x14ac:dyDescent="0.35">
      <c r="B7">
        <v>0</v>
      </c>
      <c r="C7">
        <v>7313.1418503350487</v>
      </c>
      <c r="E7">
        <v>0</v>
      </c>
      <c r="F7">
        <v>11658.7865203212</v>
      </c>
      <c r="H7">
        <v>0</v>
      </c>
      <c r="I7">
        <v>11183.5017540342</v>
      </c>
      <c r="K7">
        <v>0</v>
      </c>
      <c r="L7">
        <v>13744.504968916601</v>
      </c>
      <c r="N7">
        <v>0</v>
      </c>
      <c r="O7">
        <v>3918.81489271697</v>
      </c>
      <c r="Q7">
        <v>0</v>
      </c>
      <c r="R7">
        <v>9601.9876834742099</v>
      </c>
      <c r="T7">
        <v>0</v>
      </c>
      <c r="U7">
        <v>744.11998477601401</v>
      </c>
    </row>
    <row r="8" spans="2:22" x14ac:dyDescent="0.35">
      <c r="B8">
        <v>15</v>
      </c>
      <c r="C8">
        <v>1692.8640424810019</v>
      </c>
      <c r="E8">
        <v>15</v>
      </c>
      <c r="F8">
        <v>153.04560084767101</v>
      </c>
      <c r="H8">
        <v>15</v>
      </c>
      <c r="I8">
        <v>128.954945790783</v>
      </c>
      <c r="K8">
        <v>15</v>
      </c>
      <c r="L8">
        <v>4911.4827466159304</v>
      </c>
      <c r="N8">
        <v>15</v>
      </c>
      <c r="O8">
        <v>7.4828167302467996</v>
      </c>
      <c r="Q8">
        <v>15</v>
      </c>
      <c r="R8">
        <v>2589.2868104920799</v>
      </c>
      <c r="T8">
        <v>15</v>
      </c>
      <c r="U8">
        <v>338.65852345614701</v>
      </c>
    </row>
    <row r="9" spans="2:22" x14ac:dyDescent="0.35">
      <c r="B9">
        <v>15</v>
      </c>
      <c r="C9">
        <v>1166.5278523863406</v>
      </c>
      <c r="E9">
        <v>15</v>
      </c>
      <c r="F9">
        <v>90.378714333975097</v>
      </c>
      <c r="H9">
        <v>15</v>
      </c>
      <c r="I9">
        <v>67.6805378437614</v>
      </c>
      <c r="K9">
        <v>15</v>
      </c>
      <c r="L9">
        <v>6976.8089193995602</v>
      </c>
      <c r="N9">
        <v>15</v>
      </c>
      <c r="O9">
        <v>19.0157908538078</v>
      </c>
      <c r="Q9">
        <v>15</v>
      </c>
      <c r="R9">
        <v>1732.61521356446</v>
      </c>
      <c r="T9">
        <v>15</v>
      </c>
      <c r="U9">
        <v>338.944903764218</v>
      </c>
    </row>
    <row r="10" spans="2:22" x14ac:dyDescent="0.35">
      <c r="B10">
        <v>15</v>
      </c>
      <c r="C10">
        <v>1804.7431485874886</v>
      </c>
      <c r="E10">
        <v>15</v>
      </c>
      <c r="F10">
        <v>103.512055333047</v>
      </c>
      <c r="H10">
        <v>15</v>
      </c>
      <c r="I10">
        <v>92.210960738275602</v>
      </c>
      <c r="K10">
        <v>15</v>
      </c>
      <c r="L10">
        <v>5007.4866130538903</v>
      </c>
      <c r="N10">
        <v>15</v>
      </c>
      <c r="O10">
        <v>16.579774839454199</v>
      </c>
      <c r="Q10">
        <v>15</v>
      </c>
      <c r="R10">
        <v>3159.4022705099001</v>
      </c>
      <c r="T10">
        <v>15</v>
      </c>
      <c r="U10">
        <v>306.58949858514598</v>
      </c>
    </row>
    <row r="11" spans="2:22" x14ac:dyDescent="0.35">
      <c r="B11">
        <v>30</v>
      </c>
      <c r="C11">
        <v>339.85626223547155</v>
      </c>
      <c r="E11">
        <v>30</v>
      </c>
      <c r="F11">
        <v>13.623961855394599</v>
      </c>
      <c r="H11">
        <v>30</v>
      </c>
      <c r="I11">
        <v>30.643053547381999</v>
      </c>
      <c r="J11" s="164" t="s">
        <v>229</v>
      </c>
      <c r="K11">
        <v>30</v>
      </c>
      <c r="L11">
        <v>1566.64966966414</v>
      </c>
      <c r="N11">
        <v>30</v>
      </c>
      <c r="O11">
        <v>63.059398747393999</v>
      </c>
      <c r="Q11">
        <v>30</v>
      </c>
      <c r="R11">
        <v>1421.08526119423</v>
      </c>
      <c r="T11">
        <v>30</v>
      </c>
      <c r="U11">
        <v>263.197769472218</v>
      </c>
    </row>
    <row r="12" spans="2:22" x14ac:dyDescent="0.35">
      <c r="B12">
        <v>30</v>
      </c>
      <c r="C12">
        <v>404.50804955073204</v>
      </c>
      <c r="E12">
        <v>30</v>
      </c>
      <c r="F12">
        <v>18.8306729547446</v>
      </c>
      <c r="H12">
        <v>30</v>
      </c>
      <c r="I12">
        <v>50.365448938099398</v>
      </c>
      <c r="J12" s="164"/>
      <c r="K12">
        <v>30</v>
      </c>
      <c r="L12">
        <v>1897.3721617267299</v>
      </c>
      <c r="N12">
        <v>30</v>
      </c>
      <c r="O12">
        <v>30.6579116644442</v>
      </c>
      <c r="Q12">
        <v>30</v>
      </c>
      <c r="R12">
        <v>1478.74760207894</v>
      </c>
      <c r="T12">
        <v>30</v>
      </c>
      <c r="U12">
        <v>237.06774528912601</v>
      </c>
    </row>
    <row r="13" spans="2:22" x14ac:dyDescent="0.35">
      <c r="B13">
        <v>30</v>
      </c>
      <c r="C13">
        <v>458.80263796440499</v>
      </c>
      <c r="E13">
        <v>30</v>
      </c>
      <c r="F13">
        <v>34.825752728523803</v>
      </c>
      <c r="H13" s="2">
        <v>30</v>
      </c>
      <c r="I13" s="2">
        <v>49.997077694696401</v>
      </c>
      <c r="J13" s="164"/>
      <c r="K13" s="2">
        <v>30</v>
      </c>
      <c r="L13">
        <v>1691.8084034625999</v>
      </c>
      <c r="N13" s="1">
        <v>30</v>
      </c>
      <c r="Q13" s="1">
        <v>30</v>
      </c>
      <c r="T13" s="1">
        <v>30</v>
      </c>
    </row>
    <row r="14" spans="2:22" x14ac:dyDescent="0.35">
      <c r="B14" s="2">
        <v>60</v>
      </c>
      <c r="C14">
        <v>47.990255388760922</v>
      </c>
      <c r="E14">
        <v>60</v>
      </c>
      <c r="F14">
        <v>3.3142604541121901</v>
      </c>
      <c r="H14" s="2">
        <v>60</v>
      </c>
      <c r="I14" s="2">
        <v>10.387973798526801</v>
      </c>
      <c r="J14" s="164"/>
      <c r="K14" s="2">
        <v>60</v>
      </c>
      <c r="L14">
        <v>303.509722001694</v>
      </c>
      <c r="N14">
        <v>60</v>
      </c>
      <c r="O14">
        <v>19.7914456186361</v>
      </c>
      <c r="Q14">
        <v>60</v>
      </c>
      <c r="R14">
        <v>733.69640651716497</v>
      </c>
      <c r="T14">
        <v>60</v>
      </c>
      <c r="U14">
        <v>396.44914404481898</v>
      </c>
    </row>
    <row r="15" spans="2:22" x14ac:dyDescent="0.35">
      <c r="B15" s="2">
        <v>60</v>
      </c>
      <c r="C15">
        <v>38.93169773646882</v>
      </c>
      <c r="E15">
        <v>60</v>
      </c>
      <c r="F15">
        <v>3.4652392850786198</v>
      </c>
      <c r="H15" s="2">
        <v>60</v>
      </c>
      <c r="I15" s="2">
        <v>4.9052238193009696</v>
      </c>
      <c r="J15" s="164"/>
      <c r="K15" s="2">
        <v>60</v>
      </c>
      <c r="L15">
        <v>284.01093453365502</v>
      </c>
      <c r="N15">
        <v>60</v>
      </c>
      <c r="O15">
        <v>0.11244180950245999</v>
      </c>
      <c r="Q15">
        <v>60</v>
      </c>
      <c r="R15">
        <v>845.88630938033396</v>
      </c>
      <c r="T15">
        <v>60</v>
      </c>
      <c r="U15">
        <v>290.25587518945002</v>
      </c>
    </row>
    <row r="16" spans="2:22" x14ac:dyDescent="0.35">
      <c r="B16" s="2">
        <v>60</v>
      </c>
      <c r="C16">
        <v>58.774878864326233</v>
      </c>
      <c r="E16">
        <v>60</v>
      </c>
      <c r="F16">
        <v>2.4809476640416901</v>
      </c>
      <c r="H16" s="2">
        <v>60</v>
      </c>
      <c r="I16" s="2">
        <v>9.62115101539165</v>
      </c>
      <c r="J16" s="164"/>
      <c r="K16" s="2">
        <v>60</v>
      </c>
      <c r="L16">
        <v>181.07641205233</v>
      </c>
      <c r="N16">
        <v>60</v>
      </c>
      <c r="O16">
        <v>0</v>
      </c>
      <c r="Q16">
        <v>60</v>
      </c>
      <c r="R16">
        <v>306.65521226914598</v>
      </c>
      <c r="T16" s="1">
        <v>60</v>
      </c>
      <c r="V16" t="s">
        <v>272</v>
      </c>
    </row>
    <row r="17" spans="2:21" x14ac:dyDescent="0.35">
      <c r="B17" s="2">
        <v>120</v>
      </c>
      <c r="C17">
        <v>18.028349973476214</v>
      </c>
      <c r="E17">
        <v>120</v>
      </c>
      <c r="F17">
        <v>1.5139146744066501</v>
      </c>
      <c r="H17" s="2">
        <v>120</v>
      </c>
      <c r="I17" s="2">
        <v>12.1031301605463</v>
      </c>
      <c r="J17" s="2"/>
      <c r="K17" s="2">
        <v>120</v>
      </c>
      <c r="L17">
        <v>43.874168255474999</v>
      </c>
      <c r="N17">
        <v>120</v>
      </c>
      <c r="O17">
        <v>0</v>
      </c>
      <c r="Q17">
        <v>120</v>
      </c>
      <c r="R17">
        <v>153.99526137036301</v>
      </c>
      <c r="T17">
        <v>120</v>
      </c>
      <c r="U17">
        <v>243.84877648772499</v>
      </c>
    </row>
    <row r="18" spans="2:21" x14ac:dyDescent="0.35">
      <c r="B18">
        <v>120</v>
      </c>
      <c r="C18">
        <v>18.971644215121749</v>
      </c>
      <c r="E18">
        <v>120</v>
      </c>
      <c r="F18">
        <v>2.38484744099252</v>
      </c>
      <c r="H18">
        <v>120</v>
      </c>
      <c r="I18">
        <v>0</v>
      </c>
      <c r="K18">
        <v>120</v>
      </c>
      <c r="L18">
        <v>33.131129983844602</v>
      </c>
      <c r="N18">
        <v>120</v>
      </c>
      <c r="O18">
        <v>9.3044736243963103E-2</v>
      </c>
      <c r="Q18">
        <v>120</v>
      </c>
      <c r="R18">
        <v>16.025298404673901</v>
      </c>
      <c r="T18">
        <v>120</v>
      </c>
      <c r="U18">
        <v>111.698437305819</v>
      </c>
    </row>
    <row r="19" spans="2:21" x14ac:dyDescent="0.35">
      <c r="B19">
        <v>120</v>
      </c>
      <c r="C19">
        <v>31.420302810090334</v>
      </c>
      <c r="E19">
        <v>120</v>
      </c>
      <c r="F19">
        <v>0.89546562675365704</v>
      </c>
      <c r="H19">
        <v>120</v>
      </c>
      <c r="I19">
        <v>1.92907685308226</v>
      </c>
      <c r="K19">
        <v>120</v>
      </c>
      <c r="L19">
        <v>40.118463261692703</v>
      </c>
      <c r="N19">
        <v>120</v>
      </c>
      <c r="O19">
        <v>2.0530861540264</v>
      </c>
      <c r="Q19">
        <v>120</v>
      </c>
      <c r="R19">
        <v>205.60320065006201</v>
      </c>
      <c r="T19">
        <v>120</v>
      </c>
      <c r="U19">
        <v>71.325751414681605</v>
      </c>
    </row>
    <row r="20" spans="2:21" x14ac:dyDescent="0.35">
      <c r="B20">
        <v>240</v>
      </c>
      <c r="C20">
        <v>21.521476776699792</v>
      </c>
      <c r="E20">
        <v>240</v>
      </c>
      <c r="F20">
        <v>2.7288466685662098</v>
      </c>
      <c r="H20">
        <v>240</v>
      </c>
      <c r="I20">
        <v>0</v>
      </c>
      <c r="K20">
        <v>240</v>
      </c>
      <c r="L20">
        <v>46.9516833429496</v>
      </c>
      <c r="N20">
        <v>240</v>
      </c>
      <c r="O20">
        <v>0</v>
      </c>
      <c r="Q20">
        <v>240</v>
      </c>
      <c r="R20">
        <v>19.423727448884598</v>
      </c>
      <c r="T20">
        <v>240</v>
      </c>
      <c r="U20">
        <v>66.664355169591801</v>
      </c>
    </row>
    <row r="21" spans="2:21" x14ac:dyDescent="0.35">
      <c r="B21">
        <v>240</v>
      </c>
      <c r="C21">
        <v>17.408905060159121</v>
      </c>
      <c r="E21">
        <v>240</v>
      </c>
      <c r="F21">
        <v>0</v>
      </c>
      <c r="H21">
        <v>240</v>
      </c>
      <c r="I21">
        <v>2.0389724283286501</v>
      </c>
      <c r="K21">
        <v>240</v>
      </c>
      <c r="L21">
        <v>30.1306354172327</v>
      </c>
      <c r="N21">
        <v>240</v>
      </c>
      <c r="O21">
        <v>0</v>
      </c>
      <c r="Q21">
        <v>240</v>
      </c>
      <c r="R21">
        <v>16.0572161314998</v>
      </c>
      <c r="T21">
        <v>240</v>
      </c>
      <c r="U21">
        <v>83.1432364454066</v>
      </c>
    </row>
    <row r="22" spans="2:21" x14ac:dyDescent="0.35">
      <c r="B22">
        <v>240</v>
      </c>
      <c r="C22">
        <v>13.016612729240872</v>
      </c>
      <c r="E22">
        <v>240</v>
      </c>
      <c r="F22">
        <v>1.0983681223323201</v>
      </c>
      <c r="H22">
        <v>240</v>
      </c>
      <c r="I22">
        <v>0</v>
      </c>
      <c r="K22">
        <v>240</v>
      </c>
      <c r="L22">
        <v>35.000084334681397</v>
      </c>
      <c r="N22">
        <v>240</v>
      </c>
      <c r="O22">
        <v>426.00687157405503</v>
      </c>
      <c r="Q22">
        <v>240</v>
      </c>
      <c r="R22">
        <v>49.088957460187103</v>
      </c>
      <c r="T22">
        <v>240</v>
      </c>
      <c r="U22">
        <v>47.284137053445598</v>
      </c>
    </row>
  </sheetData>
  <mergeCells count="1">
    <mergeCell ref="J11:J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5"/>
  <sheetViews>
    <sheetView zoomScaleNormal="100" workbookViewId="0"/>
  </sheetViews>
  <sheetFormatPr defaultColWidth="9.1796875" defaultRowHeight="14.5" x14ac:dyDescent="0.35"/>
  <sheetData>
    <row r="1" spans="1:2" x14ac:dyDescent="0.35">
      <c r="A1" t="s">
        <v>49</v>
      </c>
      <c r="B1" t="s">
        <v>170</v>
      </c>
    </row>
    <row r="2" spans="1:2" x14ac:dyDescent="0.35">
      <c r="A2" t="s">
        <v>24</v>
      </c>
      <c r="B2" t="s">
        <v>51</v>
      </c>
    </row>
    <row r="3" spans="1:2" x14ac:dyDescent="0.35">
      <c r="A3" t="s">
        <v>78</v>
      </c>
      <c r="B3" t="s">
        <v>224</v>
      </c>
    </row>
    <row r="4" spans="1:2" x14ac:dyDescent="0.35">
      <c r="A4" t="s">
        <v>52</v>
      </c>
      <c r="B4" t="s">
        <v>5</v>
      </c>
    </row>
    <row r="5" spans="1:2" x14ac:dyDescent="0.35">
      <c r="A5" t="s">
        <v>187</v>
      </c>
      <c r="B5" t="s">
        <v>118</v>
      </c>
    </row>
    <row r="6" spans="1:2" x14ac:dyDescent="0.35">
      <c r="A6" t="s">
        <v>1</v>
      </c>
      <c r="B6" t="s">
        <v>92</v>
      </c>
    </row>
    <row r="7" spans="1:2" x14ac:dyDescent="0.35">
      <c r="A7" t="s">
        <v>88</v>
      </c>
      <c r="B7" t="s">
        <v>202</v>
      </c>
    </row>
    <row r="8" spans="1:2" x14ac:dyDescent="0.35">
      <c r="A8" t="s">
        <v>57</v>
      </c>
      <c r="B8" t="s">
        <v>146</v>
      </c>
    </row>
    <row r="9" spans="1:2" x14ac:dyDescent="0.35">
      <c r="A9" t="s">
        <v>208</v>
      </c>
      <c r="B9" t="s">
        <v>85</v>
      </c>
    </row>
    <row r="10" spans="1:2" x14ac:dyDescent="0.35">
      <c r="A10" t="s">
        <v>175</v>
      </c>
      <c r="B10" t="s">
        <v>19</v>
      </c>
    </row>
    <row r="11" spans="1:2" x14ac:dyDescent="0.35">
      <c r="A11" t="s">
        <v>150</v>
      </c>
      <c r="B11" t="s">
        <v>140</v>
      </c>
    </row>
    <row r="12" spans="1:2" x14ac:dyDescent="0.35">
      <c r="B12" t="s">
        <v>144</v>
      </c>
    </row>
    <row r="13" spans="1:2" x14ac:dyDescent="0.35">
      <c r="B13" t="s">
        <v>223</v>
      </c>
    </row>
    <row r="14" spans="1:2" x14ac:dyDescent="0.35">
      <c r="B14" t="s">
        <v>160</v>
      </c>
    </row>
    <row r="15" spans="1:2" x14ac:dyDescent="0.35">
      <c r="B15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Cover Sheet (2)</vt:lpstr>
      <vt:lpstr>Hep Clearance Calcs (2)</vt:lpstr>
      <vt:lpstr>Hep Data for Prism</vt:lpstr>
      <vt:lpstr>All Hep04 data</vt:lpstr>
      <vt:lpstr>MDL Calculations</vt:lpstr>
      <vt:lpstr>WMH deletes for figs</vt:lpstr>
      <vt:lpstr>ValueList_Helper</vt:lpstr>
      <vt:lpstr>'Hep Clearance Calcs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Wambaugh, John</cp:lastModifiedBy>
  <dcterms:created xsi:type="dcterms:W3CDTF">2022-03-02T17:08:45Z</dcterms:created>
  <dcterms:modified xsi:type="dcterms:W3CDTF">2023-01-30T14:57:12Z</dcterms:modified>
</cp:coreProperties>
</file>