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13_ncr:1_{B83525B3-48C7-48AD-8ADA-3D729D6CB44B}" xr6:coauthVersionLast="46" xr6:coauthVersionMax="46" xr10:uidLastSave="{00000000-0000-0000-0000-000000000000}"/>
  <bookViews>
    <workbookView xWindow="28680" yWindow="-120" windowWidth="25440" windowHeight="15390" tabRatio="813" xr2:uid="{00000000-000D-0000-FFFF-FFFF00000000}"/>
  </bookViews>
  <sheets>
    <sheet name="Cover Sheet" sheetId="25" r:id="rId1"/>
    <sheet name="Executive Summary" sheetId="26" r:id="rId2"/>
    <sheet name="FractionUnbound_Adjusted" sheetId="43" r:id="rId3"/>
    <sheet name="Sample ID" sheetId="45" r:id="rId4"/>
    <sheet name="LOD" sheetId="52" r:id="rId5"/>
    <sheet name="CC,eLOQ" sheetId="53" r:id="rId6"/>
    <sheet name="UC Data" sheetId="1" r:id="rId7"/>
    <sheet name="ValueList_Helper" sheetId="2" state="hidden" r:id="rId8"/>
    <sheet name="899&amp;900 Data" sheetId="30" r:id="rId9"/>
    <sheet name="3125Data" sheetId="21" r:id="rId10"/>
    <sheet name="899_Data0225" sheetId="27" r:id="rId11"/>
    <sheet name="900 Cal" sheetId="31" r:id="rId12"/>
    <sheet name="900_MDL_CC1" sheetId="28" r:id="rId13"/>
    <sheet name="899 Cal" sheetId="29" r:id="rId14"/>
    <sheet name="899_MDL_CC1" sheetId="33" r:id="rId15"/>
    <sheet name="915_Cal" sheetId="3" r:id="rId16"/>
    <sheet name="915 MDL" sheetId="11" r:id="rId17"/>
    <sheet name="965 Cal" sheetId="4" r:id="rId18"/>
    <sheet name="965 MDL" sheetId="12" r:id="rId19"/>
    <sheet name="476 Cal" sheetId="5" r:id="rId20"/>
    <sheet name="476 MDL" sheetId="13" r:id="rId21"/>
    <sheet name="267 Cal" sheetId="6" r:id="rId22"/>
    <sheet name="267 MDL" sheetId="14" r:id="rId23"/>
    <sheet name="906 Cal" sheetId="7" r:id="rId24"/>
    <sheet name="906 MDL" sheetId="15" r:id="rId25"/>
    <sheet name="273 Cal" sheetId="8" r:id="rId26"/>
    <sheet name="273 MDL" sheetId="16" r:id="rId27"/>
    <sheet name="913 Cal" sheetId="9" r:id="rId28"/>
    <sheet name="913 MDL" sheetId="17" r:id="rId29"/>
    <sheet name="Cal_Curve 3125" sheetId="22" r:id="rId30"/>
    <sheet name="3125_MDL" sheetId="23" r:id="rId31"/>
    <sheet name="4NT Cal_899&amp;900" sheetId="32" r:id="rId32"/>
    <sheet name="4NT Cal" sheetId="10" r:id="rId33"/>
    <sheet name="4NT MDL" sheetId="18" r:id="rId34"/>
    <sheet name="3125Cal Curve_4NT" sheetId="24" r:id="rId35"/>
    <sheet name="4NT_MDL_CC1_899&amp;900" sheetId="34" r:id="rId36"/>
    <sheet name="Analysis" sheetId="20" r:id="rId37"/>
    <sheet name="FractionUnbound_Old" sheetId="35" r:id="rId38"/>
  </sheets>
  <externalReferences>
    <externalReference r:id="rId39"/>
    <externalReference r:id="rId40"/>
    <externalReference r:id="rId41"/>
    <externalReference r:id="rId42"/>
    <externalReference r:id="rId43"/>
    <externalReference r:id="rId4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43" l="1"/>
  <c r="J10" i="43"/>
  <c r="K1" i="45"/>
  <c r="D13" i="26" l="1"/>
  <c r="D12" i="26"/>
  <c r="D11" i="26"/>
  <c r="D10" i="26"/>
  <c r="D9" i="26"/>
  <c r="K171" i="52"/>
  <c r="K172" i="52" s="1"/>
  <c r="AT18" i="53"/>
  <c r="AT17" i="53"/>
  <c r="AT16" i="53"/>
  <c r="AT15" i="53"/>
  <c r="AT14" i="53"/>
  <c r="AT13" i="53"/>
  <c r="AT12" i="53"/>
  <c r="AT11" i="53"/>
  <c r="AT10" i="53"/>
  <c r="AT9" i="53"/>
  <c r="AT8" i="53"/>
  <c r="AT7" i="53"/>
  <c r="AT6" i="53"/>
  <c r="AT5" i="53"/>
  <c r="AT4" i="53"/>
  <c r="K22" i="52"/>
  <c r="K23" i="52" s="1"/>
  <c r="D8" i="26" s="1"/>
  <c r="K156" i="52"/>
  <c r="K157" i="52" s="1"/>
  <c r="K141" i="52"/>
  <c r="K142" i="52" s="1"/>
  <c r="K126" i="52"/>
  <c r="K127" i="52" s="1"/>
  <c r="K111" i="52"/>
  <c r="K112" i="52" s="1"/>
  <c r="K96" i="52"/>
  <c r="K97" i="52" s="1"/>
  <c r="K81" i="52"/>
  <c r="K82" i="52" s="1"/>
  <c r="D5" i="26" s="1"/>
  <c r="K66" i="52"/>
  <c r="K67" i="52" s="1"/>
  <c r="D7" i="26" s="1"/>
  <c r="K51" i="52"/>
  <c r="K52" i="52" s="1"/>
  <c r="K36" i="52"/>
  <c r="K37" i="52" s="1"/>
  <c r="U57" i="43" l="1"/>
  <c r="T57" i="43"/>
  <c r="S57" i="43"/>
  <c r="S60" i="43"/>
  <c r="J56" i="26" l="1"/>
  <c r="J55" i="26"/>
  <c r="O44" i="26"/>
  <c r="O43" i="26"/>
  <c r="J32" i="26"/>
  <c r="J31" i="26"/>
  <c r="J44" i="26" l="1"/>
  <c r="J43" i="26"/>
  <c r="F261" i="45" l="1"/>
  <c r="F260" i="45"/>
  <c r="F259" i="45"/>
  <c r="F258" i="45"/>
  <c r="F257" i="45"/>
  <c r="F256" i="45"/>
  <c r="F255" i="45"/>
  <c r="F254" i="45"/>
  <c r="F253" i="45"/>
  <c r="F252" i="45"/>
  <c r="F251" i="45"/>
  <c r="F250" i="45"/>
  <c r="F249" i="45"/>
  <c r="F248" i="45"/>
  <c r="F247" i="45"/>
  <c r="F241" i="45"/>
  <c r="F237" i="45"/>
  <c r="F231" i="45"/>
  <c r="F229" i="45"/>
  <c r="F228" i="45"/>
  <c r="F227" i="45"/>
  <c r="F225" i="45"/>
  <c r="F224" i="45"/>
  <c r="F223" i="45"/>
  <c r="F222" i="45"/>
  <c r="F221" i="45"/>
  <c r="F220" i="45"/>
  <c r="F219" i="45"/>
  <c r="F218" i="45"/>
  <c r="F217" i="45"/>
  <c r="F216" i="45"/>
  <c r="F215" i="45"/>
  <c r="F214" i="45"/>
  <c r="F213" i="45"/>
  <c r="F212" i="45"/>
  <c r="F211" i="45"/>
  <c r="F201" i="45"/>
  <c r="F200" i="45"/>
  <c r="F199" i="45"/>
  <c r="F198" i="45"/>
  <c r="F197" i="45"/>
  <c r="F196" i="45"/>
  <c r="F195" i="45"/>
  <c r="F194" i="45"/>
  <c r="F193" i="45"/>
  <c r="F192" i="45"/>
  <c r="F191" i="45"/>
  <c r="F190" i="45"/>
  <c r="F189" i="45"/>
  <c r="F188" i="45"/>
  <c r="F187" i="45"/>
  <c r="F186" i="45"/>
  <c r="F176" i="45"/>
  <c r="F175" i="45"/>
  <c r="F174" i="45"/>
  <c r="F172" i="45"/>
  <c r="F171" i="45"/>
  <c r="F170" i="45"/>
  <c r="F169" i="45"/>
  <c r="F168" i="45"/>
  <c r="F167" i="45"/>
  <c r="F166" i="45"/>
  <c r="F165" i="45"/>
  <c r="F164" i="45"/>
  <c r="F163" i="45"/>
  <c r="F162" i="45"/>
  <c r="F161" i="45"/>
  <c r="F160" i="45"/>
  <c r="F159" i="45"/>
  <c r="F158" i="45"/>
  <c r="F153" i="45"/>
  <c r="F152" i="45"/>
  <c r="F151" i="45"/>
  <c r="F150" i="45"/>
  <c r="F149" i="45"/>
  <c r="F148" i="45"/>
  <c r="F147" i="45"/>
  <c r="F146" i="45"/>
  <c r="F145" i="45"/>
  <c r="F144" i="45"/>
  <c r="F143" i="45"/>
  <c r="F142" i="45"/>
  <c r="F141" i="45"/>
  <c r="F140" i="45"/>
  <c r="F139" i="45"/>
  <c r="F133" i="45"/>
  <c r="F121" i="45"/>
  <c r="F110" i="45"/>
  <c r="F99" i="45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53" i="45"/>
  <c r="F45" i="45"/>
  <c r="F37" i="45"/>
  <c r="F36" i="45"/>
  <c r="F35" i="45"/>
  <c r="F34" i="45"/>
  <c r="F25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K2" i="45"/>
  <c r="B15" i="25" s="1"/>
  <c r="B14" i="25"/>
  <c r="R54" i="43" l="1"/>
  <c r="Q54" i="43"/>
  <c r="T54" i="43" s="1"/>
  <c r="P54" i="43"/>
  <c r="O54" i="43"/>
  <c r="X54" i="43" s="1"/>
  <c r="N54" i="43"/>
  <c r="M54" i="43"/>
  <c r="L54" i="43"/>
  <c r="K54" i="43"/>
  <c r="J54" i="43"/>
  <c r="O8" i="43"/>
  <c r="N8" i="43"/>
  <c r="M8" i="43"/>
  <c r="R67" i="43"/>
  <c r="Q67" i="43"/>
  <c r="P67" i="43"/>
  <c r="P59" i="43" s="1"/>
  <c r="R66" i="43"/>
  <c r="Q66" i="43"/>
  <c r="P66" i="43"/>
  <c r="R65" i="43"/>
  <c r="Q65" i="43"/>
  <c r="P65" i="43"/>
  <c r="R64" i="43"/>
  <c r="Q64" i="43"/>
  <c r="P64" i="43"/>
  <c r="R63" i="43"/>
  <c r="Q63" i="43"/>
  <c r="P63" i="43"/>
  <c r="R62" i="43"/>
  <c r="Q62" i="43"/>
  <c r="P62" i="43"/>
  <c r="R49" i="43"/>
  <c r="Q49" i="43"/>
  <c r="P49" i="43"/>
  <c r="R44" i="43"/>
  <c r="Q44" i="43"/>
  <c r="P44" i="43"/>
  <c r="R39" i="43"/>
  <c r="Q39" i="43"/>
  <c r="P39" i="43"/>
  <c r="R34" i="43"/>
  <c r="Q34" i="43"/>
  <c r="P34" i="43"/>
  <c r="R29" i="43"/>
  <c r="Q29" i="43"/>
  <c r="P29" i="43"/>
  <c r="R24" i="43"/>
  <c r="Q24" i="43"/>
  <c r="P24" i="43"/>
  <c r="R23" i="43"/>
  <c r="Q23" i="43"/>
  <c r="P23" i="43"/>
  <c r="R18" i="43"/>
  <c r="P15" i="43" s="1"/>
  <c r="H18" i="26" s="1"/>
  <c r="Q18" i="43"/>
  <c r="P18" i="43"/>
  <c r="R13" i="43"/>
  <c r="Q13" i="43"/>
  <c r="P13" i="43"/>
  <c r="R8" i="43"/>
  <c r="U8" i="43" s="1"/>
  <c r="Q8" i="43"/>
  <c r="T8" i="43" s="1"/>
  <c r="P8" i="43"/>
  <c r="S8" i="43" s="1"/>
  <c r="O67" i="43"/>
  <c r="N67" i="43"/>
  <c r="T67" i="43" s="1"/>
  <c r="M67" i="43"/>
  <c r="M59" i="43" s="1"/>
  <c r="L67" i="43"/>
  <c r="K67" i="43"/>
  <c r="J67" i="43"/>
  <c r="O66" i="43"/>
  <c r="N66" i="43"/>
  <c r="M66" i="43"/>
  <c r="L66" i="43"/>
  <c r="K66" i="43"/>
  <c r="J66" i="43"/>
  <c r="O65" i="43"/>
  <c r="N65" i="43"/>
  <c r="M65" i="43"/>
  <c r="L65" i="43"/>
  <c r="K65" i="43"/>
  <c r="J65" i="43"/>
  <c r="O64" i="43"/>
  <c r="N64" i="43"/>
  <c r="M64" i="43"/>
  <c r="L64" i="43"/>
  <c r="K64" i="43"/>
  <c r="J64" i="43"/>
  <c r="O63" i="43"/>
  <c r="N63" i="43"/>
  <c r="T63" i="43" s="1"/>
  <c r="M63" i="43"/>
  <c r="S63" i="43" s="1"/>
  <c r="L63" i="43"/>
  <c r="K63" i="43"/>
  <c r="J63" i="43"/>
  <c r="O62" i="43"/>
  <c r="N62" i="43"/>
  <c r="W62" i="43" s="1"/>
  <c r="M62" i="43"/>
  <c r="L62" i="43"/>
  <c r="K62" i="43"/>
  <c r="J62" i="43"/>
  <c r="O49" i="43"/>
  <c r="N49" i="43"/>
  <c r="M49" i="43"/>
  <c r="L49" i="43"/>
  <c r="K49" i="43"/>
  <c r="J49" i="43"/>
  <c r="O44" i="43"/>
  <c r="N44" i="43"/>
  <c r="M44" i="43"/>
  <c r="L44" i="43"/>
  <c r="K44" i="43"/>
  <c r="J44" i="43"/>
  <c r="Y41" i="43" s="1"/>
  <c r="O39" i="43"/>
  <c r="N39" i="43"/>
  <c r="M39" i="43"/>
  <c r="L39" i="43"/>
  <c r="K39" i="43"/>
  <c r="J39" i="43"/>
  <c r="O34" i="43"/>
  <c r="N34" i="43"/>
  <c r="M34" i="43"/>
  <c r="L34" i="43"/>
  <c r="K34" i="43"/>
  <c r="J34" i="43"/>
  <c r="Y31" i="43" s="1"/>
  <c r="O29" i="43"/>
  <c r="N29" i="43"/>
  <c r="M29" i="43"/>
  <c r="L29" i="43"/>
  <c r="K29" i="43"/>
  <c r="J29" i="43"/>
  <c r="O24" i="43"/>
  <c r="U24" i="43" s="1"/>
  <c r="N24" i="43"/>
  <c r="M24" i="43"/>
  <c r="L24" i="43"/>
  <c r="K24" i="43"/>
  <c r="J24" i="43"/>
  <c r="O23" i="43"/>
  <c r="U23" i="43" s="1"/>
  <c r="N23" i="43"/>
  <c r="M23" i="43"/>
  <c r="S23" i="43" s="1"/>
  <c r="L23" i="43"/>
  <c r="K23" i="43"/>
  <c r="J23" i="43"/>
  <c r="O18" i="43"/>
  <c r="N18" i="43"/>
  <c r="M18" i="43"/>
  <c r="L18" i="43"/>
  <c r="K18" i="43"/>
  <c r="J18" i="43"/>
  <c r="Y15" i="43" s="1"/>
  <c r="O13" i="43"/>
  <c r="N13" i="43"/>
  <c r="M13" i="43"/>
  <c r="L13" i="43"/>
  <c r="K13" i="43"/>
  <c r="J13" i="43"/>
  <c r="V67" i="43"/>
  <c r="U65" i="43"/>
  <c r="U39" i="43"/>
  <c r="T39" i="43"/>
  <c r="S34" i="43"/>
  <c r="Y56" i="43" l="1"/>
  <c r="S6" i="43"/>
  <c r="S66" i="43"/>
  <c r="U18" i="43"/>
  <c r="V29" i="43"/>
  <c r="W49" i="43"/>
  <c r="U34" i="43"/>
  <c r="W64" i="43"/>
  <c r="W66" i="43"/>
  <c r="Y10" i="43"/>
  <c r="Y26" i="43"/>
  <c r="Y36" i="43"/>
  <c r="X44" i="43"/>
  <c r="Y46" i="43"/>
  <c r="J59" i="43"/>
  <c r="P56" i="43"/>
  <c r="R56" i="43"/>
  <c r="W18" i="43"/>
  <c r="W24" i="43"/>
  <c r="W34" i="43"/>
  <c r="W44" i="43"/>
  <c r="T13" i="43"/>
  <c r="M15" i="43"/>
  <c r="H24" i="26" s="1"/>
  <c r="S24" i="43"/>
  <c r="M31" i="43"/>
  <c r="M36" i="26" s="1"/>
  <c r="S44" i="43"/>
  <c r="M56" i="43"/>
  <c r="P10" i="43"/>
  <c r="M6" i="26" s="1"/>
  <c r="P26" i="43"/>
  <c r="H30" i="26" s="1"/>
  <c r="T34" i="43"/>
  <c r="U63" i="43"/>
  <c r="Q56" i="43"/>
  <c r="U67" i="43"/>
  <c r="Y51" i="43"/>
  <c r="V34" i="43"/>
  <c r="V44" i="43"/>
  <c r="M41" i="43"/>
  <c r="S49" i="43"/>
  <c r="X64" i="43"/>
  <c r="S65" i="43"/>
  <c r="M9" i="26"/>
  <c r="P20" i="43"/>
  <c r="T24" i="43"/>
  <c r="U29" i="43"/>
  <c r="S39" i="43"/>
  <c r="T44" i="43"/>
  <c r="U49" i="43"/>
  <c r="J51" i="43"/>
  <c r="M57" i="26" s="1"/>
  <c r="P51" i="43"/>
  <c r="M54" i="26" s="1"/>
  <c r="J26" i="43"/>
  <c r="H33" i="26" s="1"/>
  <c r="W23" i="43"/>
  <c r="W39" i="43"/>
  <c r="K56" i="43"/>
  <c r="W65" i="43"/>
  <c r="P31" i="43"/>
  <c r="M30" i="26" s="1"/>
  <c r="N56" i="43"/>
  <c r="O56" i="43"/>
  <c r="X13" i="43"/>
  <c r="V18" i="43"/>
  <c r="T18" i="43"/>
  <c r="X29" i="43"/>
  <c r="X39" i="43"/>
  <c r="X49" i="43"/>
  <c r="V62" i="43"/>
  <c r="X63" i="43"/>
  <c r="V64" i="43"/>
  <c r="X65" i="43"/>
  <c r="V66" i="43"/>
  <c r="T66" i="43"/>
  <c r="X67" i="43"/>
  <c r="W54" i="43"/>
  <c r="U54" i="43"/>
  <c r="Y20" i="43"/>
  <c r="V49" i="43"/>
  <c r="M46" i="43"/>
  <c r="H60" i="26" s="1"/>
  <c r="X62" i="43"/>
  <c r="V63" i="43"/>
  <c r="X66" i="43"/>
  <c r="P41" i="43"/>
  <c r="M42" i="26" s="1"/>
  <c r="S54" i="43"/>
  <c r="S52" i="43" s="1"/>
  <c r="S29" i="43"/>
  <c r="P46" i="43"/>
  <c r="H54" i="26" s="1"/>
  <c r="M26" i="43"/>
  <c r="H36" i="26" s="1"/>
  <c r="V39" i="43"/>
  <c r="U13" i="43"/>
  <c r="P36" i="43"/>
  <c r="H42" i="26" s="1"/>
  <c r="J41" i="43"/>
  <c r="M45" i="26" s="1"/>
  <c r="P5" i="43"/>
  <c r="H6" i="26" s="1"/>
  <c r="V13" i="43"/>
  <c r="X18" i="43"/>
  <c r="X24" i="43"/>
  <c r="X34" i="43"/>
  <c r="W13" i="43"/>
  <c r="K20" i="43"/>
  <c r="T64" i="43"/>
  <c r="Q20" i="43"/>
  <c r="M20" i="43"/>
  <c r="M5" i="43"/>
  <c r="H12" i="26" s="1"/>
  <c r="W29" i="43"/>
  <c r="M36" i="43"/>
  <c r="H48" i="26" s="1"/>
  <c r="U44" i="43"/>
  <c r="J46" i="43"/>
  <c r="T49" i="43"/>
  <c r="V54" i="43"/>
  <c r="S62" i="43"/>
  <c r="W67" i="43"/>
  <c r="V59" i="43" s="1"/>
  <c r="S13" i="43"/>
  <c r="N20" i="43"/>
  <c r="J56" i="43"/>
  <c r="T29" i="43"/>
  <c r="V65" i="43"/>
  <c r="J15" i="43"/>
  <c r="S64" i="43"/>
  <c r="J20" i="43"/>
  <c r="M21" i="26" s="1"/>
  <c r="V23" i="43"/>
  <c r="W63" i="43"/>
  <c r="U64" i="43"/>
  <c r="L56" i="43"/>
  <c r="M51" i="43"/>
  <c r="F5" i="43"/>
  <c r="U62" i="43"/>
  <c r="U66" i="43"/>
  <c r="T65" i="43"/>
  <c r="S18" i="43"/>
  <c r="S16" i="43" s="1"/>
  <c r="T62" i="43"/>
  <c r="S67" i="43"/>
  <c r="J36" i="43"/>
  <c r="J31" i="43"/>
  <c r="T23" i="43"/>
  <c r="S20" i="43" s="1"/>
  <c r="O18" i="26" s="1"/>
  <c r="X23" i="43"/>
  <c r="V24" i="43"/>
  <c r="M12" i="26"/>
  <c r="S5" i="43"/>
  <c r="J6" i="26" s="1"/>
  <c r="E5" i="43"/>
  <c r="U50" i="35"/>
  <c r="T50" i="35"/>
  <c r="S50" i="35"/>
  <c r="U20" i="35"/>
  <c r="T17" i="35" s="1"/>
  <c r="T20" i="35"/>
  <c r="S20" i="35"/>
  <c r="X51" i="35"/>
  <c r="W51" i="35"/>
  <c r="V51" i="35"/>
  <c r="U51" i="35"/>
  <c r="T51" i="35"/>
  <c r="S51" i="35"/>
  <c r="X52" i="35"/>
  <c r="W52" i="35"/>
  <c r="V52" i="35"/>
  <c r="U52" i="35"/>
  <c r="T52" i="35"/>
  <c r="S52" i="35"/>
  <c r="S47" i="43" l="1"/>
  <c r="H41" i="43"/>
  <c r="S42" i="43"/>
  <c r="S32" i="43"/>
  <c r="S36" i="43"/>
  <c r="J42" i="26" s="1"/>
  <c r="S37" i="43"/>
  <c r="S27" i="43"/>
  <c r="T21" i="43"/>
  <c r="S31" i="43"/>
  <c r="O30" i="26" s="1"/>
  <c r="S21" i="43"/>
  <c r="F31" i="43"/>
  <c r="G5" i="43"/>
  <c r="S11" i="43"/>
  <c r="H36" i="43"/>
  <c r="X56" i="43"/>
  <c r="H26" i="43"/>
  <c r="E31" i="43"/>
  <c r="E10" i="43"/>
  <c r="S41" i="43"/>
  <c r="O42" i="26" s="1"/>
  <c r="M24" i="26"/>
  <c r="V31" i="43"/>
  <c r="M33" i="26"/>
  <c r="V46" i="43"/>
  <c r="H57" i="26"/>
  <c r="V51" i="43"/>
  <c r="M60" i="26"/>
  <c r="V41" i="43"/>
  <c r="M48" i="26"/>
  <c r="S10" i="43"/>
  <c r="O6" i="26" s="1"/>
  <c r="W20" i="43"/>
  <c r="V36" i="43"/>
  <c r="H45" i="26"/>
  <c r="H70" i="26"/>
  <c r="T20" i="43"/>
  <c r="O19" i="26" s="1"/>
  <c r="H73" i="26"/>
  <c r="H66" i="26"/>
  <c r="S59" i="43"/>
  <c r="V15" i="43"/>
  <c r="H21" i="26"/>
  <c r="H51" i="43"/>
  <c r="M18" i="26"/>
  <c r="S26" i="43"/>
  <c r="J30" i="26" s="1"/>
  <c r="H46" i="43"/>
  <c r="H31" i="43"/>
  <c r="V10" i="43"/>
  <c r="U56" i="43"/>
  <c r="J68" i="26" s="1"/>
  <c r="V26" i="43"/>
  <c r="F41" i="43"/>
  <c r="F51" i="43"/>
  <c r="E51" i="43"/>
  <c r="S56" i="43"/>
  <c r="J66" i="26" s="1"/>
  <c r="H56" i="43"/>
  <c r="V56" i="43"/>
  <c r="F20" i="43"/>
  <c r="E46" i="43"/>
  <c r="F46" i="43"/>
  <c r="S15" i="43"/>
  <c r="J18" i="26" s="1"/>
  <c r="F15" i="43"/>
  <c r="E15" i="43"/>
  <c r="S51" i="43"/>
  <c r="O54" i="26" s="1"/>
  <c r="H10" i="43"/>
  <c r="H15" i="43"/>
  <c r="E36" i="43"/>
  <c r="F36" i="43"/>
  <c r="E41" i="43"/>
  <c r="H20" i="43"/>
  <c r="V20" i="43"/>
  <c r="W56" i="43"/>
  <c r="S46" i="43"/>
  <c r="J54" i="26" s="1"/>
  <c r="E26" i="43"/>
  <c r="F26" i="43"/>
  <c r="T56" i="43"/>
  <c r="J67" i="26" s="1"/>
  <c r="E20" i="43"/>
  <c r="F10" i="43"/>
  <c r="G10" i="43" s="1"/>
  <c r="X44" i="35"/>
  <c r="W44" i="35"/>
  <c r="V44" i="35"/>
  <c r="X40" i="35"/>
  <c r="W40" i="35"/>
  <c r="V40" i="35"/>
  <c r="X36" i="35"/>
  <c r="W36" i="35"/>
  <c r="V36" i="35"/>
  <c r="X32" i="35"/>
  <c r="W32" i="35"/>
  <c r="V32" i="35"/>
  <c r="X28" i="35"/>
  <c r="W28" i="35"/>
  <c r="V28" i="35"/>
  <c r="X24" i="35"/>
  <c r="W24" i="35"/>
  <c r="V24" i="35"/>
  <c r="X20" i="35"/>
  <c r="W20" i="35"/>
  <c r="V20" i="35"/>
  <c r="X19" i="35"/>
  <c r="W19" i="35"/>
  <c r="V19" i="35"/>
  <c r="X15" i="35"/>
  <c r="W15" i="35"/>
  <c r="V15" i="35"/>
  <c r="X11" i="35"/>
  <c r="W11" i="35"/>
  <c r="V11" i="35"/>
  <c r="U24" i="35"/>
  <c r="T24" i="35"/>
  <c r="S24" i="35"/>
  <c r="S22" i="35" s="1"/>
  <c r="P22" i="35"/>
  <c r="M22" i="35"/>
  <c r="J22" i="35"/>
  <c r="J69" i="26" l="1"/>
  <c r="G31" i="43"/>
  <c r="G41" i="43"/>
  <c r="G26" i="43"/>
  <c r="F56" i="43"/>
  <c r="G15" i="43"/>
  <c r="G51" i="43"/>
  <c r="G36" i="43"/>
  <c r="G46" i="43"/>
  <c r="E56" i="43"/>
  <c r="G20" i="43"/>
  <c r="Y22" i="35"/>
  <c r="E22" i="35"/>
  <c r="V22" i="35"/>
  <c r="H22" i="35" s="1"/>
  <c r="U44" i="35"/>
  <c r="T44" i="35"/>
  <c r="S44" i="35"/>
  <c r="P42" i="35"/>
  <c r="M42" i="35"/>
  <c r="J42" i="35"/>
  <c r="U40" i="35"/>
  <c r="T40" i="35"/>
  <c r="S40" i="35"/>
  <c r="P38" i="35"/>
  <c r="M38" i="35"/>
  <c r="J38" i="35"/>
  <c r="Y38" i="35" s="1"/>
  <c r="U36" i="35"/>
  <c r="T36" i="35"/>
  <c r="S36" i="35"/>
  <c r="P34" i="35"/>
  <c r="M34" i="35"/>
  <c r="J34" i="35"/>
  <c r="U32" i="35"/>
  <c r="T32" i="35"/>
  <c r="S32" i="35"/>
  <c r="P30" i="35"/>
  <c r="M30" i="35"/>
  <c r="J30" i="35"/>
  <c r="Y30" i="35" s="1"/>
  <c r="U19" i="35"/>
  <c r="T19" i="35"/>
  <c r="S19" i="35"/>
  <c r="U28" i="35"/>
  <c r="T28" i="35"/>
  <c r="S28" i="35"/>
  <c r="U15" i="35"/>
  <c r="T15" i="35"/>
  <c r="S15" i="35"/>
  <c r="U11" i="35"/>
  <c r="T11" i="35"/>
  <c r="S11" i="35"/>
  <c r="U7" i="35"/>
  <c r="T7" i="35"/>
  <c r="S7" i="35"/>
  <c r="G56" i="43" l="1"/>
  <c r="S26" i="35"/>
  <c r="S30" i="35"/>
  <c r="S38" i="35"/>
  <c r="S13" i="35"/>
  <c r="S9" i="35"/>
  <c r="F9" i="35"/>
  <c r="E9" i="35"/>
  <c r="F5" i="35"/>
  <c r="S5" i="35"/>
  <c r="E5" i="35"/>
  <c r="S17" i="35"/>
  <c r="S34" i="35"/>
  <c r="E34" i="35" s="1"/>
  <c r="S42" i="35"/>
  <c r="F22" i="35"/>
  <c r="G22" i="35" s="1"/>
  <c r="F38" i="35"/>
  <c r="Y42" i="35"/>
  <c r="F42" i="35"/>
  <c r="V42" i="35"/>
  <c r="H42" i="35" s="1"/>
  <c r="V38" i="35"/>
  <c r="H38" i="35" s="1"/>
  <c r="E38" i="35"/>
  <c r="V34" i="35"/>
  <c r="H34" i="35" s="1"/>
  <c r="F30" i="35"/>
  <c r="Y34" i="35"/>
  <c r="V30" i="35"/>
  <c r="H30" i="35" s="1"/>
  <c r="G38" i="35" l="1"/>
  <c r="E42" i="35"/>
  <c r="G42" i="35" s="1"/>
  <c r="F34" i="35"/>
  <c r="G34" i="35" s="1"/>
  <c r="E30" i="35"/>
  <c r="G30" i="35" s="1"/>
  <c r="M9" i="35" l="1"/>
  <c r="L7" i="35"/>
  <c r="K7" i="35"/>
  <c r="J7" i="35"/>
  <c r="P26" i="35"/>
  <c r="M26" i="35"/>
  <c r="J26" i="35"/>
  <c r="P13" i="35"/>
  <c r="M13" i="35"/>
  <c r="J13" i="35"/>
  <c r="P9" i="35"/>
  <c r="J9" i="35"/>
  <c r="L17" i="35"/>
  <c r="L46" i="35"/>
  <c r="O17" i="35"/>
  <c r="O46" i="35"/>
  <c r="R17" i="35"/>
  <c r="R46" i="35"/>
  <c r="U48" i="35"/>
  <c r="U49" i="35"/>
  <c r="U53" i="35"/>
  <c r="X48" i="35"/>
  <c r="X49" i="35"/>
  <c r="X50" i="35"/>
  <c r="X53" i="35"/>
  <c r="M5" i="35"/>
  <c r="P5" i="35"/>
  <c r="J17" i="35"/>
  <c r="M17" i="35"/>
  <c r="P17" i="35"/>
  <c r="J46" i="35"/>
  <c r="K46" i="35"/>
  <c r="M46" i="35"/>
  <c r="N46" i="35"/>
  <c r="P46" i="35"/>
  <c r="Q46" i="35"/>
  <c r="S48" i="35"/>
  <c r="T48" i="35"/>
  <c r="V48" i="35"/>
  <c r="W48" i="35"/>
  <c r="S49" i="35"/>
  <c r="T49" i="35"/>
  <c r="V49" i="35"/>
  <c r="W49" i="35"/>
  <c r="V50" i="35"/>
  <c r="W50" i="35"/>
  <c r="S53" i="35"/>
  <c r="T53" i="35"/>
  <c r="V53" i="35"/>
  <c r="W53" i="35"/>
  <c r="K14" i="34"/>
  <c r="K15" i="34"/>
  <c r="K14" i="33"/>
  <c r="K15" i="33" s="1"/>
  <c r="K14" i="28"/>
  <c r="K15" i="28" s="1"/>
  <c r="V7" i="35" l="1"/>
  <c r="J8" i="43"/>
  <c r="W7" i="35"/>
  <c r="K8" i="43"/>
  <c r="W8" i="43" s="1"/>
  <c r="X7" i="35"/>
  <c r="L8" i="43"/>
  <c r="X8" i="43" s="1"/>
  <c r="S46" i="35"/>
  <c r="X17" i="35"/>
  <c r="V13" i="35"/>
  <c r="J5" i="35"/>
  <c r="V5" i="35" s="1"/>
  <c r="H5" i="35" s="1"/>
  <c r="U46" i="35"/>
  <c r="V26" i="35"/>
  <c r="V9" i="35"/>
  <c r="X46" i="35"/>
  <c r="Y26" i="35"/>
  <c r="F17" i="35"/>
  <c r="T46" i="35"/>
  <c r="H13" i="35"/>
  <c r="V46" i="35"/>
  <c r="Y13" i="35"/>
  <c r="Y9" i="35"/>
  <c r="W46" i="35"/>
  <c r="Y17" i="35"/>
  <c r="Y46" i="35"/>
  <c r="V17" i="35"/>
  <c r="H17" i="35" s="1"/>
  <c r="Y5" i="43" l="1"/>
  <c r="V8" i="43"/>
  <c r="H5" i="43" s="1"/>
  <c r="J5" i="43"/>
  <c r="Y5" i="35"/>
  <c r="F46" i="35"/>
  <c r="E17" i="35"/>
  <c r="G17" i="35" s="1"/>
  <c r="F13" i="35"/>
  <c r="F26" i="35"/>
  <c r="G5" i="35"/>
  <c r="H26" i="35"/>
  <c r="E13" i="35"/>
  <c r="E26" i="35"/>
  <c r="H9" i="35"/>
  <c r="E46" i="35"/>
  <c r="H46" i="35"/>
  <c r="V5" i="43" l="1"/>
  <c r="H9" i="26"/>
  <c r="G46" i="35"/>
  <c r="G9" i="35"/>
  <c r="G13" i="35"/>
  <c r="G26" i="35"/>
  <c r="O7" i="26" l="1"/>
  <c r="O8" i="26"/>
  <c r="J19" i="26"/>
  <c r="J20" i="26"/>
  <c r="O31" i="26"/>
  <c r="O32" i="26"/>
  <c r="M139" i="20" l="1"/>
  <c r="N139" i="20" s="1"/>
  <c r="K139" i="20"/>
  <c r="M138" i="20"/>
  <c r="N138" i="20" s="1"/>
  <c r="M137" i="20"/>
  <c r="N137" i="20" s="1"/>
  <c r="M136" i="20"/>
  <c r="N136" i="20" s="1"/>
  <c r="K136" i="20"/>
  <c r="M135" i="20"/>
  <c r="N135" i="20" s="1"/>
  <c r="M134" i="20"/>
  <c r="N134" i="20" s="1"/>
  <c r="M133" i="20"/>
  <c r="N133" i="20" s="1"/>
  <c r="K133" i="20"/>
  <c r="M132" i="20"/>
  <c r="N132" i="20" s="1"/>
  <c r="M131" i="20"/>
  <c r="N131" i="20" s="1"/>
  <c r="O131" i="20" s="1"/>
  <c r="K14" i="23"/>
  <c r="K15" i="23" s="1"/>
  <c r="P136" i="20" l="1"/>
  <c r="Q136" i="20"/>
  <c r="O133" i="20"/>
  <c r="O132" i="20"/>
  <c r="P133" i="20" s="1"/>
  <c r="Q139" i="20"/>
  <c r="P139" i="20"/>
  <c r="O126" i="20"/>
  <c r="P126" i="20" s="1"/>
  <c r="O125" i="20"/>
  <c r="P125" i="20" s="1"/>
  <c r="O124" i="20"/>
  <c r="P124" i="20" s="1"/>
  <c r="O123" i="20"/>
  <c r="P123" i="20" s="1"/>
  <c r="O122" i="20"/>
  <c r="P122" i="20" s="1"/>
  <c r="O121" i="20"/>
  <c r="P121" i="20" s="1"/>
  <c r="O120" i="20"/>
  <c r="P120" i="20" s="1"/>
  <c r="O119" i="20"/>
  <c r="P119" i="20" s="1"/>
  <c r="Q119" i="20" s="1"/>
  <c r="O118" i="20"/>
  <c r="P118" i="20" s="1"/>
  <c r="O115" i="20"/>
  <c r="P115" i="20" s="1"/>
  <c r="O114" i="20"/>
  <c r="P114" i="20" s="1"/>
  <c r="O113" i="20"/>
  <c r="P113" i="20" s="1"/>
  <c r="O112" i="20"/>
  <c r="P112" i="20" s="1"/>
  <c r="O111" i="20"/>
  <c r="P111" i="20" s="1"/>
  <c r="O110" i="20"/>
  <c r="P110" i="20" s="1"/>
  <c r="O109" i="20"/>
  <c r="P109" i="20" s="1"/>
  <c r="O108" i="20"/>
  <c r="P108" i="20" s="1"/>
  <c r="O107" i="20"/>
  <c r="P107" i="20" s="1"/>
  <c r="O104" i="20"/>
  <c r="P104" i="20" s="1"/>
  <c r="O103" i="20"/>
  <c r="P103" i="20" s="1"/>
  <c r="O102" i="20"/>
  <c r="P102" i="20" s="1"/>
  <c r="O101" i="20"/>
  <c r="P101" i="20" s="1"/>
  <c r="O100" i="20"/>
  <c r="P100" i="20" s="1"/>
  <c r="O99" i="20"/>
  <c r="P99" i="20" s="1"/>
  <c r="O98" i="20"/>
  <c r="P98" i="20" s="1"/>
  <c r="O97" i="20"/>
  <c r="P97" i="20" s="1"/>
  <c r="Q97" i="20" s="1"/>
  <c r="O96" i="20"/>
  <c r="P96" i="20" s="1"/>
  <c r="Q108" i="20" l="1"/>
  <c r="Q109" i="20"/>
  <c r="R139" i="20"/>
  <c r="S126" i="20"/>
  <c r="S112" i="20"/>
  <c r="Q118" i="20"/>
  <c r="S115" i="20"/>
  <c r="Q107" i="20"/>
  <c r="Q98" i="20"/>
  <c r="Q120" i="20"/>
  <c r="Q133" i="20"/>
  <c r="S120" i="20"/>
  <c r="R120" i="20"/>
  <c r="S123" i="20"/>
  <c r="R123" i="20"/>
  <c r="R126" i="20"/>
  <c r="R112" i="20"/>
  <c r="R115" i="20"/>
  <c r="S104" i="20"/>
  <c r="R104" i="20"/>
  <c r="S101" i="20"/>
  <c r="R101" i="20"/>
  <c r="Q96" i="20"/>
  <c r="O91" i="20"/>
  <c r="P91" i="20" s="1"/>
  <c r="M91" i="20"/>
  <c r="O90" i="20"/>
  <c r="P90" i="20" s="1"/>
  <c r="O89" i="20"/>
  <c r="P89" i="20" s="1"/>
  <c r="O88" i="20"/>
  <c r="P88" i="20" s="1"/>
  <c r="M88" i="20"/>
  <c r="O87" i="20"/>
  <c r="P87" i="20" s="1"/>
  <c r="O86" i="20"/>
  <c r="P86" i="20" s="1"/>
  <c r="O85" i="20"/>
  <c r="P85" i="20" s="1"/>
  <c r="M85" i="20"/>
  <c r="O84" i="20"/>
  <c r="P84" i="20" s="1"/>
  <c r="O83" i="20"/>
  <c r="P83" i="20" s="1"/>
  <c r="Q83" i="20" s="1"/>
  <c r="O78" i="20"/>
  <c r="P78" i="20" s="1"/>
  <c r="M78" i="20"/>
  <c r="O77" i="20"/>
  <c r="P77" i="20" s="1"/>
  <c r="O76" i="20"/>
  <c r="P76" i="20" s="1"/>
  <c r="O75" i="20"/>
  <c r="P75" i="20" s="1"/>
  <c r="M75" i="20"/>
  <c r="O74" i="20"/>
  <c r="P74" i="20" s="1"/>
  <c r="O73" i="20"/>
  <c r="P73" i="20" s="1"/>
  <c r="O72" i="20"/>
  <c r="P72" i="20" s="1"/>
  <c r="M72" i="20"/>
  <c r="O71" i="20"/>
  <c r="P71" i="20" s="1"/>
  <c r="O70" i="20"/>
  <c r="P70" i="20" s="1"/>
  <c r="O65" i="20"/>
  <c r="P65" i="20" s="1"/>
  <c r="M65" i="20"/>
  <c r="O64" i="20"/>
  <c r="P64" i="20" s="1"/>
  <c r="O63" i="20"/>
  <c r="P63" i="20" s="1"/>
  <c r="O62" i="20"/>
  <c r="P62" i="20" s="1"/>
  <c r="M62" i="20"/>
  <c r="O61" i="20"/>
  <c r="P61" i="20" s="1"/>
  <c r="O60" i="20"/>
  <c r="P60" i="20" s="1"/>
  <c r="O59" i="20"/>
  <c r="P59" i="20" s="1"/>
  <c r="M59" i="20"/>
  <c r="O58" i="20"/>
  <c r="P58" i="20" s="1"/>
  <c r="O57" i="20"/>
  <c r="P57" i="20" s="1"/>
  <c r="Q57" i="20" s="1"/>
  <c r="O52" i="20"/>
  <c r="P52" i="20" s="1"/>
  <c r="M52" i="20"/>
  <c r="O51" i="20"/>
  <c r="P51" i="20" s="1"/>
  <c r="O50" i="20"/>
  <c r="P50" i="20" s="1"/>
  <c r="O49" i="20"/>
  <c r="P49" i="20" s="1"/>
  <c r="M49" i="20"/>
  <c r="O48" i="20"/>
  <c r="P48" i="20" s="1"/>
  <c r="O47" i="20"/>
  <c r="P47" i="20" s="1"/>
  <c r="O46" i="20"/>
  <c r="P46" i="20" s="1"/>
  <c r="M46" i="20"/>
  <c r="O45" i="20"/>
  <c r="P45" i="20" s="1"/>
  <c r="O44" i="20"/>
  <c r="P44" i="20" s="1"/>
  <c r="Q44" i="20" s="1"/>
  <c r="O39" i="20"/>
  <c r="P39" i="20" s="1"/>
  <c r="M39" i="20"/>
  <c r="O38" i="20"/>
  <c r="P38" i="20" s="1"/>
  <c r="O37" i="20"/>
  <c r="P37" i="20" s="1"/>
  <c r="O36" i="20"/>
  <c r="P36" i="20" s="1"/>
  <c r="M36" i="20"/>
  <c r="O35" i="20"/>
  <c r="P35" i="20" s="1"/>
  <c r="O34" i="20"/>
  <c r="P34" i="20" s="1"/>
  <c r="O33" i="20"/>
  <c r="P33" i="20" s="1"/>
  <c r="M33" i="20"/>
  <c r="O32" i="20"/>
  <c r="P32" i="20" s="1"/>
  <c r="O31" i="20"/>
  <c r="P31" i="20" s="1"/>
  <c r="O13" i="20"/>
  <c r="P13" i="20" s="1"/>
  <c r="M13" i="20"/>
  <c r="O12" i="20"/>
  <c r="P12" i="20" s="1"/>
  <c r="O11" i="20"/>
  <c r="P11" i="20" s="1"/>
  <c r="O10" i="20"/>
  <c r="P10" i="20" s="1"/>
  <c r="M10" i="20"/>
  <c r="O9" i="20"/>
  <c r="P9" i="20" s="1"/>
  <c r="O8" i="20"/>
  <c r="P8" i="20" s="1"/>
  <c r="O7" i="20"/>
  <c r="P7" i="20" s="1"/>
  <c r="M7" i="20"/>
  <c r="O6" i="20"/>
  <c r="P6" i="20" s="1"/>
  <c r="O5" i="20"/>
  <c r="P5" i="20" s="1"/>
  <c r="O26" i="20"/>
  <c r="P26" i="20" s="1"/>
  <c r="O25" i="20"/>
  <c r="P25" i="20" s="1"/>
  <c r="O24" i="20"/>
  <c r="P24" i="20" s="1"/>
  <c r="O23" i="20"/>
  <c r="P23" i="20" s="1"/>
  <c r="O22" i="20"/>
  <c r="P22" i="20" s="1"/>
  <c r="O21" i="20"/>
  <c r="P21" i="20" s="1"/>
  <c r="O20" i="20"/>
  <c r="P20" i="20" s="1"/>
  <c r="O19" i="20"/>
  <c r="P19" i="20" s="1"/>
  <c r="O18" i="20"/>
  <c r="P18" i="20" s="1"/>
  <c r="M26" i="20"/>
  <c r="M23" i="20"/>
  <c r="M20" i="20"/>
  <c r="S109" i="20" l="1"/>
  <c r="T115" i="20"/>
  <c r="R109" i="20"/>
  <c r="T126" i="20"/>
  <c r="T104" i="20"/>
  <c r="S98" i="20"/>
  <c r="R98" i="20"/>
  <c r="Q5" i="20"/>
  <c r="Q85" i="20"/>
  <c r="R88" i="20"/>
  <c r="S88" i="20"/>
  <c r="Q84" i="20"/>
  <c r="S91" i="20"/>
  <c r="R91" i="20"/>
  <c r="R62" i="20"/>
  <c r="Q70" i="20"/>
  <c r="Q72" i="20"/>
  <c r="Q59" i="20"/>
  <c r="S62" i="20"/>
  <c r="Q71" i="20"/>
  <c r="S75" i="20"/>
  <c r="R75" i="20"/>
  <c r="S78" i="20"/>
  <c r="R78" i="20"/>
  <c r="Q58" i="20"/>
  <c r="S65" i="20"/>
  <c r="R65" i="20"/>
  <c r="T65" i="20" s="1"/>
  <c r="Q46" i="20"/>
  <c r="S49" i="20"/>
  <c r="R49" i="20"/>
  <c r="Q45" i="20"/>
  <c r="R46" i="20" s="1"/>
  <c r="R52" i="20"/>
  <c r="S52" i="20"/>
  <c r="Q19" i="20"/>
  <c r="Q31" i="20"/>
  <c r="S10" i="20"/>
  <c r="Q33" i="20"/>
  <c r="R36" i="20"/>
  <c r="S36" i="20"/>
  <c r="Q32" i="20"/>
  <c r="R39" i="20"/>
  <c r="S39" i="20"/>
  <c r="R10" i="20"/>
  <c r="Q7" i="20"/>
  <c r="Q6" i="20"/>
  <c r="S13" i="20"/>
  <c r="R13" i="20"/>
  <c r="Q20" i="20"/>
  <c r="Q18" i="20"/>
  <c r="S23" i="20"/>
  <c r="R23" i="20"/>
  <c r="S26" i="20"/>
  <c r="R26" i="20"/>
  <c r="S46" i="20" l="1"/>
  <c r="R85" i="20"/>
  <c r="S85" i="20"/>
  <c r="T13" i="20"/>
  <c r="T91" i="20"/>
  <c r="R59" i="20"/>
  <c r="R72" i="20"/>
  <c r="S72" i="20"/>
  <c r="T78" i="20"/>
  <c r="S59" i="20"/>
  <c r="R33" i="20"/>
  <c r="R20" i="20"/>
  <c r="T52" i="20"/>
  <c r="S20" i="20"/>
  <c r="R7" i="20"/>
  <c r="S33" i="20"/>
  <c r="T39" i="20"/>
  <c r="T26" i="20"/>
  <c r="S7" i="20"/>
  <c r="K14" i="18" l="1"/>
  <c r="K15" i="18" s="1"/>
  <c r="K14" i="17"/>
  <c r="K15" i="17" s="1"/>
  <c r="K14" i="16"/>
  <c r="K15" i="16" s="1"/>
  <c r="K14" i="15"/>
  <c r="K15" i="15" s="1"/>
  <c r="K14" i="14"/>
  <c r="K15" i="14" s="1"/>
  <c r="K14" i="13"/>
  <c r="K15" i="13" s="1"/>
  <c r="K14" i="12"/>
  <c r="K15" i="12" s="1"/>
  <c r="K14" i="11"/>
  <c r="K1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tc={6E7A614A-FC1B-42D1-93B5-D19D611BAF4A}</author>
  </authors>
  <commentList>
    <comment ref="E6" authorId="0" shapeId="0" xr:uid="{6E7A614A-FC1B-42D1-93B5-D19D611BAF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 CC3? since CC2 off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tc={E005591B-903B-4A39-AD4B-4631CC5C3E12}</author>
  </authors>
  <commentList>
    <comment ref="S23" authorId="0" shapeId="0" xr:uid="{E005591B-903B-4A39-AD4B-4631CC5C3E12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highly variable- drop any?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tc={CB530B4F-752D-48AB-8160-23FB528FD25A}</author>
    <author>tc={A9262256-A902-4412-B795-0E830C8AFFE3}</author>
  </authors>
  <commentList>
    <comment ref="C13" authorId="0" shapeId="0" xr:uid="{CB530B4F-752D-48AB-8160-23FB528FD25A}">
      <text>
        <t>[Threaded comment]
Your version of Excel allows you to read this threaded comment; however, any edits to it will get removed if the file is opened in a newer version of Excel. Learn more: https://go.microsoft.com/fwlink/?linkid=870924
Comment:
    or CC3? since CC2 off</t>
      </text>
    </comment>
    <comment ref="C17" authorId="1" shapeId="0" xr:uid="{A9262256-A902-4412-B795-0E830C8AFF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 CC3? since CC2 off</t>
      </text>
    </comment>
  </commentList>
</comments>
</file>

<file path=xl/sharedStrings.xml><?xml version="1.0" encoding="utf-8"?>
<sst xmlns="http://schemas.openxmlformats.org/spreadsheetml/2006/main" count="7605" uniqueCount="711">
  <si>
    <t>Accuracy</t>
  </si>
  <si>
    <t>DoubleBlank</t>
  </si>
  <si>
    <t>MFOET (ISTD) Results</t>
  </si>
  <si>
    <t>906 Results</t>
  </si>
  <si>
    <t>RT</t>
  </si>
  <si>
    <t>7010_1_02042080.D</t>
  </si>
  <si>
    <t>7010_1_02042055.D</t>
  </si>
  <si>
    <t>UCGCAAT1hS1B_GC 2/3</t>
  </si>
  <si>
    <t>7010_1_02042013.D</t>
  </si>
  <si>
    <t>UCGCAAT5hS3A_GC 2/3_dup</t>
  </si>
  <si>
    <t>7010_1_02042056.D</t>
  </si>
  <si>
    <t>UCGCAAT5hS1B_GC 2/3</t>
  </si>
  <si>
    <t>UCGCAACC9_1/29/20_GC 2/3</t>
  </si>
  <si>
    <t>Blank</t>
  </si>
  <si>
    <t>273 Results</t>
  </si>
  <si>
    <t>7010_1_02042023.D</t>
  </si>
  <si>
    <t>7010_1_02042068.D</t>
  </si>
  <si>
    <t>UCGCAAT1hS1C_GC 2/3_dup</t>
  </si>
  <si>
    <t>QCUCGCAACC8_1/30/20_GC 2/3</t>
  </si>
  <si>
    <t>7010_1_02042048.D</t>
  </si>
  <si>
    <t>4NT13C6 (ISTD) Results</t>
  </si>
  <si>
    <t>SpikeBlank</t>
  </si>
  <si>
    <t>Final Conc.</t>
  </si>
  <si>
    <t>273 Method</t>
  </si>
  <si>
    <t>476 Method</t>
  </si>
  <si>
    <t>7010_1_02042070.D</t>
  </si>
  <si>
    <t>UCGCAACC1_1/29/20_GC 2/3</t>
  </si>
  <si>
    <t>UCGCAACC15_1/29/20_GC 2/3</t>
  </si>
  <si>
    <t>7010_1_02042033.D</t>
  </si>
  <si>
    <t>UCGCAACC14_1/29/20_GC 2/3</t>
  </si>
  <si>
    <t>2</t>
  </si>
  <si>
    <t>965 Results</t>
  </si>
  <si>
    <t>UCGCAACC7_1/29/20_GC 2/3</t>
  </si>
  <si>
    <t>Sample</t>
  </si>
  <si>
    <t>Level</t>
  </si>
  <si>
    <t>QC</t>
  </si>
  <si>
    <t>965 Method</t>
  </si>
  <si>
    <t>PFAS Group 2 UC</t>
  </si>
  <si>
    <t>UCGCAAT1hS2C_GC 2/3</t>
  </si>
  <si>
    <t>7010_1_02042032.D</t>
  </si>
  <si>
    <t>UCGCAAT1hS3A_GC 2/3_dup</t>
  </si>
  <si>
    <t>UCGCAAT1hS1A_GC 2/3</t>
  </si>
  <si>
    <t>UCGCAACC11_1/29/20_GC 2/3</t>
  </si>
  <si>
    <t>MatrixSpikeDup</t>
  </si>
  <si>
    <t>3125 Results</t>
  </si>
  <si>
    <t>7010_1_02042038.D</t>
  </si>
  <si>
    <t>UCGCAACC10_1/29/20_GC 2/3</t>
  </si>
  <si>
    <t>UCGCAACC6_1/29/20_GC 2/3</t>
  </si>
  <si>
    <t>MFHET (ISTD) Results</t>
  </si>
  <si>
    <t>7010_1_02042036.D</t>
  </si>
  <si>
    <t>UCGCAACC13_1/29/20_GC 2/3</t>
  </si>
  <si>
    <t>7010_1_02042001.D</t>
  </si>
  <si>
    <t>UCGCAAT1hS3B_GC 2/3</t>
  </si>
  <si>
    <t>7010_1_02042024.D</t>
  </si>
  <si>
    <t>7010_1_02042028.D</t>
  </si>
  <si>
    <t>Comment</t>
  </si>
  <si>
    <t>UCGCAAT1hS3A_GC 2/3</t>
  </si>
  <si>
    <t>10</t>
  </si>
  <si>
    <t>4NT Method</t>
  </si>
  <si>
    <t>Cal</t>
  </si>
  <si>
    <t>13</t>
  </si>
  <si>
    <t>7010_1_02042017.D</t>
  </si>
  <si>
    <t>7010_1_02042027.D</t>
  </si>
  <si>
    <t>7010_1_02042005.D</t>
  </si>
  <si>
    <t>7010_1_02042049.D</t>
  </si>
  <si>
    <t>MatrixSpike</t>
  </si>
  <si>
    <t>Data File</t>
  </si>
  <si>
    <t>UCGCAACC4_1/29/20_GC 2/3</t>
  </si>
  <si>
    <t>7010_1_02042050.D</t>
  </si>
  <si>
    <t>7010_1_02042074.D</t>
  </si>
  <si>
    <t>476 Results</t>
  </si>
  <si>
    <t>7010_1_02042011.D</t>
  </si>
  <si>
    <t>7010_1_02042034.D</t>
  </si>
  <si>
    <t>7010_1_02042041.D</t>
  </si>
  <si>
    <t>UCGCAAAFS3C_GC 2/3</t>
  </si>
  <si>
    <t>3</t>
  </si>
  <si>
    <t>7010_1_02042021.D</t>
  </si>
  <si>
    <t>Name</t>
  </si>
  <si>
    <t>UCGCAACC2_1/29/20_GC 2/3</t>
  </si>
  <si>
    <t>UCGCAACC3_1/29/20_GC 2/3</t>
  </si>
  <si>
    <t>7010_1_02042069.D</t>
  </si>
  <si>
    <t>Type</t>
  </si>
  <si>
    <t>8</t>
  </si>
  <si>
    <t>7010_1_02042077.D</t>
  </si>
  <si>
    <t>QCUCGCAACC11_1/30/20_GC 2/3</t>
  </si>
  <si>
    <t>Acq. Date-Time</t>
  </si>
  <si>
    <t>7010_1_02042040.D</t>
  </si>
  <si>
    <t>UCGCAACC8_1/29/20_GC 2/3</t>
  </si>
  <si>
    <t>915 Method</t>
  </si>
  <si>
    <t>UCGCAAT5hS3B_GC 2/3</t>
  </si>
  <si>
    <t>UCGCAAT5hS3A_GC 2/3</t>
  </si>
  <si>
    <t>7010_1_02042046.D</t>
  </si>
  <si>
    <t>7010_1_02042058.D</t>
  </si>
  <si>
    <t>Area</t>
  </si>
  <si>
    <t>7010_1_02042054.D</t>
  </si>
  <si>
    <t>7010_1_02042015.D</t>
  </si>
  <si>
    <t>UCGCAAAFS1B_GC 2/3</t>
  </si>
  <si>
    <t>y = 4960.639652 * x</t>
  </si>
  <si>
    <t>7010_1_02042053.D</t>
  </si>
  <si>
    <t>7010_1_02042012.D</t>
  </si>
  <si>
    <t>UCGCAAT1hS2B_GC 2/3</t>
  </si>
  <si>
    <t>7010_1_02042014.D</t>
  </si>
  <si>
    <t>7010_1_02042030.D</t>
  </si>
  <si>
    <t>UCGCAAT5hS1C_GC 2/3</t>
  </si>
  <si>
    <t>7010_1_02042051.D</t>
  </si>
  <si>
    <t>y = 7487.053151 * x  + 1.627577</t>
  </si>
  <si>
    <t>7010_1_02042031.D</t>
  </si>
  <si>
    <t>7010_1_02042006.D</t>
  </si>
  <si>
    <t>UCGCAAT1hS2A_GC 2/3</t>
  </si>
  <si>
    <t>y = 416.856543 * x  - 0.018990</t>
  </si>
  <si>
    <t>7010_1_02042075.D</t>
  </si>
  <si>
    <t>7010_1_02042022.D</t>
  </si>
  <si>
    <t>y = 216.386359 * x  + 0.260933</t>
  </si>
  <si>
    <t>7010_1_02042042.D</t>
  </si>
  <si>
    <t>7010_1_02042067.D</t>
  </si>
  <si>
    <t>7010_1_02042057.D</t>
  </si>
  <si>
    <t>7010_1_02042044.D</t>
  </si>
  <si>
    <t>UCGCAAT5hS2B_GC 2/3</t>
  </si>
  <si>
    <t>ResponseCheck</t>
  </si>
  <si>
    <t>UCGCAAAFS2C_GC 2/3</t>
  </si>
  <si>
    <t>7010_1_02042007.D</t>
  </si>
  <si>
    <t>UCGCAAAFS2A_GC 2/3</t>
  </si>
  <si>
    <t>1</t>
  </si>
  <si>
    <t>7010_1_02042072.D</t>
  </si>
  <si>
    <t>7010_1_02042064.D</t>
  </si>
  <si>
    <t>7010_1_02042004.D</t>
  </si>
  <si>
    <t>7010_1_02042076.D</t>
  </si>
  <si>
    <t>UCGCAAT1hS1C_GC 2/3</t>
  </si>
  <si>
    <t>7010_1_02042037.D</t>
  </si>
  <si>
    <t>4NT Results</t>
  </si>
  <si>
    <t>7010_1_02042047.D</t>
  </si>
  <si>
    <t>UCGCAACC5_1/29/20_GC 2/3</t>
  </si>
  <si>
    <t>UCGCAAT5hS2C_GC 2/3</t>
  </si>
  <si>
    <t>ACN</t>
  </si>
  <si>
    <t>UCGCAAT5hS1A_GC 2/3</t>
  </si>
  <si>
    <t>7010_1_02042066.D</t>
  </si>
  <si>
    <t>y = 153.621749 * x</t>
  </si>
  <si>
    <t>7010_1_02042010.D</t>
  </si>
  <si>
    <t>7010_1_02042079.D</t>
  </si>
  <si>
    <t>UCGCAAAFS1C_GC 2/3</t>
  </si>
  <si>
    <t>y = 26.056578 * x ^ 2  + 399.326815 * x</t>
  </si>
  <si>
    <t>11</t>
  </si>
  <si>
    <t>7010_1_02042018.D</t>
  </si>
  <si>
    <t>UCGCAAT5hS3C_GC 2/3</t>
  </si>
  <si>
    <t>QCUCGCAACC4_1/30/20_GC 2/3</t>
  </si>
  <si>
    <t>9</t>
  </si>
  <si>
    <t>MFBET (ISTD) Results</t>
  </si>
  <si>
    <t>UCGCAAAFS3B_GC 2/3</t>
  </si>
  <si>
    <t>UCGCAACC12_1/29/20_GC 2/3</t>
  </si>
  <si>
    <t>7010_1_02042000.D</t>
  </si>
  <si>
    <t>TuneCheck</t>
  </si>
  <si>
    <t>y = -191.319123 * x ^ 2  + 356.774638 * x</t>
  </si>
  <si>
    <t>7010_1_02042002.D</t>
  </si>
  <si>
    <t>CF Formula</t>
  </si>
  <si>
    <t>7010_1_02042045.D</t>
  </si>
  <si>
    <t>7010_1_02042020.D</t>
  </si>
  <si>
    <t>267 Method</t>
  </si>
  <si>
    <t>906 Method</t>
  </si>
  <si>
    <t>7010_1_02042009.D</t>
  </si>
  <si>
    <t>7010_1_02042060.D</t>
  </si>
  <si>
    <t>CC</t>
  </si>
  <si>
    <t>7010_1_02042078.D</t>
  </si>
  <si>
    <t/>
  </si>
  <si>
    <t>7010_1_02042073.D</t>
  </si>
  <si>
    <t>7010_1_02042059.D</t>
  </si>
  <si>
    <t>7010_1_02042035.D</t>
  </si>
  <si>
    <t>7010_1_02042019.D</t>
  </si>
  <si>
    <t>4</t>
  </si>
  <si>
    <t>UCGCAAAFS2B_GC 2/3</t>
  </si>
  <si>
    <t>7</t>
  </si>
  <si>
    <t>y = -1441.098499 * x ^ 2  + 1103.615825 * x</t>
  </si>
  <si>
    <t>3125 Method</t>
  </si>
  <si>
    <t>7010_1_02042026.D</t>
  </si>
  <si>
    <t>6</t>
  </si>
  <si>
    <t>UCGCAAAFS1A_GC 2/3</t>
  </si>
  <si>
    <t>CF R2</t>
  </si>
  <si>
    <t>UCGCAAT5hS2A_GC 2/3</t>
  </si>
  <si>
    <t>7010_1_02042025.D</t>
  </si>
  <si>
    <t>MatrixBlank</t>
  </si>
  <si>
    <t>7010_1_02042043.D</t>
  </si>
  <si>
    <t>913 Results</t>
  </si>
  <si>
    <t>7010_1_02042016.D</t>
  </si>
  <si>
    <t>7010_1_02042052.D</t>
  </si>
  <si>
    <t>5</t>
  </si>
  <si>
    <t>915 Results</t>
  </si>
  <si>
    <t>UCGCAAT1hS3C_GC 2/3</t>
  </si>
  <si>
    <t>7010_1_02042065.D</t>
  </si>
  <si>
    <t>7010_1_02042008.D</t>
  </si>
  <si>
    <t>15</t>
  </si>
  <si>
    <t>7010_1_02042039.D</t>
  </si>
  <si>
    <t>7010_1_02042029.D</t>
  </si>
  <si>
    <t>7010_1_02042003.D</t>
  </si>
  <si>
    <t>267 Results</t>
  </si>
  <si>
    <t>7010_1_02042071.D</t>
  </si>
  <si>
    <t>913 Method</t>
  </si>
  <si>
    <t>14</t>
  </si>
  <si>
    <t>UCGCAAAFS3A_GC 2/3</t>
  </si>
  <si>
    <t>12</t>
  </si>
  <si>
    <t>y = 484.688584 * x</t>
  </si>
  <si>
    <t>IS = MFBET</t>
  </si>
  <si>
    <t>IS = MFHET</t>
  </si>
  <si>
    <t>IS = MFOET</t>
  </si>
  <si>
    <t>IS =4NT13C6</t>
  </si>
  <si>
    <t>UCGCAACC1_MDL</t>
  </si>
  <si>
    <t>7010_1_02042087.D</t>
  </si>
  <si>
    <t>y = 1521.247013 * x</t>
  </si>
  <si>
    <t>y = 497.198143 * x</t>
  </si>
  <si>
    <t>y = 501.004701 * x</t>
  </si>
  <si>
    <t>y = 6774.033597 * x</t>
  </si>
  <si>
    <t>y = 236.473244 * x</t>
  </si>
  <si>
    <t>7010_1_02042086.D</t>
  </si>
  <si>
    <t>7010_1_02042085.D</t>
  </si>
  <si>
    <t>7010_1_02042084.D</t>
  </si>
  <si>
    <t>7010_1_02042083.D</t>
  </si>
  <si>
    <t>7010_1_02042082.D</t>
  </si>
  <si>
    <t>7010_1_02042081.D</t>
  </si>
  <si>
    <t>UCGCAACC4_MDL</t>
  </si>
  <si>
    <t>7010_1_02042088.D</t>
  </si>
  <si>
    <t>y = 516.242687 * x</t>
  </si>
  <si>
    <t>y = 462.277108 * x</t>
  </si>
  <si>
    <t>y = 4059.078801 * x</t>
  </si>
  <si>
    <t>7010_1_02042089.D</t>
  </si>
  <si>
    <t>7010_1_02042090.D</t>
  </si>
  <si>
    <t>7010_1_02042091.D</t>
  </si>
  <si>
    <t>7010_1_02042092.D</t>
  </si>
  <si>
    <t>7010_1_02042093.D</t>
  </si>
  <si>
    <t>7010_1_02042094.D</t>
  </si>
  <si>
    <t>MDL Calculation</t>
  </si>
  <si>
    <t>sd</t>
  </si>
  <si>
    <t>Student's t-value at 6 degrees of freedom (0.99 confidence interval)</t>
  </si>
  <si>
    <t>MDL (nM)</t>
  </si>
  <si>
    <t xml:space="preserve">References: </t>
  </si>
  <si>
    <t>40 CFR Part 136</t>
  </si>
  <si>
    <t>https://www.ecfr.gov/cgi-bin/text-idx?SID=a6bb8a02b6d783f9356758b5ff0ed106&amp;mc=true&amp;node=pt40.25.136&amp;rgn=div5</t>
  </si>
  <si>
    <t>EPA Definition and Procedure for the Determination of the Method Detection Limit, Revision 2 (December 2016)</t>
  </si>
  <si>
    <t>https://www.epa.gov/sites/production/files/2016-12/documents/mdl-procedure_rev2_12-13-2016.pdf</t>
  </si>
  <si>
    <t>915 (CC4 Used)</t>
  </si>
  <si>
    <t>965 (CC1 Used)</t>
  </si>
  <si>
    <t>476 (CC1 Used)</t>
  </si>
  <si>
    <t>267 (CC1 Used)</t>
  </si>
  <si>
    <t>906 (CC1 Used)</t>
  </si>
  <si>
    <t>273 (CC4 Used)</t>
  </si>
  <si>
    <t>913 (CC4 Used)</t>
  </si>
  <si>
    <t>4NT (CC1 Used)</t>
  </si>
  <si>
    <t>Compound</t>
  </si>
  <si>
    <t>Rep Avg</t>
  </si>
  <si>
    <t>Assay Diln Adj</t>
  </si>
  <si>
    <t>Sample Prep Diln Adj</t>
  </si>
  <si>
    <t>Fu</t>
  </si>
  <si>
    <t>Avg</t>
  </si>
  <si>
    <t>SD</t>
  </si>
  <si>
    <t>Stability</t>
  </si>
  <si>
    <t>y = 153.340196 * x  + 0.007796</t>
  </si>
  <si>
    <t>y = 2478.481268 * x ^ 2  + 1485.332714 * x  + 0.017548</t>
  </si>
  <si>
    <t>7010_2_03032076.D</t>
  </si>
  <si>
    <t>7010_2_03032075.D</t>
  </si>
  <si>
    <t>7010_2_03032074.D</t>
  </si>
  <si>
    <t>7010_2_03032073.D</t>
  </si>
  <si>
    <t>7010_2_03032072.D</t>
  </si>
  <si>
    <t>7010_2_03032071.D</t>
  </si>
  <si>
    <t>7010_2_03032070.D</t>
  </si>
  <si>
    <t>7010_2_03032069.D</t>
  </si>
  <si>
    <t>7010_2_03032068.D</t>
  </si>
  <si>
    <t>7010_2_03032067.D</t>
  </si>
  <si>
    <t>7010_2_03032066.D</t>
  </si>
  <si>
    <t>7010_2_03032065.D</t>
  </si>
  <si>
    <t>7010_2_03032064.D</t>
  </si>
  <si>
    <t>7010_2_03032063.D</t>
  </si>
  <si>
    <t>7010_2_03032062.D</t>
  </si>
  <si>
    <t>7010_2_03032061.D</t>
  </si>
  <si>
    <t>7010_2_03032060.D</t>
  </si>
  <si>
    <t>7010_2_03032059.D</t>
  </si>
  <si>
    <t>7010_2_03032058.D</t>
  </si>
  <si>
    <t>7010_2_03032057.D</t>
  </si>
  <si>
    <t>7010_2_03032056.D</t>
  </si>
  <si>
    <t>7010_2_03032055.D</t>
  </si>
  <si>
    <t>7010_2_03032054.D</t>
  </si>
  <si>
    <t>7010_2_03032053.D</t>
  </si>
  <si>
    <t>7010_2_03032052.D</t>
  </si>
  <si>
    <t>7010_2_03032051.D</t>
  </si>
  <si>
    <t>7010_2_03032050.D</t>
  </si>
  <si>
    <t>7010_2_03032049.D</t>
  </si>
  <si>
    <t>7010_2_03032048.D</t>
  </si>
  <si>
    <t>7010_2_03032047.D</t>
  </si>
  <si>
    <t>7010_2_03032046.D</t>
  </si>
  <si>
    <t>7010_2_03032045.D</t>
  </si>
  <si>
    <t>7010_2_03032044.D</t>
  </si>
  <si>
    <t>7010_2_03032043.D</t>
  </si>
  <si>
    <t>7010_2_03032042.D</t>
  </si>
  <si>
    <t>7010_2_03032041.D</t>
  </si>
  <si>
    <t>7010_2_03032040.D</t>
  </si>
  <si>
    <t>7010_2_03032039.D</t>
  </si>
  <si>
    <t>7010_2_03032038.D</t>
  </si>
  <si>
    <t>UCGCAAAFS1B_GC 2/3_Dup</t>
  </si>
  <si>
    <t>7010_2_03032037.D</t>
  </si>
  <si>
    <t>7010_2_03032036.D</t>
  </si>
  <si>
    <t>7010_2_03032035.D</t>
  </si>
  <si>
    <t>7010_2_03032034.D</t>
  </si>
  <si>
    <t>7010_2_03032033.D</t>
  </si>
  <si>
    <t>7010_2_03032032.D</t>
  </si>
  <si>
    <t>7010_2_03032031.D</t>
  </si>
  <si>
    <t>7010_2_03032030.D</t>
  </si>
  <si>
    <t>7010_2_03032029.D</t>
  </si>
  <si>
    <t>7010_2_03032028.D</t>
  </si>
  <si>
    <t>7010_2_03032027.D</t>
  </si>
  <si>
    <t>7010_2_03032026.D</t>
  </si>
  <si>
    <t>7010_2_03032025.D</t>
  </si>
  <si>
    <t>7010_2_03032024.D</t>
  </si>
  <si>
    <t>7010_2_03032023.D</t>
  </si>
  <si>
    <t>7010_2_03032022.D</t>
  </si>
  <si>
    <t>7010_2_03032021.D</t>
  </si>
  <si>
    <t>7010_2_03032020.D</t>
  </si>
  <si>
    <t>7010_2_03032019.D</t>
  </si>
  <si>
    <t>7010_2_03032018.D</t>
  </si>
  <si>
    <t>7010_2_03032017.D</t>
  </si>
  <si>
    <t>7010_2_03032016.D</t>
  </si>
  <si>
    <t>7010_2_03032015.D</t>
  </si>
  <si>
    <t>7010_2_03032014.D</t>
  </si>
  <si>
    <t>7010_2_03032013.D</t>
  </si>
  <si>
    <t>7010_2_03032012.D</t>
  </si>
  <si>
    <t>7010_2_03032011.D</t>
  </si>
  <si>
    <t>7010_2_03032010.D</t>
  </si>
  <si>
    <t>7010_2_03032009.D</t>
  </si>
  <si>
    <t>7010_2_03032008.D</t>
  </si>
  <si>
    <t>7010_2_03032007.D</t>
  </si>
  <si>
    <t>7010_2_03032006.D</t>
  </si>
  <si>
    <t>7010_2_03032005.D</t>
  </si>
  <si>
    <t>7010_2_03032004.D</t>
  </si>
  <si>
    <t>7010_2_03032003.D</t>
  </si>
  <si>
    <t>7010_2_03032002.D</t>
  </si>
  <si>
    <t>7010_2_03032001.D</t>
  </si>
  <si>
    <t>7010_2_03032000.D</t>
  </si>
  <si>
    <t>All points used, Quadratic</t>
  </si>
  <si>
    <t>y = 1729.487335 * x</t>
  </si>
  <si>
    <t>7010_2_03032082.D</t>
  </si>
  <si>
    <t>7010_2_03032081.D</t>
  </si>
  <si>
    <t>7010_2_03032080.D</t>
  </si>
  <si>
    <t>7010_2_03032079.D</t>
  </si>
  <si>
    <t>7010_2_03032078.D</t>
  </si>
  <si>
    <t>7010_2_03032077.D</t>
  </si>
  <si>
    <t>900 Results</t>
  </si>
  <si>
    <t>900 Method</t>
  </si>
  <si>
    <t>All points used, Linear</t>
  </si>
  <si>
    <t>Concentrations listed are at the instrument, unless otherwise specified</t>
  </si>
  <si>
    <t>Additional Notes</t>
  </si>
  <si>
    <t>ALK</t>
  </si>
  <si>
    <t>MSC</t>
  </si>
  <si>
    <t>Action</t>
  </si>
  <si>
    <t>Person</t>
  </si>
  <si>
    <t>Review of Data Timeline</t>
  </si>
  <si>
    <t>Ultracentrifugation Assay_Mix Replicate Stability Timepoint</t>
  </si>
  <si>
    <t>UC_S#letterT#</t>
  </si>
  <si>
    <t>Ultracentrifugation Assay_Mix Replicate Aqueous Fraction</t>
  </si>
  <si>
    <t>UC_S#letterAF</t>
  </si>
  <si>
    <t>Quality Check</t>
  </si>
  <si>
    <t>Calibration Curve</t>
  </si>
  <si>
    <t>Sample ID Key</t>
  </si>
  <si>
    <t>4-nitrotoluene</t>
  </si>
  <si>
    <t>Avg. MW</t>
  </si>
  <si>
    <t>Reference Compound</t>
  </si>
  <si>
    <t>IS</t>
  </si>
  <si>
    <t>Sample ID</t>
  </si>
  <si>
    <t>Analyte</t>
  </si>
  <si>
    <t>Analyte-IS Matching</t>
  </si>
  <si>
    <t>Specificity</t>
  </si>
  <si>
    <t>Linearity</t>
  </si>
  <si>
    <t>Acceptance Criteria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</si>
  <si>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</si>
  <si>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</si>
  <si>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</si>
  <si>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</si>
  <si>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</si>
  <si>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Actual # Samples (not including replicates):</t>
  </si>
  <si>
    <t>Total # Samples (not including blanks):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</si>
  <si>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</si>
  <si>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</si>
  <si>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</si>
  <si>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</si>
  <si>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</si>
  <si>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</si>
  <si>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</si>
  <si>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PPB_UC</t>
  </si>
  <si>
    <t>Dates Prepared:</t>
  </si>
  <si>
    <t>PPB_CC</t>
  </si>
  <si>
    <t>PFAS</t>
  </si>
  <si>
    <t>Analytes: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</si>
  <si>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</si>
  <si>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</si>
  <si>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</si>
  <si>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</si>
  <si>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</si>
  <si>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Pentafluoropropionamide</t>
  </si>
  <si>
    <t>DTXSID0059871</t>
  </si>
  <si>
    <t>N-Methyl-N-trimethylsilylheptafluorobutyramide</t>
  </si>
  <si>
    <t>DTXSID40379666</t>
  </si>
  <si>
    <t>Dodecafluoroheptanol</t>
  </si>
  <si>
    <t>DTXSID9059832</t>
  </si>
  <si>
    <t>3-(Perfluoro-2-butyl)propane-1,2-diol</t>
  </si>
  <si>
    <t>DTXSID10382147</t>
  </si>
  <si>
    <t>Heptafluorobutanol</t>
  </si>
  <si>
    <t>DTXSID4059914</t>
  </si>
  <si>
    <t>3-(Perfluoropropyl)propanol</t>
  </si>
  <si>
    <t>DTXSID60379269</t>
  </si>
  <si>
    <t>Perfluorooctanamidine</t>
  </si>
  <si>
    <t>DTXSID70381151</t>
  </si>
  <si>
    <t>2020_PFAS_PPB_UC_ALCOHOLS_A_ALK</t>
  </si>
  <si>
    <t>1/17/2020, 1/29/2020, 2/13/2020 (899 &amp; 273 repeats; 273 was run but no QC)</t>
  </si>
  <si>
    <t>1/14/2020, 1/29/2020, 2/19/2020</t>
  </si>
  <si>
    <t>2-Perfluorobutyl-[1,1,2,2-2H4]-ethanol ; 2-Perfluorobutyl-[1,1,2,2-2H4]-ethanol; 2-Perfluorooctyl-[1,1-2H2]-[1,2-13C2]-ethanol (8:2) [lot ] (3 pg/uL); 13C6-4-Nitrotoluene [lot SDFK-011] (3 pg/uL)</t>
  </si>
  <si>
    <t>T5h</t>
  </si>
  <si>
    <t>T1h</t>
  </si>
  <si>
    <t>AF</t>
  </si>
  <si>
    <t>Fraction Unbound (Fu)</t>
  </si>
  <si>
    <t>GC Date</t>
  </si>
  <si>
    <t>Avg. Measured Conc. (μM)</t>
  </si>
  <si>
    <t>Sample Text</t>
  </si>
  <si>
    <t>eLOQ (nM)</t>
  </si>
  <si>
    <t>DTXSID</t>
  </si>
  <si>
    <t>Plasma Protein Binding</t>
  </si>
  <si>
    <t>Quantitative Limits</t>
  </si>
  <si>
    <t>Executive Summary</t>
  </si>
  <si>
    <t>DTXSID10379991</t>
  </si>
  <si>
    <t>3-(Perfluorooctyl)propanol</t>
  </si>
  <si>
    <t>MFBET</t>
  </si>
  <si>
    <t>MFHET</t>
  </si>
  <si>
    <t>MFOET</t>
  </si>
  <si>
    <t>DTXSID0059879</t>
  </si>
  <si>
    <t>1H,1H,5H-Perfluoropentanol</t>
  </si>
  <si>
    <t>DTXSID80382093</t>
  </si>
  <si>
    <t>2-Aminohexafluoropropan-2-ol</t>
  </si>
  <si>
    <t>Alcohols, Amides; Ref</t>
  </si>
  <si>
    <t>y = 159.689355 * x  + 0.030817</t>
  </si>
  <si>
    <t>y = 61.128858 * x  - 0.009024</t>
  </si>
  <si>
    <t>7010_1_020242055.D</t>
  </si>
  <si>
    <t>7010_1_020242054.D</t>
  </si>
  <si>
    <t>7010_1_020242053.D</t>
  </si>
  <si>
    <t>UCGCAACC15_2/19/20_GC 2/19</t>
  </si>
  <si>
    <t>7010_1_020242052.D</t>
  </si>
  <si>
    <t>UCGCAACC14_2/19/20_GC 2/19</t>
  </si>
  <si>
    <t>7010_1_020242051.D</t>
  </si>
  <si>
    <t>UCGCAACC13_2/19/20_GC 2/19</t>
  </si>
  <si>
    <t>7010_1_020242050.D</t>
  </si>
  <si>
    <t>UCGCAACC12_2/19/20_GC 2/19</t>
  </si>
  <si>
    <t>7010_1_020242049.D</t>
  </si>
  <si>
    <t>UCGCAACC11_2/19/20_GC 2/19</t>
  </si>
  <si>
    <t>7010_1_020242048.D</t>
  </si>
  <si>
    <t>UCGCAACC10_2/19/20_GC 2/19</t>
  </si>
  <si>
    <t>7010_1_020242047.D</t>
  </si>
  <si>
    <t>UCGCAACC9_2/19/20_GC 2/19</t>
  </si>
  <si>
    <t>7010_1_020242046.D</t>
  </si>
  <si>
    <t>UCGCAACC8_2/19/20_GC 2/19</t>
  </si>
  <si>
    <t>7010_1_020242045.D</t>
  </si>
  <si>
    <t>UCGCAACC7_2/19/20_GC 2/19</t>
  </si>
  <si>
    <t>7010_1_020242044.D</t>
  </si>
  <si>
    <t>UCGCAACC6_2/19/20_GC 2/19</t>
  </si>
  <si>
    <t>7010_1_020242043.D</t>
  </si>
  <si>
    <t>UCGCAACC5_2/19/20_GC 2/19</t>
  </si>
  <si>
    <t>7010_1_020242042.D</t>
  </si>
  <si>
    <t>UCGCAACC4_2/19/20_GC 2/19</t>
  </si>
  <si>
    <t>7010_1_020242041.D</t>
  </si>
  <si>
    <t>UCGCAACC3_2/19/20_GC 2/19</t>
  </si>
  <si>
    <t>7010_1_020242040.D</t>
  </si>
  <si>
    <t>UCGCAACC2_2/19/20_GC 2/19</t>
  </si>
  <si>
    <t>7010_1_020242039.D</t>
  </si>
  <si>
    <t>UCGCAACC1_2/19/20_GC 2/19</t>
  </si>
  <si>
    <t>7010_1_020242038.D</t>
  </si>
  <si>
    <t>7010_1_020242037.D</t>
  </si>
  <si>
    <t>UCGC0213AFS3C_GC 2/19</t>
  </si>
  <si>
    <t>7010_1_020242036.D</t>
  </si>
  <si>
    <t>7010_1_020242035.D</t>
  </si>
  <si>
    <t>UCGC0213T1hS3C_GC 2/19</t>
  </si>
  <si>
    <t>7010_1_020242034.D</t>
  </si>
  <si>
    <t>UCGC0213T5hS3A_GC 2/19</t>
  </si>
  <si>
    <t>7010_1_020242033.D</t>
  </si>
  <si>
    <t>7010_1_020242032.D</t>
  </si>
  <si>
    <t>7010_1_020242031.D</t>
  </si>
  <si>
    <t>UCGC0213AFS3B_GC 2/19</t>
  </si>
  <si>
    <t>7010_1_020242030.D</t>
  </si>
  <si>
    <t>UCGC0213AFS3A_GC 2/19</t>
  </si>
  <si>
    <t>7010_1_020242029.D</t>
  </si>
  <si>
    <t>7010_1_020242028.D</t>
  </si>
  <si>
    <t>UCGC0213T5hS3C_GC 2/19</t>
  </si>
  <si>
    <t>7010_1_020242027.D</t>
  </si>
  <si>
    <t>7010_1_020242026.D</t>
  </si>
  <si>
    <t>UCGC0213T5hS3B_GC 2/19</t>
  </si>
  <si>
    <t>7010_1_020242025.D</t>
  </si>
  <si>
    <t>UCGC0213T1hS3B_GC 2/19</t>
  </si>
  <si>
    <t>7010_1_020242024.D</t>
  </si>
  <si>
    <t>UCGC0213T1hS3A_GC 2/19</t>
  </si>
  <si>
    <t>7010_1_020242023.D</t>
  </si>
  <si>
    <t>7010_1_020242022.D</t>
  </si>
  <si>
    <t>7010_1_020242021.D</t>
  </si>
  <si>
    <t>QCUCGCAACC11_1/30/20_GC 2/19</t>
  </si>
  <si>
    <t>7010_1_020242020.D</t>
  </si>
  <si>
    <t>QCUCGCAACC8_1/30/20_GC 2/19</t>
  </si>
  <si>
    <t>7010_1_020242019.D</t>
  </si>
  <si>
    <t>QCUCGCAACC4_1/30/20_GC 2/19</t>
  </si>
  <si>
    <t>7010_1_020242018.D</t>
  </si>
  <si>
    <t>7010_1_020242017.D</t>
  </si>
  <si>
    <t>7010_1_020242016.D</t>
  </si>
  <si>
    <t>7010_1_020242015.D</t>
  </si>
  <si>
    <t>7010_1_020242014.D</t>
  </si>
  <si>
    <t>7010_1_020242013.D</t>
  </si>
  <si>
    <t>7010_1_020242012.D</t>
  </si>
  <si>
    <t>7010_1_020242011.D</t>
  </si>
  <si>
    <t>7010_1_020242010.D</t>
  </si>
  <si>
    <t>7010_1_020242009.D</t>
  </si>
  <si>
    <t>7010_1_020242008.D</t>
  </si>
  <si>
    <t>7010_1_020242007.D</t>
  </si>
  <si>
    <t>7010_1_020242006.D</t>
  </si>
  <si>
    <t>7010_1_020242005.D</t>
  </si>
  <si>
    <t>7010_1_020242004.D</t>
  </si>
  <si>
    <t>7010_1_020242003.D</t>
  </si>
  <si>
    <t>7010_1_020242002.D</t>
  </si>
  <si>
    <t>7010_1_020242001.D</t>
  </si>
  <si>
    <t>7010_1_020242000.D</t>
  </si>
  <si>
    <t>899 Results</t>
  </si>
  <si>
    <t>899 Method</t>
  </si>
  <si>
    <t>y = 4712.329312 * x</t>
  </si>
  <si>
    <t>7010_2_020520006.D</t>
  </si>
  <si>
    <t>CC1_MDL_1</t>
  </si>
  <si>
    <t>7010_2_020520005.D</t>
  </si>
  <si>
    <t>7010_2_020520004.D</t>
  </si>
  <si>
    <t>7010_2_020520003.D</t>
  </si>
  <si>
    <t>7010_2_020520002.D</t>
  </si>
  <si>
    <t>7010_2_020520001.D</t>
  </si>
  <si>
    <t>7010_2_020520000.D</t>
  </si>
  <si>
    <t>CC8 Dropped for 899, MFBET used as IS</t>
  </si>
  <si>
    <t>y = 159.065225 * x</t>
  </si>
  <si>
    <t>y = 4652.837198 * x  - 0.130559</t>
  </si>
  <si>
    <t>y = -238.476049 * x ^ 2  + 126.595216 * x</t>
  </si>
  <si>
    <t>7010_2_020420029.D</t>
  </si>
  <si>
    <t>UCGC3T5hS3C_GC 2/3</t>
  </si>
  <si>
    <t>7010_2_020420026.D</t>
  </si>
  <si>
    <t>UCGC3T5hS3B_GC 2/3</t>
  </si>
  <si>
    <t>7010_2_020420034.D</t>
  </si>
  <si>
    <t>UCGC3T5hS3A_GC 2/3</t>
  </si>
  <si>
    <t>7010_2_020420035.D</t>
  </si>
  <si>
    <t>UCGC3T1hS3C_GC 2/3</t>
  </si>
  <si>
    <t>7010_2_020420025.D</t>
  </si>
  <si>
    <t>UCGC3T1hS3B_GC 2/3_dup</t>
  </si>
  <si>
    <t>7010_2_020420024.D</t>
  </si>
  <si>
    <t>UCGC3T1hS3B_GC 2/3</t>
  </si>
  <si>
    <t>7010_2_020420055.D</t>
  </si>
  <si>
    <t>UCGC3T1hS3A_GC 2/3</t>
  </si>
  <si>
    <t>7010_2_020420046.D</t>
  </si>
  <si>
    <t>UCGC3CC9_1/17/20_GC 2/3</t>
  </si>
  <si>
    <t>7010_2_020420028.D</t>
  </si>
  <si>
    <t>7010_2_020420045.D</t>
  </si>
  <si>
    <t>UCGC3CC8_1/17/20_GC 2/3</t>
  </si>
  <si>
    <t>7010_2_020420044.D</t>
  </si>
  <si>
    <t>UCGC3CC7_1/17/20_GC 2/3</t>
  </si>
  <si>
    <t>7010_2_020420043.D</t>
  </si>
  <si>
    <t>UCGC3CC6_1/17/20_GC 2/3</t>
  </si>
  <si>
    <t>7010_2_020420042.D</t>
  </si>
  <si>
    <t>UCGC3CC5_1/17/20_GC 2/3</t>
  </si>
  <si>
    <t>7010_2_020420041.D</t>
  </si>
  <si>
    <t>UCGC3CC4_1/17/20_GC 2/3</t>
  </si>
  <si>
    <t>7010_2_020420040.D</t>
  </si>
  <si>
    <t>UCGC3CC3_1/17/20_GC 2/3</t>
  </si>
  <si>
    <t>7010_2_020420039.D</t>
  </si>
  <si>
    <t>UCGC3CC2_1/17/20_GC 2/3</t>
  </si>
  <si>
    <t>7010_2_020420051.D</t>
  </si>
  <si>
    <t>UCGC3CC14_1/17/20_GC 2/3</t>
  </si>
  <si>
    <t>7010_2_020420050.D</t>
  </si>
  <si>
    <t>UCGC3CC13_1/17/20_GC 2/3</t>
  </si>
  <si>
    <t>7010_2_020420033.D</t>
  </si>
  <si>
    <t>7010_2_020420049.D</t>
  </si>
  <si>
    <t>UCGC3CC12_1/17/20_GC 2/3</t>
  </si>
  <si>
    <t>7010_2_020420048.D</t>
  </si>
  <si>
    <t>UCGC3CC11_1/17/20_GC 2/3</t>
  </si>
  <si>
    <t>7010_2_020420047.D</t>
  </si>
  <si>
    <t>UCGC3CC10_1/17/20_GC 2/3</t>
  </si>
  <si>
    <t>7010_2_020420038.D</t>
  </si>
  <si>
    <t>UCGC3CC1_1/17/20_GC 2/3</t>
  </si>
  <si>
    <t>7010_2_020420036.D</t>
  </si>
  <si>
    <t>UCGC3AFS3C_GC 2/3</t>
  </si>
  <si>
    <t>7010_2_020420031.D</t>
  </si>
  <si>
    <t>UCGC3AFS3B_GC 2/3</t>
  </si>
  <si>
    <t>7010_2_020420030.D</t>
  </si>
  <si>
    <t>UCGC3AFS3A_GC 2/3</t>
  </si>
  <si>
    <t>7010_2_020420053.D</t>
  </si>
  <si>
    <t>7010_2_020420037.D</t>
  </si>
  <si>
    <t>7010_2_020420032.D</t>
  </si>
  <si>
    <t>7010_2_020420054.D</t>
  </si>
  <si>
    <t>7010_2_020420027.D</t>
  </si>
  <si>
    <t>7010_2_020420022.D</t>
  </si>
  <si>
    <t>7010_2_020420021.D</t>
  </si>
  <si>
    <t>QCUCGC3CC11_1/17/20_GC 2/3</t>
  </si>
  <si>
    <t>7010_2_020420020.D</t>
  </si>
  <si>
    <t>QCUCGC3CC8_1/17/20_GC 2/3</t>
  </si>
  <si>
    <t>7010_2_020420019.D</t>
  </si>
  <si>
    <t>QCUCGC3CC4_1/17/20_GC 2/3</t>
  </si>
  <si>
    <t>7010_2_020420018.D</t>
  </si>
  <si>
    <t>7010_2_020420017.D</t>
  </si>
  <si>
    <t>UCGC3CC15_1/17/20_GC 2/3</t>
  </si>
  <si>
    <t>7010_2_020420016.D</t>
  </si>
  <si>
    <t>7010_2_020420015.D</t>
  </si>
  <si>
    <t>7010_2_020420014.D</t>
  </si>
  <si>
    <t>7010_2_020420013.D</t>
  </si>
  <si>
    <t>7010_2_020420012.D</t>
  </si>
  <si>
    <t>7010_2_020420011.D</t>
  </si>
  <si>
    <t>7010_2_020420010.D</t>
  </si>
  <si>
    <t>7010_2_020420009.D</t>
  </si>
  <si>
    <t>7010_2_020420008.D</t>
  </si>
  <si>
    <t>7010_2_020420007.D</t>
  </si>
  <si>
    <t>7010_2_020420006.D</t>
  </si>
  <si>
    <t>7010_2_020420005.D</t>
  </si>
  <si>
    <t>7010_2_020420004.D</t>
  </si>
  <si>
    <t>7010_2_020420003.D</t>
  </si>
  <si>
    <t>7010_2_020420002.D</t>
  </si>
  <si>
    <t>7010_2_020420001.D</t>
  </si>
  <si>
    <t>7010_2_020420000.D</t>
  </si>
  <si>
    <t>CC15 and CC13 Dropped for 900, MFOET used as IS</t>
  </si>
  <si>
    <t>All points used for 4NT, 4NT13C6 used as IS</t>
  </si>
  <si>
    <t>y = 161.316904 * x</t>
  </si>
  <si>
    <t>y = 226.065662 * x</t>
  </si>
  <si>
    <t>4NT</t>
  </si>
  <si>
    <t>C</t>
  </si>
  <si>
    <t>B</t>
  </si>
  <si>
    <t>A</t>
  </si>
  <si>
    <t>Overall</t>
  </si>
  <si>
    <t>4-Nitrotoluene</t>
  </si>
  <si>
    <t>DTXSID5023792</t>
  </si>
  <si>
    <t>NA</t>
  </si>
  <si>
    <t>NC</t>
  </si>
  <si>
    <t>t test</t>
  </si>
  <si>
    <t>UC Assay Date</t>
  </si>
  <si>
    <t>CAS#</t>
  </si>
  <si>
    <t>AbbrevSampleID</t>
  </si>
  <si>
    <t>Chemical</t>
  </si>
  <si>
    <t>Stability (T5hr/ T1hr)</t>
  </si>
  <si>
    <t>Fraction Unbound (fu)</t>
  </si>
  <si>
    <t>Aqueous Fraction</t>
  </si>
  <si>
    <t>Time 5 hr</t>
  </si>
  <si>
    <t>Time 1 hr</t>
  </si>
  <si>
    <t>Mean</t>
  </si>
  <si>
    <t>CV</t>
  </si>
  <si>
    <t>Ultracentrifugation Plasma protein binding assay - Experimental data and Fu calculations</t>
  </si>
  <si>
    <t>1/29 UC, 2/3 GC</t>
  </si>
  <si>
    <t>1/29 UC, 3/4 GC</t>
  </si>
  <si>
    <t>2/13 UC, 2/19 GC</t>
  </si>
  <si>
    <t>1/17 UC, 2/3 GC</t>
  </si>
  <si>
    <t>307-31-3</t>
  </si>
  <si>
    <t>679-02-7</t>
  </si>
  <si>
    <t>375-01-9</t>
  </si>
  <si>
    <t>335-99-9</t>
  </si>
  <si>
    <t>355-80-6</t>
  </si>
  <si>
    <t>125070-38-4</t>
  </si>
  <si>
    <t>31253-34-6</t>
  </si>
  <si>
    <t>532-64-3</t>
  </si>
  <si>
    <t>354-76-7</t>
  </si>
  <si>
    <t>1651-41-8</t>
  </si>
  <si>
    <t>2/3/2020, 2/19/2020, 3/4/2020</t>
  </si>
  <si>
    <t>Assays conducted 1/17, 1/29, 2/13/2020</t>
  </si>
  <si>
    <t>Analytical data generated 2/13, 2/19, 3/4/2020</t>
  </si>
  <si>
    <t>Conc. after Crash (nM)</t>
  </si>
  <si>
    <t>Conc. pre-Crash (nM)</t>
  </si>
  <si>
    <t>Actual # Samples:</t>
  </si>
  <si>
    <t>Total # Samples:</t>
  </si>
  <si>
    <t>1/29, 2/3</t>
  </si>
  <si>
    <t>1/29, 3/4</t>
  </si>
  <si>
    <t>1/17, 2/3</t>
  </si>
  <si>
    <t>Run-specific Avg</t>
  </si>
  <si>
    <t>Namearray</t>
  </si>
  <si>
    <t>4-NT</t>
  </si>
  <si>
    <t>Run-specific CV</t>
  </si>
  <si>
    <t>99-99-0</t>
  </si>
  <si>
    <t>QC Sample Type</t>
  </si>
  <si>
    <t>Frequency</t>
  </si>
  <si>
    <t>QC Metric</t>
  </si>
  <si>
    <t>Corrective Action</t>
  </si>
  <si>
    <t>(Analytical, TK Assay, or Both)</t>
  </si>
  <si>
    <t>Assessed</t>
  </si>
  <si>
    <t xml:space="preserve"> if QC Fails</t>
  </si>
  <si>
    <t>Calibration Curve Linearity (Analytical)</t>
  </si>
  <si>
    <t>1 each run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</si>
  <si>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</si>
  <si>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Rerun samples and curve</t>
  </si>
  <si>
    <t>7-pt curve min.</t>
  </si>
  <si>
    <t>Curve Check (Analytical)</t>
  </si>
  <si>
    <t>2-3 samples per run</t>
  </si>
  <si>
    <t>75-125 %</t>
  </si>
  <si>
    <t>Flag in comments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</si>
  <si>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</si>
  <si>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1 every 6-10 injections</t>
  </si>
  <si>
    <t>&lt;½ LOD of instrument method</t>
  </si>
  <si>
    <t>Flag in comments, assess and resolve</t>
  </si>
  <si>
    <t xml:space="preserve">Technical Replicate assessment </t>
  </si>
  <si>
    <t>Every assay sample</t>
  </si>
  <si>
    <t>75-125%</t>
  </si>
  <si>
    <t>Precision</t>
  </si>
  <si>
    <t>Reference Chemical(s) (Assay)</t>
  </si>
  <si>
    <t>1 per assay batch</t>
  </si>
  <si>
    <t>RSD = ±20% of historical or published values</t>
  </si>
  <si>
    <t>Reproducibility</t>
  </si>
  <si>
    <t>MDL</t>
  </si>
  <si>
    <t>915 (CC4 used)</t>
  </si>
  <si>
    <t>899 (CC1 used)</t>
  </si>
  <si>
    <t>3125 (CC1 used)</t>
  </si>
  <si>
    <t>899&amp;900</t>
  </si>
  <si>
    <t>Date</t>
  </si>
  <si>
    <t>for 899 &amp; 900</t>
  </si>
  <si>
    <t>for rest</t>
  </si>
  <si>
    <t>Flag for outside eLOQ criteria</t>
  </si>
  <si>
    <t>&gt;130%</t>
  </si>
  <si>
    <t>&lt;70%</t>
  </si>
  <si>
    <t>QC Report completed 6/25/2021</t>
  </si>
  <si>
    <t>No QC point data for those other than 899, 900, 3125</t>
  </si>
  <si>
    <t>No QC point data</t>
  </si>
  <si>
    <t>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</si>
</sst>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yyyy\-mm\-dd\ h:mm:ss"/>
  </numFmts>
  <fonts count="27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rgb="FF384350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1E3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1E3E5"/>
      </left>
      <right style="thin">
        <color rgb="FFE1E3E5"/>
      </right>
      <top style="thin">
        <color rgb="FFE1E3E5"/>
      </top>
      <bottom style="thin">
        <color rgb="FFE1E3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</cellStyleXfs>
  <cellXfs count="256">
    <xf numFmtId="0" fontId="0" fillId="0" borderId="0" xfId="0"/>
    <xf numFmtId="2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22" fontId="0" fillId="0" borderId="0" xfId="0" applyNumberFormat="1"/>
    <xf numFmtId="11" fontId="0" fillId="0" borderId="0" xfId="0" applyNumberFormat="1"/>
    <xf numFmtId="0" fontId="1" fillId="0" borderId="0" xfId="0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3" fillId="0" borderId="0" xfId="1"/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0" fontId="0" fillId="0" borderId="0" xfId="0" applyFill="1"/>
    <xf numFmtId="0" fontId="6" fillId="0" borderId="0" xfId="0" applyFont="1" applyFill="1"/>
    <xf numFmtId="9" fontId="0" fillId="0" borderId="0" xfId="2" applyFont="1" applyFill="1"/>
    <xf numFmtId="9" fontId="1" fillId="0" borderId="1" xfId="2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Fill="1" applyBorder="1"/>
    <xf numFmtId="0" fontId="9" fillId="0" borderId="5" xfId="0" applyFont="1" applyBorder="1" applyAlignment="1">
      <alignment horizontal="right" vertical="top"/>
    </xf>
    <xf numFmtId="0" fontId="9" fillId="0" borderId="5" xfId="0" applyFont="1" applyBorder="1" applyAlignment="1">
      <alignment horizontal="left" vertical="top"/>
    </xf>
    <xf numFmtId="22" fontId="9" fillId="0" borderId="5" xfId="0" applyNumberFormat="1" applyFont="1" applyBorder="1" applyAlignment="1">
      <alignment horizontal="left" vertical="top"/>
    </xf>
    <xf numFmtId="0" fontId="9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9" fontId="1" fillId="0" borderId="1" xfId="2" applyFont="1" applyBorder="1" applyAlignment="1">
      <alignment horizontal="righ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6" fillId="0" borderId="0" xfId="0" applyFont="1"/>
    <xf numFmtId="0" fontId="12" fillId="0" borderId="0" xfId="0" applyFont="1"/>
    <xf numFmtId="0" fontId="10" fillId="0" borderId="0" xfId="0" applyFont="1"/>
    <xf numFmtId="0" fontId="1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7" fillId="0" borderId="0" xfId="0" applyFont="1"/>
    <xf numFmtId="0" fontId="18" fillId="0" borderId="0" xfId="0" applyFont="1"/>
    <xf numFmtId="1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 vertical="top"/>
    </xf>
    <xf numFmtId="22" fontId="9" fillId="0" borderId="1" xfId="0" applyNumberFormat="1" applyFont="1" applyBorder="1" applyAlignment="1">
      <alignment horizontal="left" vertical="top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19" fillId="0" borderId="23" xfId="0" applyNumberFormat="1" applyFont="1" applyBorder="1"/>
    <xf numFmtId="164" fontId="19" fillId="0" borderId="19" xfId="0" applyNumberFormat="1" applyFont="1" applyBorder="1"/>
    <xf numFmtId="164" fontId="19" fillId="0" borderId="24" xfId="0" applyNumberFormat="1" applyFont="1" applyBorder="1"/>
    <xf numFmtId="164" fontId="0" fillId="0" borderId="25" xfId="2" applyNumberFormat="1" applyFont="1" applyBorder="1"/>
    <xf numFmtId="164" fontId="0" fillId="0" borderId="1" xfId="2" applyNumberFormat="1" applyFont="1" applyBorder="1"/>
    <xf numFmtId="164" fontId="0" fillId="0" borderId="26" xfId="2" applyNumberFormat="1" applyFont="1" applyBorder="1"/>
    <xf numFmtId="164" fontId="0" fillId="0" borderId="25" xfId="0" applyNumberFormat="1" applyBorder="1"/>
    <xf numFmtId="164" fontId="0" fillId="0" borderId="1" xfId="0" applyNumberFormat="1" applyBorder="1"/>
    <xf numFmtId="164" fontId="0" fillId="0" borderId="26" xfId="0" applyNumberFormat="1" applyBorder="1"/>
    <xf numFmtId="164" fontId="6" fillId="0" borderId="27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28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164" fontId="0" fillId="5" borderId="30" xfId="2" applyNumberFormat="1" applyFont="1" applyFill="1" applyBorder="1"/>
    <xf numFmtId="164" fontId="0" fillId="5" borderId="31" xfId="2" applyNumberFormat="1" applyFont="1" applyFill="1" applyBorder="1"/>
    <xf numFmtId="164" fontId="0" fillId="5" borderId="32" xfId="2" applyNumberFormat="1" applyFont="1" applyFill="1" applyBorder="1"/>
    <xf numFmtId="2" fontId="0" fillId="5" borderId="30" xfId="2" applyNumberFormat="1" applyFont="1" applyFill="1" applyBorder="1"/>
    <xf numFmtId="2" fontId="0" fillId="5" borderId="31" xfId="2" applyNumberFormat="1" applyFont="1" applyFill="1" applyBorder="1"/>
    <xf numFmtId="2" fontId="0" fillId="5" borderId="32" xfId="2" applyNumberFormat="1" applyFont="1" applyFill="1" applyBorder="1"/>
    <xf numFmtId="0" fontId="0" fillId="5" borderId="31" xfId="0" applyFill="1" applyBorder="1" applyAlignment="1">
      <alignment horizontal="center"/>
    </xf>
    <xf numFmtId="16" fontId="20" fillId="0" borderId="25" xfId="0" applyNumberFormat="1" applyFont="1" applyBorder="1" applyAlignment="1">
      <alignment horizontal="center"/>
    </xf>
    <xf numFmtId="16" fontId="20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" fontId="20" fillId="0" borderId="39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9" xfId="2" applyNumberFormat="1" applyFont="1" applyBorder="1"/>
    <xf numFmtId="164" fontId="0" fillId="0" borderId="24" xfId="2" applyNumberFormat="1" applyFont="1" applyBorder="1"/>
    <xf numFmtId="0" fontId="0" fillId="0" borderId="10" xfId="0" applyBorder="1" applyAlignment="1">
      <alignment horizontal="center"/>
    </xf>
    <xf numFmtId="164" fontId="0" fillId="0" borderId="23" xfId="2" applyNumberFormat="1" applyFont="1" applyBorder="1"/>
    <xf numFmtId="165" fontId="20" fillId="0" borderId="0" xfId="0" applyNumberFormat="1" applyFont="1" applyAlignment="1">
      <alignment horizontal="center"/>
    </xf>
    <xf numFmtId="165" fontId="6" fillId="0" borderId="0" xfId="0" applyNumberFormat="1" applyFont="1"/>
    <xf numFmtId="165" fontId="20" fillId="0" borderId="0" xfId="0" applyNumberFormat="1" applyFont="1" applyAlignment="1">
      <alignment horizontal="center"/>
    </xf>
    <xf numFmtId="0" fontId="20" fillId="0" borderId="0" xfId="0" applyFont="1"/>
    <xf numFmtId="0" fontId="0" fillId="0" borderId="40" xfId="0" applyBorder="1" applyAlignment="1">
      <alignment horizontal="center"/>
    </xf>
    <xf numFmtId="2" fontId="0" fillId="0" borderId="24" xfId="2" applyNumberFormat="1" applyFont="1" applyBorder="1" applyAlignment="1">
      <alignment horizontal="center"/>
    </xf>
    <xf numFmtId="2" fontId="0" fillId="0" borderId="19" xfId="2" applyNumberFormat="1" applyFont="1" applyBorder="1" applyAlignment="1">
      <alignment horizontal="center"/>
    </xf>
    <xf numFmtId="2" fontId="0" fillId="0" borderId="23" xfId="2" applyNumberFormat="1" applyFont="1" applyBorder="1" applyAlignment="1">
      <alignment horizontal="center"/>
    </xf>
    <xf numFmtId="2" fontId="0" fillId="0" borderId="24" xfId="2" applyNumberFormat="1" applyFont="1" applyBorder="1" applyAlignment="1">
      <alignment horizontal="center" vertical="center"/>
    </xf>
    <xf numFmtId="2" fontId="0" fillId="0" borderId="19" xfId="2" applyNumberFormat="1" applyFont="1" applyBorder="1" applyAlignment="1">
      <alignment horizontal="center" vertical="center"/>
    </xf>
    <xf numFmtId="2" fontId="0" fillId="0" borderId="23" xfId="2" applyNumberFormat="1" applyFont="1" applyBorder="1" applyAlignment="1">
      <alignment horizontal="center" vertical="center"/>
    </xf>
    <xf numFmtId="164" fontId="0" fillId="0" borderId="24" xfId="2" applyNumberFormat="1" applyFont="1" applyBorder="1" applyAlignment="1">
      <alignment horizontal="center" vertical="center"/>
    </xf>
    <xf numFmtId="164" fontId="0" fillId="0" borderId="19" xfId="2" applyNumberFormat="1" applyFont="1" applyBorder="1" applyAlignment="1">
      <alignment horizontal="center" vertical="center"/>
    </xf>
    <xf numFmtId="164" fontId="0" fillId="0" borderId="23" xfId="2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25" xfId="0" applyNumberFormat="1" applyFont="1" applyBorder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24" xfId="2" applyNumberFormat="1" applyFont="1" applyFill="1" applyBorder="1" applyAlignment="1">
      <alignment horizontal="center" vertical="center"/>
    </xf>
    <xf numFmtId="2" fontId="0" fillId="5" borderId="32" xfId="2" applyNumberFormat="1" applyFont="1" applyFill="1" applyBorder="1" applyAlignment="1">
      <alignment horizontal="center"/>
    </xf>
    <xf numFmtId="2" fontId="0" fillId="4" borderId="32" xfId="2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2" fillId="0" borderId="0" xfId="0" applyFont="1" applyFill="1" applyAlignment="1">
      <alignment horizontal="center"/>
    </xf>
    <xf numFmtId="16" fontId="20" fillId="0" borderId="39" xfId="0" applyNumberFormat="1" applyFont="1" applyBorder="1" applyAlignment="1">
      <alignment horizontal="left"/>
    </xf>
    <xf numFmtId="0" fontId="0" fillId="5" borderId="4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0" fillId="0" borderId="0" xfId="0" applyNumberFormat="1"/>
    <xf numFmtId="0" fontId="1" fillId="0" borderId="1" xfId="0" applyFont="1" applyFill="1" applyBorder="1" applyAlignment="1">
      <alignment horizontal="left" vertical="top"/>
    </xf>
    <xf numFmtId="22" fontId="1" fillId="0" borderId="1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2" fontId="0" fillId="5" borderId="43" xfId="2" applyNumberFormat="1" applyFont="1" applyFill="1" applyBorder="1"/>
    <xf numFmtId="0" fontId="6" fillId="0" borderId="0" xfId="0" applyFont="1" applyBorder="1" applyAlignment="1">
      <alignment horizontal="center"/>
    </xf>
    <xf numFmtId="2" fontId="0" fillId="0" borderId="44" xfId="2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Fill="1"/>
    <xf numFmtId="164" fontId="5" fillId="5" borderId="26" xfId="2" applyNumberFormat="1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/>
    </xf>
    <xf numFmtId="2" fontId="0" fillId="0" borderId="28" xfId="2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2" fontId="0" fillId="0" borderId="27" xfId="2" applyNumberFormat="1" applyFont="1" applyFill="1" applyBorder="1" applyAlignment="1">
      <alignment horizontal="center"/>
    </xf>
    <xf numFmtId="2" fontId="6" fillId="0" borderId="28" xfId="2" applyNumberFormat="1" applyFont="1" applyFill="1" applyBorder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164" fontId="5" fillId="5" borderId="1" xfId="2" applyNumberFormat="1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164" fontId="0" fillId="0" borderId="0" xfId="2" applyNumberFormat="1" applyFont="1" applyFill="1" applyBorder="1" applyAlignment="1"/>
    <xf numFmtId="164" fontId="0" fillId="0" borderId="27" xfId="2" applyNumberFormat="1" applyFont="1" applyFill="1" applyBorder="1" applyAlignment="1"/>
    <xf numFmtId="0" fontId="3" fillId="0" borderId="0" xfId="5"/>
    <xf numFmtId="0" fontId="21" fillId="0" borderId="29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6" fillId="0" borderId="48" xfId="0" applyFont="1" applyBorder="1"/>
    <xf numFmtId="0" fontId="0" fillId="0" borderId="0" xfId="0" applyFont="1"/>
    <xf numFmtId="0" fontId="6" fillId="0" borderId="3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6" fillId="0" borderId="30" xfId="0" applyFon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15" fillId="0" borderId="26" xfId="0" applyFont="1" applyBorder="1" applyAlignment="1">
      <alignment horizontal="right"/>
    </xf>
    <xf numFmtId="0" fontId="15" fillId="0" borderId="24" xfId="0" applyFont="1" applyBorder="1" applyAlignment="1">
      <alignment horizontal="right"/>
    </xf>
    <xf numFmtId="14" fontId="0" fillId="0" borderId="23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25" fillId="6" borderId="0" xfId="6" applyAlignment="1">
      <alignment horizontal="center"/>
    </xf>
    <xf numFmtId="0" fontId="26" fillId="7" borderId="0" xfId="7"/>
    <xf numFmtId="0" fontId="0" fillId="0" borderId="0" xfId="0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165" fontId="0" fillId="0" borderId="22" xfId="0" applyNumberFormat="1" applyFill="1" applyBorder="1" applyAlignment="1">
      <alignment horizontal="center" vertical="center"/>
    </xf>
    <xf numFmtId="165" fontId="0" fillId="0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20" fillId="0" borderId="0" xfId="0" applyFont="1" applyAlignment="1">
      <alignment horizontal="center"/>
    </xf>
    <xf numFmtId="165" fontId="20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8">
    <cellStyle name="Bad" xfId="6" builtinId="27"/>
    <cellStyle name="Hyperlink" xfId="1" builtinId="8"/>
    <cellStyle name="Hyperlink 2" xfId="5" xr:uid="{207A325E-0C5E-4025-8AE2-9D5F1DEA92BA}"/>
    <cellStyle name="Hyperlink 3" xfId="4" xr:uid="{2DF0A719-E144-4441-960C-CB8384E70864}"/>
    <cellStyle name="Neutral" xfId="7" builtinId="28"/>
    <cellStyle name="Normal" xfId="0" builtinId="0"/>
    <cellStyle name="Normal 2" xfId="3" xr:uid="{2A959533-1B5B-4963-A452-70F57542BA78}"/>
    <cellStyle name="Percent" xfId="2" builtinId="5"/>
  </cellStyles>
  <dxfs count="6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27906"/>
      <color rgb="FFFBE3A7"/>
      <color rgb="FFF9D477"/>
      <color rgb="FFFFCC66"/>
      <color rgb="FFCA9708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theme" Target="theme/theme1.xml"/><Relationship Id="rId53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6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5.xml"/><Relationship Id="rId48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7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8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9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0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2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3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emf"/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5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24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12" Type="http://schemas.openxmlformats.org/officeDocument/2006/relationships/image" Target="../media/image23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11" Type="http://schemas.openxmlformats.org/officeDocument/2006/relationships/image" Target="../media/image22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FC59901C-1DCC-40BD-B261-90BC4B648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671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3</xdr:row>
      <xdr:rowOff>180975</xdr:rowOff>
    </xdr:from>
    <xdr:to>
      <xdr:col>28</xdr:col>
      <xdr:colOff>552450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423CBD-AAD8-4433-9171-EE7D2226E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3</xdr:row>
      <xdr:rowOff>180975</xdr:rowOff>
    </xdr:from>
    <xdr:to>
      <xdr:col>28</xdr:col>
      <xdr:colOff>476250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760507-06DD-41CC-8F4D-825336057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3</xdr:row>
      <xdr:rowOff>180975</xdr:rowOff>
    </xdr:from>
    <xdr:to>
      <xdr:col>28</xdr:col>
      <xdr:colOff>485775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23AA99-1A73-44A0-9196-9E73B34A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4</xdr:row>
      <xdr:rowOff>0</xdr:rowOff>
    </xdr:from>
    <xdr:to>
      <xdr:col>28</xdr:col>
      <xdr:colOff>533400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76200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A0AF2D-D95F-4B90-9898-274C44B95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4</xdr:row>
      <xdr:rowOff>9525</xdr:rowOff>
    </xdr:from>
    <xdr:to>
      <xdr:col>28</xdr:col>
      <xdr:colOff>457200</xdr:colOff>
      <xdr:row>17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77152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3C3601-FBFA-404C-B524-4F314D909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1492251</xdr:colOff>
      <xdr:row>8</xdr:row>
      <xdr:rowOff>105832</xdr:rowOff>
    </xdr:from>
    <xdr:to>
      <xdr:col>10</xdr:col>
      <xdr:colOff>45975</xdr:colOff>
      <xdr:row>13</xdr:row>
      <xdr:rowOff>116416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6CD19D-C35A-43BA-A6E8-11ACC785DE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58" b="20030"/>
        <a:stretch/>
      </xdr:blipFill>
      <xdr:spPr bwMode="auto">
        <a:xfrm>
          <a:off x="14075834" y="1979082"/>
          <a:ext cx="1601724" cy="95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83156</xdr:colOff>
      <xdr:row>7</xdr:row>
      <xdr:rowOff>169333</xdr:rowOff>
    </xdr:from>
    <xdr:to>
      <xdr:col>14</xdr:col>
      <xdr:colOff>1434621</xdr:colOff>
      <xdr:row>13</xdr:row>
      <xdr:rowOff>179916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FFA8E1-79BC-4F35-89A8-A4448580FB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167" b="8336"/>
        <a:stretch/>
      </xdr:blipFill>
      <xdr:spPr bwMode="auto">
        <a:xfrm>
          <a:off x="20625406" y="1852083"/>
          <a:ext cx="135146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1501321</xdr:colOff>
      <xdr:row>20</xdr:row>
      <xdr:rowOff>137583</xdr:rowOff>
    </xdr:from>
    <xdr:to>
      <xdr:col>10</xdr:col>
      <xdr:colOff>57295</xdr:colOff>
      <xdr:row>25</xdr:row>
      <xdr:rowOff>105833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A4FE21-7AF5-42CB-9DBF-B5E22BAFDC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070" b="21391"/>
        <a:stretch/>
      </xdr:blipFill>
      <xdr:spPr bwMode="auto">
        <a:xfrm>
          <a:off x="14084904" y="4476750"/>
          <a:ext cx="1603974" cy="92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1647977</xdr:colOff>
      <xdr:row>20</xdr:row>
      <xdr:rowOff>148166</xdr:rowOff>
    </xdr:from>
    <xdr:to>
      <xdr:col>15</xdr:col>
      <xdr:colOff>68665</xdr:colOff>
      <xdr:row>25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C26E00-C8E8-4988-91F9-3259FF64E3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25" b="19690"/>
        <a:stretch/>
      </xdr:blipFill>
      <xdr:spPr bwMode="auto">
        <a:xfrm>
          <a:off x="20496894" y="4487333"/>
          <a:ext cx="1595688" cy="963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60477</xdr:colOff>
      <xdr:row>31</xdr:row>
      <xdr:rowOff>169333</xdr:rowOff>
    </xdr:from>
    <xdr:to>
      <xdr:col>9</xdr:col>
      <xdr:colOff>1364808</xdr:colOff>
      <xdr:row>37</xdr:row>
      <xdr:rowOff>169333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3EB637-A18E-41BF-BBFD-CFD342D5F8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53" b="6085"/>
        <a:stretch/>
      </xdr:blipFill>
      <xdr:spPr bwMode="auto">
        <a:xfrm>
          <a:off x="14231560" y="6794500"/>
          <a:ext cx="1304331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28</xdr:row>
      <xdr:rowOff>304800</xdr:rowOff>
    </xdr:to>
    <xdr:sp macro="" textlink="">
      <xdr:nvSpPr>
        <xdr:cNvPr id="26634" name="AutoShape 10">
          <a:extLst>
            <a:ext uri="{FF2B5EF4-FFF2-40B4-BE49-F238E27FC236}">
              <a16:creationId xmlns:a16="http://schemas.microsoft.com/office/drawing/2014/main" id="{A63F21F7-DB41-4C62-9C7F-4D6359309E2B}"/>
            </a:ext>
          </a:extLst>
        </xdr:cNvPr>
        <xdr:cNvSpPr>
          <a:spLocks noChangeAspect="1" noChangeArrowheads="1"/>
        </xdr:cNvSpPr>
      </xdr:nvSpPr>
      <xdr:spPr bwMode="auto">
        <a:xfrm>
          <a:off x="7286625" y="58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304800</xdr:colOff>
      <xdr:row>33</xdr:row>
      <xdr:rowOff>114300</xdr:rowOff>
    </xdr:to>
    <xdr:sp macro="" textlink="">
      <xdr:nvSpPr>
        <xdr:cNvPr id="26635" name="AutoShape 11">
          <a:extLst>
            <a:ext uri="{FF2B5EF4-FFF2-40B4-BE49-F238E27FC236}">
              <a16:creationId xmlns:a16="http://schemas.microsoft.com/office/drawing/2014/main" id="{2E663BC0-57AF-4C58-8FFF-E35A5FCB9D51}"/>
            </a:ext>
          </a:extLst>
        </xdr:cNvPr>
        <xdr:cNvSpPr>
          <a:spLocks noChangeAspect="1" noChangeArrowheads="1"/>
        </xdr:cNvSpPr>
      </xdr:nvSpPr>
      <xdr:spPr bwMode="auto">
        <a:xfrm>
          <a:off x="7286625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127000</xdr:colOff>
      <xdr:row>31</xdr:row>
      <xdr:rowOff>42332</xdr:rowOff>
    </xdr:from>
    <xdr:to>
      <xdr:col>14</xdr:col>
      <xdr:colOff>1397000</xdr:colOff>
      <xdr:row>38</xdr:row>
      <xdr:rowOff>148167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C2589F-1763-4023-81EC-F168D489C7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37" t="5008" r="10999" b="5046"/>
        <a:stretch/>
      </xdr:blipFill>
      <xdr:spPr bwMode="auto">
        <a:xfrm>
          <a:off x="20669250" y="6667499"/>
          <a:ext cx="1270000" cy="1439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1539119</xdr:colOff>
      <xdr:row>44</xdr:row>
      <xdr:rowOff>169334</xdr:rowOff>
    </xdr:from>
    <xdr:to>
      <xdr:col>10</xdr:col>
      <xdr:colOff>97379</xdr:colOff>
      <xdr:row>49</xdr:row>
      <xdr:rowOff>52917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EC6E06-F4B8-40C7-9AD5-DA9B064219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093" b="23658"/>
        <a:stretch/>
      </xdr:blipFill>
      <xdr:spPr bwMode="auto">
        <a:xfrm>
          <a:off x="14122702" y="9461501"/>
          <a:ext cx="1606260" cy="836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349250</xdr:colOff>
      <xdr:row>43</xdr:row>
      <xdr:rowOff>52918</xdr:rowOff>
    </xdr:from>
    <xdr:to>
      <xdr:col>14</xdr:col>
      <xdr:colOff>1195917</xdr:colOff>
      <xdr:row>50</xdr:row>
      <xdr:rowOff>95252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71A8AA-F91D-4CCF-9541-3135C6C812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37" t="7276" r="22053" b="6746"/>
        <a:stretch/>
      </xdr:blipFill>
      <xdr:spPr bwMode="auto">
        <a:xfrm>
          <a:off x="20891500" y="9154585"/>
          <a:ext cx="846667" cy="137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1496786</xdr:colOff>
      <xdr:row>57</xdr:row>
      <xdr:rowOff>31750</xdr:rowOff>
    </xdr:from>
    <xdr:to>
      <xdr:col>10</xdr:col>
      <xdr:colOff>53903</xdr:colOff>
      <xdr:row>61</xdr:row>
      <xdr:rowOff>52916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55A470-682E-4941-B61A-1001CB6672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794" b="25265"/>
        <a:stretch/>
      </xdr:blipFill>
      <xdr:spPr bwMode="auto">
        <a:xfrm>
          <a:off x="14080369" y="11990917"/>
          <a:ext cx="1605117" cy="78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1604130</xdr:colOff>
      <xdr:row>55</xdr:row>
      <xdr:rowOff>158750</xdr:rowOff>
    </xdr:from>
    <xdr:to>
      <xdr:col>15</xdr:col>
      <xdr:colOff>29343</xdr:colOff>
      <xdr:row>61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AC9B685-6DF1-4DF4-9C0B-E38614097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834" b="15722"/>
        <a:stretch/>
      </xdr:blipFill>
      <xdr:spPr bwMode="auto">
        <a:xfrm>
          <a:off x="20453047" y="11736917"/>
          <a:ext cx="1600213" cy="111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180975</xdr:rowOff>
    </xdr:from>
    <xdr:to>
      <xdr:col>28</xdr:col>
      <xdr:colOff>438150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7D72C2-867A-493C-B47B-5D3A03CB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3</xdr:row>
      <xdr:rowOff>180975</xdr:rowOff>
    </xdr:from>
    <xdr:to>
      <xdr:col>28</xdr:col>
      <xdr:colOff>495300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A2A75-7212-47EA-BD44-4AECCF2F1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315200" cy="3848100"/>
    <xdr:pic>
      <xdr:nvPicPr>
        <xdr:cNvPr id="2" name="Picture 1">
          <a:extLst>
            <a:ext uri="{FF2B5EF4-FFF2-40B4-BE49-F238E27FC236}">
              <a16:creationId xmlns:a16="http://schemas.microsoft.com/office/drawing/2014/main" id="{96BF1FBA-C8E8-48CB-88B6-ACC378EEF4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15200" cy="38481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C13DCA71-ACC8-46E4-AD5E-664CD1401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609599</xdr:colOff>
      <xdr:row>1</xdr:row>
      <xdr:rowOff>0</xdr:rowOff>
    </xdr:from>
    <xdr:ext cx="5915025" cy="2876550"/>
    <xdr:pic>
      <xdr:nvPicPr>
        <xdr:cNvPr id="3" name="Picture 2">
          <a:extLst>
            <a:ext uri="{FF2B5EF4-FFF2-40B4-BE49-F238E27FC236}">
              <a16:creationId xmlns:a16="http://schemas.microsoft.com/office/drawing/2014/main" id="{A6C20CF4-3D25-4D27-8DAC-B7BF7D796BA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399" y="190500"/>
          <a:ext cx="5915025" cy="28765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3257550"/>
    <xdr:pic>
      <xdr:nvPicPr>
        <xdr:cNvPr id="2" name="Picture 1">
          <a:extLst>
            <a:ext uri="{FF2B5EF4-FFF2-40B4-BE49-F238E27FC236}">
              <a16:creationId xmlns:a16="http://schemas.microsoft.com/office/drawing/2014/main" id="{FFE3CE1D-2191-452E-A30D-6ABE9ADFAF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34324" cy="32575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3</xdr:row>
      <xdr:rowOff>171450</xdr:rowOff>
    </xdr:from>
    <xdr:to>
      <xdr:col>28</xdr:col>
      <xdr:colOff>419100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4295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5AFC80-0FB9-4798-A301-BCE6E351B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05750" cy="4343400"/>
    <xdr:pic>
      <xdr:nvPicPr>
        <xdr:cNvPr id="2" name="Picture 1">
          <a:extLst>
            <a:ext uri="{FF2B5EF4-FFF2-40B4-BE49-F238E27FC236}">
              <a16:creationId xmlns:a16="http://schemas.microsoft.com/office/drawing/2014/main" id="{8AD43FE8-D498-4FE5-AB25-31DEE4AA8A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0" cy="43434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759745DA-9541-4C7C-8B17-75DF7B126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</xdr:row>
      <xdr:rowOff>0</xdr:rowOff>
    </xdr:from>
    <xdr:ext cx="5486400" cy="2085975"/>
    <xdr:pic>
      <xdr:nvPicPr>
        <xdr:cNvPr id="3" name="Picture 2">
          <a:extLst>
            <a:ext uri="{FF2B5EF4-FFF2-40B4-BE49-F238E27FC236}">
              <a16:creationId xmlns:a16="http://schemas.microsoft.com/office/drawing/2014/main" id="{E7ABA15B-1A61-4B5B-A7DE-F28012D0668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71500"/>
          <a:ext cx="5486400" cy="20859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551E7261-5F63-4612-BBF3-7B05EE8C6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50</xdr:row>
      <xdr:rowOff>104775</xdr:rowOff>
    </xdr:from>
    <xdr:to>
      <xdr:col>20</xdr:col>
      <xdr:colOff>333375</xdr:colOff>
      <xdr:row>64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CA88B2-3119-4112-8E3E-C26E11511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94773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</xdr:row>
      <xdr:rowOff>0</xdr:rowOff>
    </xdr:from>
    <xdr:ext cx="8086724" cy="3667125"/>
    <xdr:pic>
      <xdr:nvPicPr>
        <xdr:cNvPr id="2" name="Picture 1">
          <a:extLst>
            <a:ext uri="{FF2B5EF4-FFF2-40B4-BE49-F238E27FC236}">
              <a16:creationId xmlns:a16="http://schemas.microsoft.com/office/drawing/2014/main" id="{51B514EE-56C9-40C1-A58F-11308B155B34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86724" cy="36671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0</xdr:colOff>
      <xdr:row>24</xdr:row>
      <xdr:rowOff>0</xdr:rowOff>
    </xdr:from>
    <xdr:ext cx="7943850" cy="4124325"/>
    <xdr:pic>
      <xdr:nvPicPr>
        <xdr:cNvPr id="5" name="Picture 4">
          <a:extLst>
            <a:ext uri="{FF2B5EF4-FFF2-40B4-BE49-F238E27FC236}">
              <a16:creationId xmlns:a16="http://schemas.microsoft.com/office/drawing/2014/main" id="{B1491A9E-C88A-48E8-8F26-FDB69EE558EF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43850" cy="4124325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5</xdr:col>
      <xdr:colOff>0</xdr:colOff>
      <xdr:row>88</xdr:row>
      <xdr:rowOff>0</xdr:rowOff>
    </xdr:from>
    <xdr:to>
      <xdr:col>20</xdr:col>
      <xdr:colOff>304800</xdr:colOff>
      <xdr:row>101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9D8813-776F-42E3-9B4D-8F57E0B0C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20</xdr:col>
      <xdr:colOff>304800</xdr:colOff>
      <xdr:row>120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677EED-65E4-49B4-A939-E9D4213EC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20</xdr:col>
      <xdr:colOff>304800</xdr:colOff>
      <xdr:row>139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FDB02C4-C5BC-4495-88A7-FDA6BB729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20</xdr:col>
      <xdr:colOff>304800</xdr:colOff>
      <xdr:row>179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67E4813-9D4B-4218-9EF1-4F44BAF82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183</xdr:row>
      <xdr:rowOff>0</xdr:rowOff>
    </xdr:from>
    <xdr:ext cx="7315200" cy="3848100"/>
    <xdr:pic>
      <xdr:nvPicPr>
        <xdr:cNvPr id="12" name="Picture 11">
          <a:extLst>
            <a:ext uri="{FF2B5EF4-FFF2-40B4-BE49-F238E27FC236}">
              <a16:creationId xmlns:a16="http://schemas.microsoft.com/office/drawing/2014/main" id="{D7D1907E-0FF5-4C65-A87A-63C109A008D4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15200" cy="38481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0</xdr:colOff>
      <xdr:row>205</xdr:row>
      <xdr:rowOff>0</xdr:rowOff>
    </xdr:from>
    <xdr:ext cx="7905750" cy="4343400"/>
    <xdr:pic>
      <xdr:nvPicPr>
        <xdr:cNvPr id="13" name="Picture 12">
          <a:extLst>
            <a:ext uri="{FF2B5EF4-FFF2-40B4-BE49-F238E27FC236}">
              <a16:creationId xmlns:a16="http://schemas.microsoft.com/office/drawing/2014/main" id="{5DF5EE41-A3D0-4AF1-A612-6701C7A48E41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0" cy="434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34</xdr:col>
      <xdr:colOff>0</xdr:colOff>
      <xdr:row>205</xdr:row>
      <xdr:rowOff>0</xdr:rowOff>
    </xdr:from>
    <xdr:ext cx="7934324" cy="3257550"/>
    <xdr:pic>
      <xdr:nvPicPr>
        <xdr:cNvPr id="14" name="Picture 13">
          <a:extLst>
            <a:ext uri="{FF2B5EF4-FFF2-40B4-BE49-F238E27FC236}">
              <a16:creationId xmlns:a16="http://schemas.microsoft.com/office/drawing/2014/main" id="{B32A0329-7398-429D-863D-E71CB25638C7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34324" cy="3257550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58</xdr:col>
      <xdr:colOff>0</xdr:colOff>
      <xdr:row>205</xdr:row>
      <xdr:rowOff>0</xdr:rowOff>
    </xdr:from>
    <xdr:to>
      <xdr:col>73</xdr:col>
      <xdr:colOff>304800</xdr:colOff>
      <xdr:row>218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F2100F-744E-4A7E-B09A-A571FDAEE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20</xdr:col>
      <xdr:colOff>304800</xdr:colOff>
      <xdr:row>82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F06931B-BFCA-4ED0-9E49-77F5BAF2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20</xdr:col>
      <xdr:colOff>304800</xdr:colOff>
      <xdr:row>158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01EC8D-E9B5-4A29-AB19-6D193FC5A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43850" cy="4124325"/>
    <xdr:pic>
      <xdr:nvPicPr>
        <xdr:cNvPr id="2" name="Picture 1">
          <a:extLst>
            <a:ext uri="{FF2B5EF4-FFF2-40B4-BE49-F238E27FC236}">
              <a16:creationId xmlns:a16="http://schemas.microsoft.com/office/drawing/2014/main" id="{5DA9D6EC-1B94-4F16-879E-92F3308167E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43850" cy="41243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1F7BFBF2-5ECA-4D94-8B41-7E08C0BF4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5486400" cy="2085975"/>
    <xdr:pic>
      <xdr:nvPicPr>
        <xdr:cNvPr id="3" name="Picture 2">
          <a:extLst>
            <a:ext uri="{FF2B5EF4-FFF2-40B4-BE49-F238E27FC236}">
              <a16:creationId xmlns:a16="http://schemas.microsoft.com/office/drawing/2014/main" id="{A598A9E4-1CED-4577-9B87-F9E36F1A71F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62000"/>
          <a:ext cx="5486400" cy="20859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86724" cy="3667125"/>
    <xdr:pic>
      <xdr:nvPicPr>
        <xdr:cNvPr id="2" name="Picture 1">
          <a:extLst>
            <a:ext uri="{FF2B5EF4-FFF2-40B4-BE49-F238E27FC236}">
              <a16:creationId xmlns:a16="http://schemas.microsoft.com/office/drawing/2014/main" id="{D91A9A9E-A589-4791-BC54-A1D6C73977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86724" cy="36671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2F806865-E2AF-4F55-AE53-95EA3D25E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5486400" cy="2085975"/>
    <xdr:pic>
      <xdr:nvPicPr>
        <xdr:cNvPr id="3" name="Picture 2">
          <a:extLst>
            <a:ext uri="{FF2B5EF4-FFF2-40B4-BE49-F238E27FC236}">
              <a16:creationId xmlns:a16="http://schemas.microsoft.com/office/drawing/2014/main" id="{6FB12F35-F968-485C-87E0-28DD40BE610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62000"/>
          <a:ext cx="5486400" cy="20859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kreutz_anna_epa_gov/Documents/Profile/Documents/PFAS_Data/120619_PFAS_PPB_Amides_UC_AK_031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102919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3125_MD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OneDrive%20-%20Environmental%20Protection%20Agency%20(EPA)\Profile\Documents\PFAS\PFAS_Data\899_900_Analysi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899_RawData_0225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kreutz_anna_epa_gov/Documents/Profile/Documents/PFAS_Data/Copy%20of%203125_Data_0305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AK"/>
      <sheetName val="FractionUnbound"/>
      <sheetName val="Blanks"/>
      <sheetName val="LOD"/>
      <sheetName val="CC,eLOQ"/>
      <sheetName val="InternalStandards"/>
      <sheetName val="SampleIDs"/>
      <sheetName val="QC"/>
      <sheetName val="1206Analysis"/>
      <sheetName val="4NT Analysis"/>
      <sheetName val="102919RawOutput"/>
      <sheetName val="102919Raw4NT"/>
      <sheetName val="110119RawOutput"/>
      <sheetName val="121019RawOutput"/>
      <sheetName val="ValueList_Helper"/>
    </sheetNames>
    <sheetDataSet>
      <sheetData sheetId="0" refreshError="1"/>
      <sheetData sheetId="1" refreshError="1"/>
      <sheetData sheetId="2">
        <row r="6">
          <cell r="B6" t="str">
            <v>Heptafluorobutyramide</v>
          </cell>
          <cell r="O6">
            <v>0.60092417624380812</v>
          </cell>
          <cell r="P6" t="str">
            <v>NA</v>
          </cell>
        </row>
        <row r="14">
          <cell r="O14">
            <v>0.60148329327336159</v>
          </cell>
          <cell r="P14">
            <v>0.45041982430871347</v>
          </cell>
        </row>
        <row r="18">
          <cell r="O18">
            <v>0.66803918872724699</v>
          </cell>
          <cell r="P18">
            <v>0.87013838138134147</v>
          </cell>
        </row>
        <row r="22">
          <cell r="O22" t="str">
            <v>NA</v>
          </cell>
          <cell r="P22">
            <v>2.9749522048430121E-2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99_Data0225"/>
      <sheetName val="Sample Data"/>
      <sheetName val="Cover Sheet"/>
      <sheetName val="Analysis"/>
      <sheetName val="899_MDL_CC1"/>
      <sheetName val="899 Cal"/>
      <sheetName val="900_MDL_CC1"/>
      <sheetName val="900 Cal"/>
      <sheetName val="4NT_MDL_CC1"/>
      <sheetName val="4NT Cal"/>
      <sheetName val="ValueList_Help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25Analysis"/>
      <sheetName val="ValueList_Helper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reutz, Anna" id="{71572043-B2AE-49F9-A975-8C750726DB80}" userId="S::kreutz.anna@epa.gov::e5deb76a-04f0-47e9-bce9-c5afea2e81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1-06-24T01:01:35.47" personId="{71572043-B2AE-49F9-A975-8C750726DB80}" id="{6E7A614A-FC1B-42D1-93B5-D19D611BAF4A}">
    <text>or CC3? since CC2 off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23" dT="2021-06-24T01:33:36.80" personId="{71572043-B2AE-49F9-A975-8C750726DB80}" id="{E005591B-903B-4A39-AD4B-4631CC5C3E12}">
    <text>highly variable- drop any?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3" dT="2021-06-24T01:01:35.47" personId="{71572043-B2AE-49F9-A975-8C750726DB80}" id="{CB530B4F-752D-48AB-8160-23FB528FD25A}">
    <text>or CC3? since CC2 off</text>
  </threadedComment>
  <threadedComment ref="C17" dT="2021-06-24T01:01:35.47" personId="{71572043-B2AE-49F9-A975-8C750726DB80}" id="{A9262256-A902-4412-B795-0E830C8AFFE3}">
    <text>or CC3? since CC2 off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epa.gov/sites/production/files/2016-12/documents/mdl-procedure_rev2_12-13-2016.pdf" TargetMode="External"/><Relationship Id="rId1" Type="http://schemas.openxmlformats.org/officeDocument/2006/relationships/hyperlink" Target="https://www.ecfr.gov/cgi-bin/text-idx?SID=a6bb8a02b6d783f9356758b5ff0ed106&amp;mc=true&amp;node=pt40.25.136&amp;rgn=div5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46AE-5A87-4A79-AC46-305FABDB49BF}">
  <dimension ref="A1:G64"/>
  <sheetViews>
    <sheetView tabSelected="1" topLeftCell="A19" zoomScale="90" zoomScaleNormal="90" workbookViewId="0">
      <selection activeCell="G48" sqref="G48"/>
    </sheetView>
  </sheetViews>
  <sheetFormatPr defaultRowHeight="15"/>
  <cols>
    <col min="1" max="1" width="38.85546875" style="10" customWidth="1"/>
    <col min="2" max="2" width="60.5703125" style="10" customWidth="1"/>
    <col min="3" max="3" width="20.7109375" style="10" customWidth="1"/>
    <col min="4" max="5" width="27.42578125" style="10" customWidth="1"/>
    <col min="6" max="6" width="21.85546875" style="10" customWidth="1"/>
    <col min="7" max="16384" width="9.140625" style="10"/>
  </cols>
  <sheetData>
    <row r="1" spans="1:3" ht="18.75">
      <c r="A1" s="47" t="s">
        <v>390</v>
      </c>
    </row>
    <row r="2" spans="1:3">
      <c r="A2" s="34" t="s">
        <v>389</v>
      </c>
      <c r="B2" s="10" t="s">
        <v>388</v>
      </c>
    </row>
    <row r="3" spans="1:3">
      <c r="A3" s="34" t="s">
        <v>387</v>
      </c>
      <c r="B3" s="34" t="s">
        <v>405</v>
      </c>
      <c r="C3" s="43" t="s">
        <v>386</v>
      </c>
    </row>
    <row r="4" spans="1:3">
      <c r="A4" s="34" t="s">
        <v>385</v>
      </c>
      <c r="C4" s="10" t="s">
        <v>384</v>
      </c>
    </row>
    <row r="5" spans="1:3">
      <c r="A5" s="34" t="s">
        <v>382</v>
      </c>
      <c r="B5" s="10" t="s">
        <v>407</v>
      </c>
      <c r="C5" s="10" t="s">
        <v>383</v>
      </c>
    </row>
    <row r="6" spans="1:3">
      <c r="A6" s="34" t="s">
        <v>379</v>
      </c>
      <c r="B6" s="10" t="s">
        <v>345</v>
      </c>
    </row>
    <row r="7" spans="1:3">
      <c r="A7" s="34" t="s">
        <v>382</v>
      </c>
      <c r="B7" s="10" t="s">
        <v>406</v>
      </c>
      <c r="C7" s="10" t="s">
        <v>381</v>
      </c>
    </row>
    <row r="8" spans="1:3">
      <c r="A8" s="34" t="s">
        <v>380</v>
      </c>
      <c r="B8" s="10" t="s">
        <v>653</v>
      </c>
    </row>
    <row r="9" spans="1:3">
      <c r="A9" s="34" t="s">
        <v>379</v>
      </c>
      <c r="B9" s="10" t="s">
        <v>345</v>
      </c>
    </row>
    <row r="10" spans="1:3">
      <c r="A10" s="34" t="s">
        <v>378</v>
      </c>
      <c r="B10" s="10" t="s">
        <v>345</v>
      </c>
    </row>
    <row r="11" spans="1:3">
      <c r="A11" s="34" t="s">
        <v>377</v>
      </c>
      <c r="B11" s="10" t="s">
        <v>376</v>
      </c>
      <c r="C11" s="10" t="s">
        <v>375</v>
      </c>
    </row>
    <row r="12" spans="1:3" ht="45">
      <c r="A12" s="34" t="s">
        <v>374</v>
      </c>
      <c r="B12" s="46" t="s">
        <v>408</v>
      </c>
      <c r="C12" s="45" t="s">
        <v>430</v>
      </c>
    </row>
    <row r="13" spans="1:3">
      <c r="A13" s="34"/>
    </row>
    <row r="14" spans="1:3">
      <c r="A14" s="34" t="s">
        <v>373</v>
      </c>
      <c r="B14" s="144">
        <f>'Sample ID'!K1</f>
        <v>219</v>
      </c>
    </row>
    <row r="15" spans="1:3">
      <c r="A15" s="34" t="s">
        <v>372</v>
      </c>
      <c r="B15" s="144">
        <f>'Sample ID'!K2</f>
        <v>214</v>
      </c>
    </row>
    <row r="17" spans="1:6" ht="15" customHeight="1">
      <c r="A17" s="34" t="s">
        <v>227</v>
      </c>
      <c r="B17" s="197"/>
      <c r="C17" s="197"/>
      <c r="D17" s="197"/>
      <c r="E17" s="10" t="s">
        <v>231</v>
      </c>
    </row>
    <row r="18" spans="1:6">
      <c r="A18" s="34"/>
      <c r="B18" s="197"/>
      <c r="C18" s="197"/>
      <c r="D18" s="197"/>
      <c r="E18" s="10" t="s">
        <v>232</v>
      </c>
      <c r="F18" s="175" t="s">
        <v>233</v>
      </c>
    </row>
    <row r="19" spans="1:6">
      <c r="A19" s="34"/>
      <c r="B19" s="197"/>
      <c r="C19" s="197"/>
      <c r="D19" s="197"/>
      <c r="E19" s="10" t="s">
        <v>234</v>
      </c>
    </row>
    <row r="20" spans="1:6">
      <c r="A20" s="34"/>
      <c r="B20" s="197"/>
      <c r="C20" s="197"/>
      <c r="D20" s="197"/>
      <c r="E20" s="44"/>
    </row>
    <row r="21" spans="1:6">
      <c r="A21" s="34"/>
      <c r="B21" s="197"/>
      <c r="C21" s="197"/>
      <c r="D21" s="197"/>
      <c r="E21" s="44"/>
    </row>
    <row r="22" spans="1:6">
      <c r="A22" s="34"/>
      <c r="B22" s="197"/>
      <c r="C22" s="197"/>
      <c r="D22" s="197"/>
      <c r="E22" s="44"/>
    </row>
    <row r="23" spans="1:6">
      <c r="A23" s="34"/>
      <c r="B23" s="197"/>
      <c r="C23" s="197"/>
      <c r="D23" s="197"/>
      <c r="E23" s="44"/>
    </row>
    <row r="24" spans="1:6">
      <c r="A24" s="34"/>
      <c r="B24" s="197"/>
      <c r="C24" s="197"/>
      <c r="D24" s="197"/>
    </row>
    <row r="25" spans="1:6">
      <c r="A25" s="34" t="s">
        <v>371</v>
      </c>
      <c r="B25" s="35" t="s">
        <v>370</v>
      </c>
      <c r="C25" s="38"/>
      <c r="D25" s="38"/>
      <c r="E25" s="38"/>
    </row>
    <row r="27" spans="1:6">
      <c r="A27" s="34" t="s">
        <v>369</v>
      </c>
      <c r="B27" s="43"/>
    </row>
    <row r="28" spans="1:6" ht="15.75" thickBot="1">
      <c r="A28" s="41" t="s">
        <v>368</v>
      </c>
      <c r="B28" s="41" t="s">
        <v>367</v>
      </c>
      <c r="C28" s="41" t="s">
        <v>366</v>
      </c>
      <c r="D28" s="41" t="s">
        <v>81</v>
      </c>
      <c r="E28" s="41"/>
    </row>
    <row r="29" spans="1:6" ht="15.75">
      <c r="A29" s="176" t="s">
        <v>668</v>
      </c>
      <c r="B29" s="198" t="s">
        <v>669</v>
      </c>
      <c r="C29" s="198" t="s">
        <v>366</v>
      </c>
      <c r="D29" s="177" t="s">
        <v>670</v>
      </c>
      <c r="E29" s="177" t="s">
        <v>671</v>
      </c>
    </row>
    <row r="30" spans="1:6" ht="16.5" thickBot="1">
      <c r="A30" s="178" t="s">
        <v>672</v>
      </c>
      <c r="B30" s="199"/>
      <c r="C30" s="199"/>
      <c r="D30" s="179" t="s">
        <v>673</v>
      </c>
      <c r="E30" s="179" t="s">
        <v>674</v>
      </c>
    </row>
    <row r="31" spans="1:6" ht="18.75">
      <c r="A31" s="200" t="s">
        <v>675</v>
      </c>
      <c r="B31" s="200" t="s">
        <v>676</v>
      </c>
      <c r="C31" s="180" t="s">
        <v>677</v>
      </c>
      <c r="D31" s="200" t="s">
        <v>365</v>
      </c>
      <c r="E31" s="200" t="s">
        <v>678</v>
      </c>
    </row>
    <row r="32" spans="1:6" ht="16.5" thickBot="1">
      <c r="A32" s="201"/>
      <c r="B32" s="201"/>
      <c r="C32" s="181" t="s">
        <v>679</v>
      </c>
      <c r="D32" s="201"/>
      <c r="E32" s="201"/>
    </row>
    <row r="33" spans="1:7" ht="16.5" thickBot="1">
      <c r="A33" s="178" t="s">
        <v>680</v>
      </c>
      <c r="B33" s="181" t="s">
        <v>681</v>
      </c>
      <c r="C33" s="181" t="s">
        <v>682</v>
      </c>
      <c r="D33" s="181" t="s">
        <v>0</v>
      </c>
      <c r="E33" s="181" t="s">
        <v>683</v>
      </c>
    </row>
    <row r="34" spans="1:7" ht="32.25" thickBot="1">
      <c r="A34" s="178" t="s">
        <v>684</v>
      </c>
      <c r="B34" s="181" t="s">
        <v>685</v>
      </c>
      <c r="C34" s="181" t="s">
        <v>686</v>
      </c>
      <c r="D34" s="181" t="s">
        <v>364</v>
      </c>
      <c r="E34" s="181" t="s">
        <v>687</v>
      </c>
    </row>
    <row r="35" spans="1:7" ht="16.5" thickBot="1">
      <c r="A35" s="178" t="s">
        <v>688</v>
      </c>
      <c r="B35" s="181" t="s">
        <v>689</v>
      </c>
      <c r="C35" s="181" t="s">
        <v>690</v>
      </c>
      <c r="D35" s="181" t="s">
        <v>691</v>
      </c>
      <c r="E35" s="181" t="s">
        <v>683</v>
      </c>
    </row>
    <row r="36" spans="1:7" ht="48" thickBot="1">
      <c r="A36" s="178" t="s">
        <v>692</v>
      </c>
      <c r="B36" s="181" t="s">
        <v>693</v>
      </c>
      <c r="C36" s="181" t="s">
        <v>694</v>
      </c>
      <c r="D36" s="181" t="s">
        <v>695</v>
      </c>
      <c r="E36" s="181" t="s">
        <v>683</v>
      </c>
    </row>
    <row r="38" spans="1:7">
      <c r="A38" s="34" t="s">
        <v>363</v>
      </c>
      <c r="B38" s="38"/>
    </row>
    <row r="39" spans="1:7">
      <c r="A39" s="41" t="s">
        <v>362</v>
      </c>
      <c r="B39" s="41" t="s">
        <v>77</v>
      </c>
      <c r="C39" s="41" t="s">
        <v>361</v>
      </c>
      <c r="D39" s="41" t="s">
        <v>360</v>
      </c>
      <c r="E39" s="41" t="s">
        <v>359</v>
      </c>
      <c r="F39" s="41" t="s">
        <v>358</v>
      </c>
      <c r="G39" s="34" t="s">
        <v>710</v>
      </c>
    </row>
    <row r="40" spans="1:7">
      <c r="A40" s="48" t="s">
        <v>421</v>
      </c>
      <c r="B40" s="48" t="s">
        <v>422</v>
      </c>
      <c r="C40" s="70">
        <v>267</v>
      </c>
      <c r="D40" s="70" t="s">
        <v>425</v>
      </c>
      <c r="E40" s="195" t="s">
        <v>357</v>
      </c>
      <c r="F40" s="69">
        <v>478.149</v>
      </c>
      <c r="G40" s="255" t="s">
        <v>709</v>
      </c>
    </row>
    <row r="41" spans="1:7">
      <c r="A41" s="48" t="s">
        <v>392</v>
      </c>
      <c r="B41" s="48" t="s">
        <v>391</v>
      </c>
      <c r="C41" s="38">
        <v>273</v>
      </c>
      <c r="D41" s="70" t="s">
        <v>425</v>
      </c>
      <c r="E41" s="195"/>
      <c r="F41" s="38">
        <v>163.047</v>
      </c>
      <c r="G41" s="255" t="s">
        <v>709</v>
      </c>
    </row>
    <row r="42" spans="1:7">
      <c r="A42" s="48" t="s">
        <v>394</v>
      </c>
      <c r="B42" s="48" t="s">
        <v>393</v>
      </c>
      <c r="C42" s="38">
        <v>476</v>
      </c>
      <c r="D42" s="70" t="s">
        <v>424</v>
      </c>
      <c r="E42" s="195"/>
      <c r="F42" s="38">
        <v>299.26400000000001</v>
      </c>
      <c r="G42" s="255" t="s">
        <v>709</v>
      </c>
    </row>
    <row r="43" spans="1:7">
      <c r="A43" s="48" t="s">
        <v>396</v>
      </c>
      <c r="B43" s="48" t="s">
        <v>395</v>
      </c>
      <c r="C43" s="38">
        <v>906</v>
      </c>
      <c r="D43" s="70" t="s">
        <v>425</v>
      </c>
      <c r="E43" s="195"/>
      <c r="F43" s="38">
        <v>332.089</v>
      </c>
      <c r="G43" s="255" t="s">
        <v>709</v>
      </c>
    </row>
    <row r="44" spans="1:7">
      <c r="A44" s="10" t="s">
        <v>428</v>
      </c>
      <c r="B44" s="10" t="s">
        <v>429</v>
      </c>
      <c r="C44" s="38">
        <v>899</v>
      </c>
      <c r="D44" s="70" t="s">
        <v>423</v>
      </c>
      <c r="E44" s="195"/>
      <c r="F44" s="135">
        <v>183.01188300000001</v>
      </c>
    </row>
    <row r="45" spans="1:7">
      <c r="A45" s="10" t="s">
        <v>426</v>
      </c>
      <c r="B45" s="10" t="s">
        <v>427</v>
      </c>
      <c r="C45" s="38">
        <v>900</v>
      </c>
      <c r="D45" s="70" t="s">
        <v>425</v>
      </c>
      <c r="E45" s="195"/>
      <c r="F45" s="135">
        <v>232.01344</v>
      </c>
    </row>
    <row r="46" spans="1:7">
      <c r="A46" s="48" t="s">
        <v>398</v>
      </c>
      <c r="B46" s="48" t="s">
        <v>397</v>
      </c>
      <c r="C46" s="38">
        <v>913</v>
      </c>
      <c r="D46" s="70" t="s">
        <v>425</v>
      </c>
      <c r="E46" s="195"/>
      <c r="F46" s="38">
        <v>294.11700000000002</v>
      </c>
      <c r="G46" s="255" t="s">
        <v>709</v>
      </c>
    </row>
    <row r="47" spans="1:7">
      <c r="A47" s="48" t="s">
        <v>400</v>
      </c>
      <c r="B47" s="48" t="s">
        <v>399</v>
      </c>
      <c r="C47" s="38">
        <v>915</v>
      </c>
      <c r="D47" s="70" t="s">
        <v>423</v>
      </c>
      <c r="E47" s="195"/>
      <c r="F47" s="38">
        <v>200.05600000000001</v>
      </c>
      <c r="G47" s="255" t="s">
        <v>709</v>
      </c>
    </row>
    <row r="48" spans="1:7">
      <c r="A48" s="48" t="s">
        <v>402</v>
      </c>
      <c r="B48" s="48" t="s">
        <v>401</v>
      </c>
      <c r="C48" s="38">
        <v>965</v>
      </c>
      <c r="D48" s="70" t="s">
        <v>424</v>
      </c>
      <c r="E48" s="195"/>
      <c r="F48" s="38">
        <v>228.11</v>
      </c>
      <c r="G48" s="255" t="s">
        <v>709</v>
      </c>
    </row>
    <row r="49" spans="1:6">
      <c r="A49" s="48" t="s">
        <v>404</v>
      </c>
      <c r="B49" s="48" t="s">
        <v>403</v>
      </c>
      <c r="C49" s="38">
        <v>3125</v>
      </c>
      <c r="D49" s="70" t="s">
        <v>425</v>
      </c>
      <c r="E49" s="195"/>
      <c r="F49" s="38">
        <v>412.10199999999998</v>
      </c>
    </row>
    <row r="50" spans="1:6">
      <c r="C50" s="38"/>
      <c r="D50" s="36"/>
      <c r="E50" s="36"/>
    </row>
    <row r="51" spans="1:6">
      <c r="A51" s="41" t="s">
        <v>356</v>
      </c>
      <c r="D51" s="36"/>
      <c r="E51" s="36"/>
    </row>
    <row r="52" spans="1:6">
      <c r="A52" s="38" t="s">
        <v>160</v>
      </c>
      <c r="B52" s="40" t="s">
        <v>355</v>
      </c>
    </row>
    <row r="53" spans="1:6">
      <c r="A53" s="38" t="s">
        <v>35</v>
      </c>
      <c r="B53" s="40" t="s">
        <v>354</v>
      </c>
    </row>
    <row r="54" spans="1:6">
      <c r="A54" s="38" t="s">
        <v>353</v>
      </c>
      <c r="B54" s="10" t="s">
        <v>352</v>
      </c>
    </row>
    <row r="55" spans="1:6">
      <c r="A55" s="38" t="s">
        <v>351</v>
      </c>
      <c r="B55" s="10" t="s">
        <v>350</v>
      </c>
    </row>
    <row r="56" spans="1:6">
      <c r="A56" s="38"/>
    </row>
    <row r="57" spans="1:6">
      <c r="A57" s="196" t="s">
        <v>349</v>
      </c>
      <c r="B57" s="196"/>
    </row>
    <row r="58" spans="1:6">
      <c r="A58" s="39" t="s">
        <v>348</v>
      </c>
      <c r="B58" s="39" t="s">
        <v>347</v>
      </c>
    </row>
    <row r="59" spans="1:6">
      <c r="A59" s="38" t="s">
        <v>345</v>
      </c>
      <c r="B59" s="136" t="s">
        <v>654</v>
      </c>
    </row>
    <row r="60" spans="1:6">
      <c r="A60" s="38" t="s">
        <v>346</v>
      </c>
      <c r="B60" s="136" t="s">
        <v>655</v>
      </c>
    </row>
    <row r="61" spans="1:6">
      <c r="A61" s="38" t="s">
        <v>345</v>
      </c>
      <c r="B61" s="37" t="s">
        <v>707</v>
      </c>
    </row>
    <row r="62" spans="1:6">
      <c r="A62" s="36"/>
      <c r="B62" s="35"/>
    </row>
    <row r="63" spans="1:6">
      <c r="A63" s="34" t="s">
        <v>344</v>
      </c>
    </row>
    <row r="64" spans="1:6">
      <c r="A64" s="33" t="s">
        <v>343</v>
      </c>
      <c r="B64" s="32"/>
    </row>
  </sheetData>
  <mergeCells count="9">
    <mergeCell ref="E40:E49"/>
    <mergeCell ref="A57:B57"/>
    <mergeCell ref="B17:D24"/>
    <mergeCell ref="B29:B30"/>
    <mergeCell ref="C29:C30"/>
    <mergeCell ref="A31:A32"/>
    <mergeCell ref="B31:B32"/>
    <mergeCell ref="D31:D32"/>
    <mergeCell ref="E31:E32"/>
  </mergeCells>
  <hyperlinks>
    <hyperlink ref="A43" location="'Cover Sheet'!A1" display="'Cover Sheet'!A1" xr:uid="{399CC4F6-4D6F-4DE6-878D-F013200DF19A}"/>
    <hyperlink ref="A46" location="'Cover Sheet'!A1" display="'Cover Sheet'!A1" xr:uid="{93837210-DBC3-4636-898E-E293828FAA76}"/>
    <hyperlink ref="A47" location="'Cover Sheet'!A1" display="'Cover Sheet'!A1" xr:uid="{65AE9F62-0CA0-48AA-933A-689D4EB28B62}"/>
    <hyperlink ref="A48" location="'Cover Sheet'!A1" display="'Cover Sheet'!A1" xr:uid="{6E912663-7A15-4969-AFCA-CB210E808E99}"/>
    <hyperlink ref="F18" r:id="rId1" xr:uid="{F0FD0BAC-1976-40E4-91FE-C78F8D7E440A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0C3D-8577-47DA-8F06-65F80AD16E04}">
  <sheetPr>
    <outlinePr summaryBelow="0"/>
  </sheetPr>
  <dimension ref="A1:Q79"/>
  <sheetViews>
    <sheetView zoomScaleNormal="100" workbookViewId="0">
      <selection activeCell="A31" sqref="A31:XFD33"/>
    </sheetView>
  </sheetViews>
  <sheetFormatPr defaultColWidth="9.140625" defaultRowHeight="15"/>
  <cols>
    <col min="1" max="1" width="28.7109375" style="10" customWidth="1"/>
    <col min="2" max="2" width="19.85546875" style="10" customWidth="1"/>
    <col min="3" max="3" width="7.28515625" style="10" customWidth="1"/>
    <col min="4" max="4" width="5.7109375" style="10" customWidth="1"/>
    <col min="5" max="5" width="20.7109375" style="10" customWidth="1"/>
    <col min="6" max="6" width="28.7109375" style="10" customWidth="1"/>
    <col min="7" max="7" width="11.85546875" style="10" customWidth="1"/>
    <col min="8" max="8" width="6.42578125" style="10" customWidth="1"/>
    <col min="9" max="9" width="7" style="10" customWidth="1"/>
    <col min="10" max="10" width="10.85546875" style="10" customWidth="1"/>
    <col min="11" max="11" width="9" style="10" customWidth="1"/>
    <col min="12" max="12" width="28.7109375" style="10" customWidth="1"/>
    <col min="13" max="13" width="11.85546875" style="10" customWidth="1"/>
    <col min="14" max="14" width="6.42578125" style="10" customWidth="1"/>
    <col min="15" max="15" width="7" style="10" customWidth="1"/>
    <col min="16" max="16" width="10.85546875" style="10" customWidth="1"/>
    <col min="17" max="17" width="9" style="10" customWidth="1"/>
    <col min="18" max="16384" width="9.140625" style="10"/>
  </cols>
  <sheetData>
    <row r="1" spans="1:17" ht="18.75" customHeight="1">
      <c r="A1" s="250"/>
      <c r="B1" s="250"/>
      <c r="C1" s="250"/>
      <c r="D1" s="250"/>
      <c r="E1" s="251"/>
      <c r="F1" s="249" t="s">
        <v>171</v>
      </c>
      <c r="G1" s="251"/>
      <c r="H1" s="249" t="s">
        <v>44</v>
      </c>
      <c r="I1" s="250"/>
      <c r="J1" s="250"/>
      <c r="K1" s="251"/>
      <c r="L1" s="249" t="s">
        <v>58</v>
      </c>
      <c r="M1" s="251"/>
      <c r="N1" s="249" t="s">
        <v>129</v>
      </c>
      <c r="O1" s="250"/>
      <c r="P1" s="250"/>
      <c r="Q1" s="251"/>
    </row>
    <row r="2" spans="1:17" ht="17.25" customHeight="1">
      <c r="A2" s="27" t="s">
        <v>77</v>
      </c>
      <c r="B2" s="27" t="s">
        <v>66</v>
      </c>
      <c r="C2" s="27" t="s">
        <v>81</v>
      </c>
      <c r="D2" s="27" t="s">
        <v>34</v>
      </c>
      <c r="E2" s="27" t="s">
        <v>85</v>
      </c>
      <c r="F2" s="27" t="s">
        <v>153</v>
      </c>
      <c r="G2" s="27" t="s">
        <v>175</v>
      </c>
      <c r="H2" s="27" t="s">
        <v>4</v>
      </c>
      <c r="I2" s="27" t="s">
        <v>93</v>
      </c>
      <c r="J2" s="27" t="s">
        <v>22</v>
      </c>
      <c r="K2" s="27" t="s">
        <v>0</v>
      </c>
      <c r="L2" s="27" t="s">
        <v>153</v>
      </c>
      <c r="M2" s="27" t="s">
        <v>175</v>
      </c>
      <c r="N2" s="27" t="s">
        <v>4</v>
      </c>
      <c r="O2" s="27" t="s">
        <v>93</v>
      </c>
      <c r="P2" s="27" t="s">
        <v>22</v>
      </c>
      <c r="Q2" s="27" t="s">
        <v>0</v>
      </c>
    </row>
    <row r="3" spans="1:17">
      <c r="A3" s="25" t="s">
        <v>133</v>
      </c>
      <c r="B3" s="25" t="s">
        <v>331</v>
      </c>
      <c r="C3" s="25" t="s">
        <v>13</v>
      </c>
      <c r="D3" s="25" t="s">
        <v>162</v>
      </c>
      <c r="E3" s="26">
        <v>43893.417525057899</v>
      </c>
      <c r="F3" s="25" t="s">
        <v>253</v>
      </c>
      <c r="G3" s="24">
        <v>0.99041913664041203</v>
      </c>
      <c r="H3" s="24">
        <v>10.273433333333299</v>
      </c>
      <c r="I3" s="24">
        <v>0</v>
      </c>
      <c r="J3" s="24"/>
      <c r="K3" s="24"/>
      <c r="L3" s="25" t="s">
        <v>252</v>
      </c>
      <c r="M3" s="24">
        <v>0.99968348152573705</v>
      </c>
      <c r="N3" s="24" t="s">
        <v>162</v>
      </c>
      <c r="O3" s="24" t="s">
        <v>162</v>
      </c>
      <c r="P3" s="24" t="s">
        <v>162</v>
      </c>
      <c r="Q3" s="24" t="s">
        <v>162</v>
      </c>
    </row>
    <row r="4" spans="1:17">
      <c r="A4" s="25" t="s">
        <v>133</v>
      </c>
      <c r="B4" s="25" t="s">
        <v>303</v>
      </c>
      <c r="C4" s="25" t="s">
        <v>13</v>
      </c>
      <c r="D4" s="25" t="s">
        <v>162</v>
      </c>
      <c r="E4" s="26">
        <v>43893.817655520797</v>
      </c>
      <c r="F4" s="25" t="s">
        <v>253</v>
      </c>
      <c r="G4" s="24">
        <v>0.99041913664041203</v>
      </c>
      <c r="H4" s="24">
        <v>10.41605</v>
      </c>
      <c r="I4" s="24">
        <v>0</v>
      </c>
      <c r="J4" s="24"/>
      <c r="K4" s="24"/>
      <c r="L4" s="25" t="s">
        <v>252</v>
      </c>
      <c r="M4" s="24">
        <v>0.99968348152573705</v>
      </c>
      <c r="N4" s="24" t="s">
        <v>162</v>
      </c>
      <c r="O4" s="24" t="s">
        <v>162</v>
      </c>
      <c r="P4" s="24" t="s">
        <v>162</v>
      </c>
      <c r="Q4" s="24" t="s">
        <v>162</v>
      </c>
    </row>
    <row r="5" spans="1:17">
      <c r="A5" s="25" t="s">
        <v>133</v>
      </c>
      <c r="B5" s="25" t="s">
        <v>286</v>
      </c>
      <c r="C5" s="25" t="s">
        <v>13</v>
      </c>
      <c r="D5" s="25" t="s">
        <v>162</v>
      </c>
      <c r="E5" s="26">
        <v>43894.046107372698</v>
      </c>
      <c r="F5" s="25" t="s">
        <v>253</v>
      </c>
      <c r="G5" s="24">
        <v>0.99041913664041203</v>
      </c>
      <c r="H5" s="24">
        <v>10.3068333333333</v>
      </c>
      <c r="I5" s="24">
        <v>0</v>
      </c>
      <c r="J5" s="24"/>
      <c r="K5" s="24"/>
      <c r="L5" s="25" t="s">
        <v>252</v>
      </c>
      <c r="M5" s="24">
        <v>0.99968348152573705</v>
      </c>
      <c r="N5" s="24" t="s">
        <v>162</v>
      </c>
      <c r="O5" s="24" t="s">
        <v>162</v>
      </c>
      <c r="P5" s="24" t="s">
        <v>162</v>
      </c>
      <c r="Q5" s="24" t="s">
        <v>162</v>
      </c>
    </row>
    <row r="6" spans="1:17">
      <c r="A6" s="25" t="s">
        <v>133</v>
      </c>
      <c r="B6" s="25" t="s">
        <v>254</v>
      </c>
      <c r="C6" s="25" t="s">
        <v>13</v>
      </c>
      <c r="D6" s="25" t="s">
        <v>162</v>
      </c>
      <c r="E6" s="26">
        <v>43894.503015312497</v>
      </c>
      <c r="F6" s="25" t="s">
        <v>253</v>
      </c>
      <c r="G6" s="24">
        <v>0.99041913664041203</v>
      </c>
      <c r="H6" s="24">
        <v>10.323650000000001</v>
      </c>
      <c r="I6" s="24">
        <v>0</v>
      </c>
      <c r="J6" s="24"/>
      <c r="K6" s="24"/>
      <c r="L6" s="25" t="s">
        <v>252</v>
      </c>
      <c r="M6" s="24">
        <v>0.99968348152573705</v>
      </c>
      <c r="N6" s="24" t="s">
        <v>162</v>
      </c>
      <c r="O6" s="24" t="s">
        <v>162</v>
      </c>
      <c r="P6" s="24" t="s">
        <v>162</v>
      </c>
      <c r="Q6" s="24" t="s">
        <v>162</v>
      </c>
    </row>
    <row r="7" spans="1:17">
      <c r="A7" s="25" t="s">
        <v>26</v>
      </c>
      <c r="B7" s="25" t="s">
        <v>328</v>
      </c>
      <c r="C7" s="25" t="s">
        <v>59</v>
      </c>
      <c r="D7" s="25" t="s">
        <v>122</v>
      </c>
      <c r="E7" s="26">
        <v>43893.460398044001</v>
      </c>
      <c r="F7" s="25" t="s">
        <v>253</v>
      </c>
      <c r="G7" s="24">
        <v>0.99041913664041203</v>
      </c>
      <c r="H7" s="24">
        <v>10.3572166666667</v>
      </c>
      <c r="I7" s="24">
        <v>414.62329325237403</v>
      </c>
      <c r="J7" s="24">
        <v>2.59980142932497</v>
      </c>
      <c r="K7" s="24">
        <v>148.56008167571301</v>
      </c>
      <c r="L7" s="25" t="s">
        <v>252</v>
      </c>
      <c r="M7" s="24">
        <v>0.99968348152573705</v>
      </c>
      <c r="N7" s="24">
        <v>11.4979833333333</v>
      </c>
      <c r="O7" s="24">
        <v>3288.1631632850799</v>
      </c>
      <c r="P7" s="24">
        <v>3.6198591527042701</v>
      </c>
      <c r="Q7" s="24">
        <v>206.84909444024399</v>
      </c>
    </row>
    <row r="8" spans="1:17">
      <c r="A8" s="25" t="s">
        <v>78</v>
      </c>
      <c r="B8" s="25" t="s">
        <v>327</v>
      </c>
      <c r="C8" s="25" t="s">
        <v>59</v>
      </c>
      <c r="D8" s="25" t="s">
        <v>30</v>
      </c>
      <c r="E8" s="26">
        <v>43893.474930474498</v>
      </c>
      <c r="F8" s="25" t="s">
        <v>253</v>
      </c>
      <c r="G8" s="24">
        <v>0.99041913664041203</v>
      </c>
      <c r="H8" s="24">
        <v>10.357250000000001</v>
      </c>
      <c r="I8" s="24">
        <v>582.33437557130503</v>
      </c>
      <c r="J8" s="24">
        <v>3.6656093890478001</v>
      </c>
      <c r="K8" s="24">
        <v>122.186979634927</v>
      </c>
      <c r="L8" s="25" t="s">
        <v>252</v>
      </c>
      <c r="M8" s="24">
        <v>0.99968348152573705</v>
      </c>
      <c r="N8" s="24">
        <v>11.4980166666667</v>
      </c>
      <c r="O8" s="24">
        <v>2605.1215695040701</v>
      </c>
      <c r="P8" s="24">
        <v>2.74787661847181</v>
      </c>
      <c r="Q8" s="24">
        <v>91.595887282393704</v>
      </c>
    </row>
    <row r="9" spans="1:17">
      <c r="A9" s="25" t="s">
        <v>79</v>
      </c>
      <c r="B9" s="25" t="s">
        <v>326</v>
      </c>
      <c r="C9" s="25" t="s">
        <v>59</v>
      </c>
      <c r="D9" s="25" t="s">
        <v>75</v>
      </c>
      <c r="E9" s="26">
        <v>43893.489197199102</v>
      </c>
      <c r="F9" s="25" t="s">
        <v>253</v>
      </c>
      <c r="G9" s="24">
        <v>0.99041913664041203</v>
      </c>
      <c r="H9" s="24">
        <v>10.3572166666667</v>
      </c>
      <c r="I9" s="24">
        <v>932.62453372207199</v>
      </c>
      <c r="J9" s="24">
        <v>5.5941922039788503</v>
      </c>
      <c r="K9" s="24">
        <v>111.883844079577</v>
      </c>
      <c r="L9" s="25" t="s">
        <v>252</v>
      </c>
      <c r="M9" s="24">
        <v>0.99968348152573705</v>
      </c>
      <c r="N9" s="24">
        <v>11.4979833333333</v>
      </c>
      <c r="O9" s="24">
        <v>4565.5174165156004</v>
      </c>
      <c r="P9" s="24">
        <v>5.4604945920850803</v>
      </c>
      <c r="Q9" s="24">
        <v>109.209891841702</v>
      </c>
    </row>
    <row r="10" spans="1:17">
      <c r="A10" s="25" t="s">
        <v>67</v>
      </c>
      <c r="B10" s="25" t="s">
        <v>325</v>
      </c>
      <c r="C10" s="25" t="s">
        <v>59</v>
      </c>
      <c r="D10" s="25" t="s">
        <v>167</v>
      </c>
      <c r="E10" s="26">
        <v>43893.503491157397</v>
      </c>
      <c r="F10" s="25" t="s">
        <v>253</v>
      </c>
      <c r="G10" s="24">
        <v>0.99041913664041203</v>
      </c>
      <c r="H10" s="24">
        <v>10.357250000000001</v>
      </c>
      <c r="I10" s="24">
        <v>1142.5911378018</v>
      </c>
      <c r="J10" s="24">
        <v>7.9642953900595499</v>
      </c>
      <c r="K10" s="24">
        <v>106.190605200794</v>
      </c>
      <c r="L10" s="25" t="s">
        <v>252</v>
      </c>
      <c r="M10" s="24">
        <v>0.99968348152573705</v>
      </c>
      <c r="N10" s="24">
        <v>11.4980166666667</v>
      </c>
      <c r="O10" s="24">
        <v>5766.0826401279701</v>
      </c>
      <c r="P10" s="24">
        <v>6.6173984370860097</v>
      </c>
      <c r="Q10" s="24">
        <v>88.231979161146796</v>
      </c>
    </row>
    <row r="11" spans="1:17">
      <c r="A11" s="25" t="s">
        <v>131</v>
      </c>
      <c r="B11" s="25" t="s">
        <v>324</v>
      </c>
      <c r="C11" s="25" t="s">
        <v>59</v>
      </c>
      <c r="D11" s="25" t="s">
        <v>183</v>
      </c>
      <c r="E11" s="26">
        <v>43893.517741354197</v>
      </c>
      <c r="F11" s="25" t="s">
        <v>253</v>
      </c>
      <c r="G11" s="24">
        <v>0.99041913664041203</v>
      </c>
      <c r="H11" s="24">
        <v>10.3572166666667</v>
      </c>
      <c r="I11" s="24">
        <v>2229.95514902083</v>
      </c>
      <c r="J11" s="24">
        <v>14.0215478970178</v>
      </c>
      <c r="K11" s="24">
        <v>112.17238317614201</v>
      </c>
      <c r="L11" s="25" t="s">
        <v>252</v>
      </c>
      <c r="M11" s="24">
        <v>0.99968348152573705</v>
      </c>
      <c r="N11" s="24">
        <v>11.4979833333333</v>
      </c>
      <c r="O11" s="24">
        <v>11744.3517700059</v>
      </c>
      <c r="P11" s="24">
        <v>12.4816520728534</v>
      </c>
      <c r="Q11" s="24">
        <v>99.853216582827102</v>
      </c>
    </row>
    <row r="12" spans="1:17">
      <c r="A12" s="25" t="s">
        <v>47</v>
      </c>
      <c r="B12" s="25" t="s">
        <v>323</v>
      </c>
      <c r="C12" s="25" t="s">
        <v>59</v>
      </c>
      <c r="D12" s="25" t="s">
        <v>173</v>
      </c>
      <c r="E12" s="26">
        <v>43893.532001724503</v>
      </c>
      <c r="F12" s="25" t="s">
        <v>253</v>
      </c>
      <c r="G12" s="24">
        <v>0.99041913664041203</v>
      </c>
      <c r="H12" s="24">
        <v>10.357250000000001</v>
      </c>
      <c r="I12" s="24">
        <v>3009.4331144930602</v>
      </c>
      <c r="J12" s="24">
        <v>16.5986280722483</v>
      </c>
      <c r="K12" s="24">
        <v>82.993140361241601</v>
      </c>
      <c r="L12" s="25" t="s">
        <v>252</v>
      </c>
      <c r="M12" s="24">
        <v>0.99968348152573705</v>
      </c>
      <c r="N12" s="24">
        <v>11.4980166666667</v>
      </c>
      <c r="O12" s="24">
        <v>14103.3438866383</v>
      </c>
      <c r="P12" s="24">
        <v>17.391167396481201</v>
      </c>
      <c r="Q12" s="24">
        <v>86.955836982406197</v>
      </c>
    </row>
    <row r="13" spans="1:17">
      <c r="A13" s="25" t="s">
        <v>32</v>
      </c>
      <c r="B13" s="25" t="s">
        <v>322</v>
      </c>
      <c r="C13" s="25" t="s">
        <v>59</v>
      </c>
      <c r="D13" s="25" t="s">
        <v>169</v>
      </c>
      <c r="E13" s="26">
        <v>43893.546309004603</v>
      </c>
      <c r="F13" s="25" t="s">
        <v>253</v>
      </c>
      <c r="G13" s="24">
        <v>0.99041913664041203</v>
      </c>
      <c r="H13" s="24">
        <v>10.3572166666667</v>
      </c>
      <c r="I13" s="24">
        <v>4711.3505476217597</v>
      </c>
      <c r="J13" s="24">
        <v>38.426905079112601</v>
      </c>
      <c r="K13" s="24">
        <v>122.96609625316</v>
      </c>
      <c r="L13" s="25" t="s">
        <v>252</v>
      </c>
      <c r="M13" s="24">
        <v>0.99968348152573705</v>
      </c>
      <c r="N13" s="24">
        <v>11.4979833333333</v>
      </c>
      <c r="O13" s="24">
        <v>24140.987315125902</v>
      </c>
      <c r="P13" s="24">
        <v>30.533053149371401</v>
      </c>
      <c r="Q13" s="24">
        <v>97.705770077988404</v>
      </c>
    </row>
    <row r="14" spans="1:17">
      <c r="A14" s="25" t="s">
        <v>87</v>
      </c>
      <c r="B14" s="25" t="s">
        <v>321</v>
      </c>
      <c r="C14" s="25" t="s">
        <v>59</v>
      </c>
      <c r="D14" s="25" t="s">
        <v>82</v>
      </c>
      <c r="E14" s="26">
        <v>43893.560567835702</v>
      </c>
      <c r="F14" s="25" t="s">
        <v>253</v>
      </c>
      <c r="G14" s="24">
        <v>0.99041913664041203</v>
      </c>
      <c r="H14" s="24">
        <v>10.357250000000001</v>
      </c>
      <c r="I14" s="24">
        <v>7377.3875157961202</v>
      </c>
      <c r="J14" s="24">
        <v>55.336383787959697</v>
      </c>
      <c r="K14" s="24">
        <v>110.672767575919</v>
      </c>
      <c r="L14" s="25" t="s">
        <v>252</v>
      </c>
      <c r="M14" s="24">
        <v>0.99968348152573705</v>
      </c>
      <c r="N14" s="24">
        <v>11.4980166666667</v>
      </c>
      <c r="O14" s="24">
        <v>39401.368301840303</v>
      </c>
      <c r="P14" s="24">
        <v>49.153660447274099</v>
      </c>
      <c r="Q14" s="24">
        <v>98.307320894548198</v>
      </c>
    </row>
    <row r="15" spans="1:17">
      <c r="A15" s="25" t="s">
        <v>12</v>
      </c>
      <c r="B15" s="25" t="s">
        <v>320</v>
      </c>
      <c r="C15" s="25" t="s">
        <v>59</v>
      </c>
      <c r="D15" s="25" t="s">
        <v>145</v>
      </c>
      <c r="E15" s="26">
        <v>43893.574816631903</v>
      </c>
      <c r="F15" s="25" t="s">
        <v>253</v>
      </c>
      <c r="G15" s="24">
        <v>0.99041913664041203</v>
      </c>
      <c r="H15" s="24">
        <v>10.3572166666667</v>
      </c>
      <c r="I15" s="24">
        <v>12246.758751417199</v>
      </c>
      <c r="J15" s="24">
        <v>70.820210260797197</v>
      </c>
      <c r="K15" s="24">
        <v>80.937383155196798</v>
      </c>
      <c r="L15" s="25" t="s">
        <v>252</v>
      </c>
      <c r="M15" s="24">
        <v>0.99968348152573705</v>
      </c>
      <c r="N15" s="24">
        <v>11.4979833333333</v>
      </c>
      <c r="O15" s="24">
        <v>61412.490511327604</v>
      </c>
      <c r="P15" s="24">
        <v>80.9112930623956</v>
      </c>
      <c r="Q15" s="24">
        <v>92.470049214166394</v>
      </c>
    </row>
    <row r="16" spans="1:17">
      <c r="A16" s="25" t="s">
        <v>46</v>
      </c>
      <c r="B16" s="25" t="s">
        <v>319</v>
      </c>
      <c r="C16" s="25" t="s">
        <v>59</v>
      </c>
      <c r="D16" s="25" t="s">
        <v>57</v>
      </c>
      <c r="E16" s="26">
        <v>43893.589138830997</v>
      </c>
      <c r="F16" s="25" t="s">
        <v>253</v>
      </c>
      <c r="G16" s="24">
        <v>0.99041913664041203</v>
      </c>
      <c r="H16" s="24">
        <v>10.357250000000001</v>
      </c>
      <c r="I16" s="24">
        <v>17644.064336677398</v>
      </c>
      <c r="J16" s="24">
        <v>141.02104007097901</v>
      </c>
      <c r="K16" s="24">
        <v>112.816832056783</v>
      </c>
      <c r="L16" s="25" t="s">
        <v>252</v>
      </c>
      <c r="M16" s="24">
        <v>0.99968348152573705</v>
      </c>
      <c r="N16" s="24">
        <v>11.4980166666667</v>
      </c>
      <c r="O16" s="24">
        <v>88925.261829310504</v>
      </c>
      <c r="P16" s="24">
        <v>124.38442998686</v>
      </c>
      <c r="Q16" s="24">
        <v>99.507543989488198</v>
      </c>
    </row>
    <row r="17" spans="1:17">
      <c r="A17" s="25" t="s">
        <v>42</v>
      </c>
      <c r="B17" s="25" t="s">
        <v>318</v>
      </c>
      <c r="C17" s="25" t="s">
        <v>59</v>
      </c>
      <c r="D17" s="25" t="s">
        <v>141</v>
      </c>
      <c r="E17" s="26">
        <v>43893.603406608803</v>
      </c>
      <c r="F17" s="25" t="s">
        <v>253</v>
      </c>
      <c r="G17" s="24">
        <v>0.99041913664041203</v>
      </c>
      <c r="H17" s="24">
        <v>10.3572166666667</v>
      </c>
      <c r="I17" s="24">
        <v>28820.862428909099</v>
      </c>
      <c r="J17" s="24">
        <v>176.85824857190701</v>
      </c>
      <c r="K17" s="24">
        <v>88.429124285953307</v>
      </c>
      <c r="L17" s="25" t="s">
        <v>252</v>
      </c>
      <c r="M17" s="24">
        <v>0.99968348152573705</v>
      </c>
      <c r="N17" s="24">
        <v>11.4979833333333</v>
      </c>
      <c r="O17" s="24">
        <v>148972.03716878101</v>
      </c>
      <c r="P17" s="24">
        <v>197.89116610452001</v>
      </c>
      <c r="Q17" s="24">
        <v>98.945583052259906</v>
      </c>
    </row>
    <row r="18" spans="1:17">
      <c r="A18" s="25" t="s">
        <v>148</v>
      </c>
      <c r="B18" s="25" t="s">
        <v>317</v>
      </c>
      <c r="C18" s="25" t="s">
        <v>59</v>
      </c>
      <c r="D18" s="25" t="s">
        <v>197</v>
      </c>
      <c r="E18" s="26">
        <v>43893.617658599498</v>
      </c>
      <c r="F18" s="25" t="s">
        <v>253</v>
      </c>
      <c r="G18" s="24">
        <v>0.99041913664041203</v>
      </c>
      <c r="H18" s="24">
        <v>10.357250000000001</v>
      </c>
      <c r="I18" s="24">
        <v>65149.323949554499</v>
      </c>
      <c r="J18" s="24">
        <v>347.611462542889</v>
      </c>
      <c r="K18" s="24">
        <v>92.696390011437103</v>
      </c>
      <c r="L18" s="25" t="s">
        <v>252</v>
      </c>
      <c r="M18" s="24">
        <v>0.99968348152573705</v>
      </c>
      <c r="N18" s="24">
        <v>11.4980166666667</v>
      </c>
      <c r="O18" s="24">
        <v>327950.43165428803</v>
      </c>
      <c r="P18" s="24">
        <v>384.95689738128902</v>
      </c>
      <c r="Q18" s="24">
        <v>102.65517263501</v>
      </c>
    </row>
    <row r="19" spans="1:17">
      <c r="A19" s="25" t="s">
        <v>50</v>
      </c>
      <c r="B19" s="25" t="s">
        <v>316</v>
      </c>
      <c r="C19" s="25" t="s">
        <v>59</v>
      </c>
      <c r="D19" s="25" t="s">
        <v>60</v>
      </c>
      <c r="E19" s="26">
        <v>43893.631984537002</v>
      </c>
      <c r="F19" s="25" t="s">
        <v>253</v>
      </c>
      <c r="G19" s="24">
        <v>0.99041913664041203</v>
      </c>
      <c r="H19" s="24">
        <v>10.3572166666667</v>
      </c>
      <c r="I19" s="24">
        <v>104338.001244596</v>
      </c>
      <c r="J19" s="24">
        <v>724.11349264394903</v>
      </c>
      <c r="K19" s="24">
        <v>115.858158823032</v>
      </c>
      <c r="L19" s="25" t="s">
        <v>252</v>
      </c>
      <c r="M19" s="24">
        <v>0.99968348152573705</v>
      </c>
      <c r="N19" s="24">
        <v>11.4979833333333</v>
      </c>
      <c r="O19" s="24">
        <v>508510.183400943</v>
      </c>
      <c r="P19" s="24">
        <v>623.348364594391</v>
      </c>
      <c r="Q19" s="24">
        <v>99.735738335102496</v>
      </c>
    </row>
    <row r="20" spans="1:17">
      <c r="A20" s="25" t="s">
        <v>29</v>
      </c>
      <c r="B20" s="25" t="s">
        <v>315</v>
      </c>
      <c r="C20" s="25" t="s">
        <v>59</v>
      </c>
      <c r="D20" s="25" t="s">
        <v>195</v>
      </c>
      <c r="E20" s="26">
        <v>43893.646255995402</v>
      </c>
      <c r="F20" s="25" t="s">
        <v>253</v>
      </c>
      <c r="G20" s="24">
        <v>0.99041913664041203</v>
      </c>
      <c r="H20" s="24">
        <v>10.357250000000001</v>
      </c>
      <c r="I20" s="24">
        <v>138411.06916647701</v>
      </c>
      <c r="J20" s="24">
        <v>795.53824240929805</v>
      </c>
      <c r="K20" s="24">
        <v>90.918656275348397</v>
      </c>
      <c r="L20" s="25" t="s">
        <v>252</v>
      </c>
      <c r="M20" s="24">
        <v>0.99968348152573705</v>
      </c>
      <c r="N20" s="24">
        <v>11.4980166666667</v>
      </c>
      <c r="O20" s="24">
        <v>687340.63198098796</v>
      </c>
      <c r="P20" s="24">
        <v>892.36205208987201</v>
      </c>
      <c r="Q20" s="24">
        <v>101.984234524557</v>
      </c>
    </row>
    <row r="21" spans="1:17">
      <c r="A21" s="25" t="s">
        <v>27</v>
      </c>
      <c r="B21" s="25" t="s">
        <v>314</v>
      </c>
      <c r="C21" s="25" t="s">
        <v>59</v>
      </c>
      <c r="D21" s="25" t="s">
        <v>188</v>
      </c>
      <c r="E21" s="26">
        <v>43893.660539606499</v>
      </c>
      <c r="F21" s="25" t="s">
        <v>253</v>
      </c>
      <c r="G21" s="24">
        <v>0.99041913664041203</v>
      </c>
      <c r="H21" s="24">
        <v>10.3572166666667</v>
      </c>
      <c r="I21" s="24">
        <v>190214.60661447799</v>
      </c>
      <c r="J21" s="24">
        <v>1266.14602587476</v>
      </c>
      <c r="K21" s="24">
        <v>101.29168206998099</v>
      </c>
      <c r="L21" s="25" t="s">
        <v>252</v>
      </c>
      <c r="M21" s="24">
        <v>0.99968348152573705</v>
      </c>
      <c r="N21" s="24">
        <v>11.4979833333333</v>
      </c>
      <c r="O21" s="24">
        <v>965328.50898077001</v>
      </c>
      <c r="P21" s="24">
        <v>1236.6406349143399</v>
      </c>
      <c r="Q21" s="24">
        <v>98.931250793147498</v>
      </c>
    </row>
    <row r="22" spans="1:17">
      <c r="A22" s="25" t="s">
        <v>21</v>
      </c>
      <c r="B22" s="25" t="s">
        <v>330</v>
      </c>
      <c r="C22" s="25" t="s">
        <v>178</v>
      </c>
      <c r="D22" s="25" t="s">
        <v>162</v>
      </c>
      <c r="E22" s="26">
        <v>43893.431819745398</v>
      </c>
      <c r="F22" s="25" t="s">
        <v>253</v>
      </c>
      <c r="G22" s="24">
        <v>0.99041913664041203</v>
      </c>
      <c r="H22" s="24">
        <v>10.3572166666667</v>
      </c>
      <c r="I22" s="24">
        <v>198.932003440947</v>
      </c>
      <c r="J22" s="24">
        <v>0.98065411403343505</v>
      </c>
      <c r="K22" s="24"/>
      <c r="L22" s="25" t="s">
        <v>252</v>
      </c>
      <c r="M22" s="24">
        <v>0.99968348152573705</v>
      </c>
      <c r="N22" s="24">
        <v>11.4895833333333</v>
      </c>
      <c r="O22" s="24">
        <v>1742.9440370581001</v>
      </c>
      <c r="P22" s="24">
        <v>1.3619981112694599</v>
      </c>
      <c r="Q22" s="24"/>
    </row>
    <row r="23" spans="1:17">
      <c r="A23" s="25" t="s">
        <v>21</v>
      </c>
      <c r="B23" s="25" t="s">
        <v>329</v>
      </c>
      <c r="C23" s="25" t="s">
        <v>178</v>
      </c>
      <c r="D23" s="25" t="s">
        <v>162</v>
      </c>
      <c r="E23" s="26">
        <v>43893.446095023202</v>
      </c>
      <c r="F23" s="25" t="s">
        <v>253</v>
      </c>
      <c r="G23" s="24">
        <v>0.99041913664041203</v>
      </c>
      <c r="H23" s="24">
        <v>10.357250000000001</v>
      </c>
      <c r="I23" s="24">
        <v>220.57947628023399</v>
      </c>
      <c r="J23" s="24">
        <v>1.2233605993585901</v>
      </c>
      <c r="K23" s="24"/>
      <c r="L23" s="25" t="s">
        <v>252</v>
      </c>
      <c r="M23" s="24">
        <v>0.99968348152573705</v>
      </c>
      <c r="N23" s="24">
        <v>11.4896166666667</v>
      </c>
      <c r="O23" s="24">
        <v>1845.7348710937399</v>
      </c>
      <c r="P23" s="24">
        <v>1.4830212506890901</v>
      </c>
      <c r="Q23" s="24"/>
    </row>
    <row r="24" spans="1:17">
      <c r="A24" s="25" t="s">
        <v>21</v>
      </c>
      <c r="B24" s="25" t="s">
        <v>310</v>
      </c>
      <c r="C24" s="25" t="s">
        <v>178</v>
      </c>
      <c r="D24" s="25" t="s">
        <v>162</v>
      </c>
      <c r="E24" s="26">
        <v>43893.717656770801</v>
      </c>
      <c r="F24" s="25" t="s">
        <v>253</v>
      </c>
      <c r="G24" s="24">
        <v>0.99041913664041203</v>
      </c>
      <c r="H24" s="24">
        <v>10.3572166666667</v>
      </c>
      <c r="I24" s="24">
        <v>220.65207545879099</v>
      </c>
      <c r="J24" s="24">
        <v>1.3144281764516601</v>
      </c>
      <c r="K24" s="24"/>
      <c r="L24" s="25" t="s">
        <v>252</v>
      </c>
      <c r="M24" s="24">
        <v>0.99968348152573705</v>
      </c>
      <c r="N24" s="24">
        <v>11.4895833333333</v>
      </c>
      <c r="O24" s="24">
        <v>1698.3706731709001</v>
      </c>
      <c r="P24" s="24">
        <v>1.3063169890469599</v>
      </c>
      <c r="Q24" s="24"/>
    </row>
    <row r="25" spans="1:17">
      <c r="A25" s="25" t="s">
        <v>21</v>
      </c>
      <c r="B25" s="25" t="s">
        <v>296</v>
      </c>
      <c r="C25" s="25" t="s">
        <v>178</v>
      </c>
      <c r="D25" s="25" t="s">
        <v>162</v>
      </c>
      <c r="E25" s="26">
        <v>43893.9175642708</v>
      </c>
      <c r="F25" s="25" t="s">
        <v>253</v>
      </c>
      <c r="G25" s="24">
        <v>0.99041913664041203</v>
      </c>
      <c r="H25" s="24">
        <v>10.3572166666667</v>
      </c>
      <c r="I25" s="24">
        <v>260.71454017098398</v>
      </c>
      <c r="J25" s="24">
        <v>1.1991332401994199</v>
      </c>
      <c r="K25" s="24"/>
      <c r="L25" s="25" t="s">
        <v>252</v>
      </c>
      <c r="M25" s="24">
        <v>0.99968348152573705</v>
      </c>
      <c r="N25" s="24">
        <v>11.4895833333333</v>
      </c>
      <c r="O25" s="24">
        <v>2867.21986610674</v>
      </c>
      <c r="P25" s="24">
        <v>2.4888892667210998</v>
      </c>
      <c r="Q25" s="24"/>
    </row>
    <row r="26" spans="1:17">
      <c r="A26" s="25" t="s">
        <v>21</v>
      </c>
      <c r="B26" s="25" t="s">
        <v>290</v>
      </c>
      <c r="C26" s="25" t="s">
        <v>178</v>
      </c>
      <c r="D26" s="25" t="s">
        <v>162</v>
      </c>
      <c r="E26" s="26">
        <v>43893.9890044329</v>
      </c>
      <c r="F26" s="25" t="s">
        <v>253</v>
      </c>
      <c r="G26" s="24">
        <v>0.99041913664041203</v>
      </c>
      <c r="H26" s="24">
        <v>10.36565</v>
      </c>
      <c r="I26" s="24">
        <v>145.759917405717</v>
      </c>
      <c r="J26" s="24">
        <v>0.60846115575216897</v>
      </c>
      <c r="K26" s="24"/>
      <c r="L26" s="25" t="s">
        <v>252</v>
      </c>
      <c r="M26" s="24">
        <v>0.99968348152573705</v>
      </c>
      <c r="N26" s="24">
        <v>11.4896166666667</v>
      </c>
      <c r="O26" s="24">
        <v>2381.89334932154</v>
      </c>
      <c r="P26" s="24">
        <v>1.95984089292608</v>
      </c>
      <c r="Q26" s="24"/>
    </row>
    <row r="27" spans="1:17">
      <c r="A27" s="25" t="s">
        <v>21</v>
      </c>
      <c r="B27" s="25" t="s">
        <v>282</v>
      </c>
      <c r="C27" s="25" t="s">
        <v>178</v>
      </c>
      <c r="D27" s="25" t="s">
        <v>162</v>
      </c>
      <c r="E27" s="26">
        <v>43894.103223761602</v>
      </c>
      <c r="F27" s="25" t="s">
        <v>253</v>
      </c>
      <c r="G27" s="24">
        <v>0.99041913664041203</v>
      </c>
      <c r="H27" s="24">
        <v>10.357250000000001</v>
      </c>
      <c r="I27" s="24">
        <v>94.390512772518903</v>
      </c>
      <c r="J27" s="24">
        <v>0.35351008200417899</v>
      </c>
      <c r="K27" s="24"/>
      <c r="L27" s="25" t="s">
        <v>252</v>
      </c>
      <c r="M27" s="24">
        <v>0.99968348152573705</v>
      </c>
      <c r="N27" s="24">
        <v>11.4980166666667</v>
      </c>
      <c r="O27" s="24">
        <v>3487.6365412084601</v>
      </c>
      <c r="P27" s="24">
        <v>3.067444104722</v>
      </c>
      <c r="Q27" s="24"/>
    </row>
    <row r="28" spans="1:17">
      <c r="A28" s="25" t="s">
        <v>21</v>
      </c>
      <c r="B28" s="25" t="s">
        <v>275</v>
      </c>
      <c r="C28" s="25" t="s">
        <v>178</v>
      </c>
      <c r="D28" s="25" t="s">
        <v>162</v>
      </c>
      <c r="E28" s="26">
        <v>43894.203089166702</v>
      </c>
      <c r="F28" s="25" t="s">
        <v>253</v>
      </c>
      <c r="G28" s="24">
        <v>0.99041913664041203</v>
      </c>
      <c r="H28" s="24">
        <v>10.3572166666667</v>
      </c>
      <c r="I28" s="24">
        <v>233.24096199226099</v>
      </c>
      <c r="J28" s="24">
        <v>1.20210169905886</v>
      </c>
      <c r="K28" s="24"/>
      <c r="L28" s="25" t="s">
        <v>252</v>
      </c>
      <c r="M28" s="24">
        <v>0.99968348152573705</v>
      </c>
      <c r="N28" s="24">
        <v>11.4979833333333</v>
      </c>
      <c r="O28" s="24">
        <v>2407.7011457585199</v>
      </c>
      <c r="P28" s="24">
        <v>2.0302090239191899</v>
      </c>
      <c r="Q28" s="24"/>
    </row>
    <row r="29" spans="1:17">
      <c r="A29" s="25" t="s">
        <v>21</v>
      </c>
      <c r="B29" s="25" t="s">
        <v>271</v>
      </c>
      <c r="C29" s="25" t="s">
        <v>178</v>
      </c>
      <c r="D29" s="25" t="s">
        <v>162</v>
      </c>
      <c r="E29" s="26">
        <v>43894.260194050898</v>
      </c>
      <c r="F29" s="25" t="s">
        <v>253</v>
      </c>
      <c r="G29" s="24">
        <v>0.99041913664041203</v>
      </c>
      <c r="H29" s="24">
        <v>10.3572166666667</v>
      </c>
      <c r="I29" s="24">
        <v>145.65896194255501</v>
      </c>
      <c r="J29" s="24">
        <v>0.75699641560718001</v>
      </c>
      <c r="K29" s="24"/>
      <c r="L29" s="25" t="s">
        <v>252</v>
      </c>
      <c r="M29" s="24">
        <v>0.99968348152573705</v>
      </c>
      <c r="N29" s="24">
        <v>11.4895833333333</v>
      </c>
      <c r="O29" s="24">
        <v>2591.8191775287701</v>
      </c>
      <c r="P29" s="24">
        <v>2.2373270898815898</v>
      </c>
      <c r="Q29" s="24"/>
    </row>
    <row r="30" spans="1:17">
      <c r="A30" s="25" t="s">
        <v>21</v>
      </c>
      <c r="B30" s="25" t="s">
        <v>255</v>
      </c>
      <c r="C30" s="25" t="s">
        <v>178</v>
      </c>
      <c r="D30" s="25" t="s">
        <v>162</v>
      </c>
      <c r="E30" s="26">
        <v>43894.4887468171</v>
      </c>
      <c r="F30" s="25" t="s">
        <v>253</v>
      </c>
      <c r="G30" s="24">
        <v>0.99041913664041203</v>
      </c>
      <c r="H30" s="24">
        <v>10.3572166666667</v>
      </c>
      <c r="I30" s="24">
        <v>523.78855628422605</v>
      </c>
      <c r="J30" s="24">
        <v>3.7027564764468499</v>
      </c>
      <c r="K30" s="24"/>
      <c r="L30" s="25" t="s">
        <v>252</v>
      </c>
      <c r="M30" s="24">
        <v>0.99968348152573705</v>
      </c>
      <c r="N30" s="24">
        <v>11.4979833333333</v>
      </c>
      <c r="O30" s="24">
        <v>3117.94077795151</v>
      </c>
      <c r="P30" s="24">
        <v>2.8420549042827399</v>
      </c>
      <c r="Q30" s="24"/>
    </row>
    <row r="31" spans="1:17">
      <c r="A31" s="25" t="s">
        <v>144</v>
      </c>
      <c r="B31" s="25" t="s">
        <v>313</v>
      </c>
      <c r="C31" s="25" t="s">
        <v>35</v>
      </c>
      <c r="D31" s="25" t="s">
        <v>167</v>
      </c>
      <c r="E31" s="26">
        <v>43893.6748330556</v>
      </c>
      <c r="F31" s="25" t="s">
        <v>253</v>
      </c>
      <c r="G31" s="24">
        <v>0.99041913664041203</v>
      </c>
      <c r="H31" s="24">
        <v>10.357250000000001</v>
      </c>
      <c r="I31" s="24">
        <v>450.79107648848299</v>
      </c>
      <c r="J31" s="24">
        <v>3.40127940187734</v>
      </c>
      <c r="K31" s="24">
        <v>45.350392025031297</v>
      </c>
      <c r="L31" s="25" t="s">
        <v>252</v>
      </c>
      <c r="M31" s="24">
        <v>0.99968348152573705</v>
      </c>
      <c r="N31" s="24">
        <v>11.4980166666667</v>
      </c>
      <c r="O31" s="24">
        <v>4165.4095557668297</v>
      </c>
      <c r="P31" s="24">
        <v>5.7131887036836302</v>
      </c>
      <c r="Q31" s="24">
        <v>76.175849382448405</v>
      </c>
    </row>
    <row r="32" spans="1:17">
      <c r="A32" s="25" t="s">
        <v>18</v>
      </c>
      <c r="B32" s="25" t="s">
        <v>312</v>
      </c>
      <c r="C32" s="25" t="s">
        <v>35</v>
      </c>
      <c r="D32" s="25" t="s">
        <v>82</v>
      </c>
      <c r="E32" s="26">
        <v>43893.6890814699</v>
      </c>
      <c r="F32" s="25" t="s">
        <v>253</v>
      </c>
      <c r="G32" s="24">
        <v>0.99041913664041203</v>
      </c>
      <c r="H32" s="24">
        <v>10.3572166666667</v>
      </c>
      <c r="I32" s="24">
        <v>5407.5313242624097</v>
      </c>
      <c r="J32" s="24">
        <v>38.550194131385403</v>
      </c>
      <c r="K32" s="24">
        <v>77.100388262770693</v>
      </c>
      <c r="L32" s="25" t="s">
        <v>252</v>
      </c>
      <c r="M32" s="24">
        <v>0.99968348152573705</v>
      </c>
      <c r="N32" s="24">
        <v>11.4979833333333</v>
      </c>
      <c r="O32" s="24">
        <v>32578.815241184901</v>
      </c>
      <c r="P32" s="24">
        <v>46.1330983762657</v>
      </c>
      <c r="Q32" s="24">
        <v>92.2661967525313</v>
      </c>
    </row>
    <row r="33" spans="1:17">
      <c r="A33" s="25" t="s">
        <v>84</v>
      </c>
      <c r="B33" s="25" t="s">
        <v>311</v>
      </c>
      <c r="C33" s="25" t="s">
        <v>35</v>
      </c>
      <c r="D33" s="25" t="s">
        <v>141</v>
      </c>
      <c r="E33" s="26">
        <v>43893.703329317097</v>
      </c>
      <c r="F33" s="25" t="s">
        <v>253</v>
      </c>
      <c r="G33" s="24">
        <v>0.99041913664041203</v>
      </c>
      <c r="H33" s="24">
        <v>10.357250000000001</v>
      </c>
      <c r="I33" s="24">
        <v>20187.576683681302</v>
      </c>
      <c r="J33" s="24">
        <v>184.83534337768899</v>
      </c>
      <c r="K33" s="24">
        <v>92.417671688844493</v>
      </c>
      <c r="L33" s="25" t="s">
        <v>252</v>
      </c>
      <c r="M33" s="24">
        <v>0.99968348152573705</v>
      </c>
      <c r="N33" s="24">
        <v>11.4980166666667</v>
      </c>
      <c r="O33" s="24">
        <v>124587.41776012399</v>
      </c>
      <c r="P33" s="24">
        <v>188.749272260178</v>
      </c>
      <c r="Q33" s="24">
        <v>94.374636130089002</v>
      </c>
    </row>
    <row r="34" spans="1:17">
      <c r="A34" s="25" t="s">
        <v>131</v>
      </c>
      <c r="B34" s="25" t="s">
        <v>300</v>
      </c>
      <c r="C34" s="25" t="s">
        <v>35</v>
      </c>
      <c r="D34" s="25" t="s">
        <v>183</v>
      </c>
      <c r="E34" s="26">
        <v>43893.8604462847</v>
      </c>
      <c r="F34" s="25" t="s">
        <v>253</v>
      </c>
      <c r="G34" s="24">
        <v>0.99041913664041203</v>
      </c>
      <c r="H34" s="24">
        <v>10.3572166666667</v>
      </c>
      <c r="I34" s="24">
        <v>2389.7828344455902</v>
      </c>
      <c r="J34" s="24">
        <v>13.527578400071601</v>
      </c>
      <c r="K34" s="24">
        <v>108.22062720057301</v>
      </c>
      <c r="L34" s="25" t="s">
        <v>252</v>
      </c>
      <c r="M34" s="24">
        <v>0.99968348152573705</v>
      </c>
      <c r="N34" s="24">
        <v>11.4979833333333</v>
      </c>
      <c r="O34" s="24">
        <v>11767.609125180999</v>
      </c>
      <c r="P34" s="24">
        <v>11.6852774413482</v>
      </c>
      <c r="Q34" s="24">
        <v>93.482219530785699</v>
      </c>
    </row>
    <row r="35" spans="1:17">
      <c r="A35" s="25" t="s">
        <v>12</v>
      </c>
      <c r="B35" s="25" t="s">
        <v>288</v>
      </c>
      <c r="C35" s="25" t="s">
        <v>35</v>
      </c>
      <c r="D35" s="25" t="s">
        <v>145</v>
      </c>
      <c r="E35" s="26">
        <v>43894.017578217601</v>
      </c>
      <c r="F35" s="25" t="s">
        <v>253</v>
      </c>
      <c r="G35" s="24">
        <v>0.99041913664041203</v>
      </c>
      <c r="H35" s="24">
        <v>10.357250000000001</v>
      </c>
      <c r="I35" s="24">
        <v>12456.4626696214</v>
      </c>
      <c r="J35" s="24">
        <v>80.161410143690901</v>
      </c>
      <c r="K35" s="24">
        <v>91.613040164218106</v>
      </c>
      <c r="L35" s="25" t="s">
        <v>252</v>
      </c>
      <c r="M35" s="24">
        <v>0.99968348152573705</v>
      </c>
      <c r="N35" s="24">
        <v>11.4980166666667</v>
      </c>
      <c r="O35" s="24">
        <v>63248.267778153997</v>
      </c>
      <c r="P35" s="24">
        <v>79.976849213093104</v>
      </c>
      <c r="Q35" s="24">
        <v>91.402113386392102</v>
      </c>
    </row>
    <row r="36" spans="1:17">
      <c r="A36" s="25" t="s">
        <v>148</v>
      </c>
      <c r="B36" s="25" t="s">
        <v>276</v>
      </c>
      <c r="C36" s="25" t="s">
        <v>35</v>
      </c>
      <c r="D36" s="25" t="s">
        <v>197</v>
      </c>
      <c r="E36" s="26">
        <v>43894.188850127299</v>
      </c>
      <c r="F36" s="25" t="s">
        <v>253</v>
      </c>
      <c r="G36" s="24">
        <v>0.99041913664041203</v>
      </c>
      <c r="H36" s="24">
        <v>10.357250000000001</v>
      </c>
      <c r="I36" s="24">
        <v>70221.705429727604</v>
      </c>
      <c r="J36" s="24">
        <v>335.06200249770598</v>
      </c>
      <c r="K36" s="24">
        <v>89.349867332721502</v>
      </c>
      <c r="L36" s="25" t="s">
        <v>252</v>
      </c>
      <c r="M36" s="24">
        <v>0.99968348152573705</v>
      </c>
      <c r="N36" s="24">
        <v>11.4980166666667</v>
      </c>
      <c r="O36" s="24">
        <v>359334.379073939</v>
      </c>
      <c r="P36" s="24">
        <v>385.608002083055</v>
      </c>
      <c r="Q36" s="24">
        <v>102.828800555481</v>
      </c>
    </row>
    <row r="37" spans="1:17">
      <c r="A37" s="25" t="s">
        <v>26</v>
      </c>
      <c r="B37" s="25" t="s">
        <v>270</v>
      </c>
      <c r="C37" s="25" t="s">
        <v>35</v>
      </c>
      <c r="D37" s="25" t="s">
        <v>122</v>
      </c>
      <c r="E37" s="26">
        <v>43894.274478159699</v>
      </c>
      <c r="F37" s="25" t="s">
        <v>253</v>
      </c>
      <c r="G37" s="24">
        <v>0.99041913664041203</v>
      </c>
      <c r="H37" s="24">
        <v>10.357250000000001</v>
      </c>
      <c r="I37" s="24">
        <v>399.25691103331201</v>
      </c>
      <c r="J37" s="24">
        <v>2.0720522324731898</v>
      </c>
      <c r="K37" s="24">
        <v>118.40298471275401</v>
      </c>
      <c r="L37" s="25" t="s">
        <v>252</v>
      </c>
      <c r="M37" s="24">
        <v>0.99968348152573705</v>
      </c>
      <c r="N37" s="24">
        <v>11.4980166666667</v>
      </c>
      <c r="O37" s="24">
        <v>3049.9303447265502</v>
      </c>
      <c r="P37" s="24">
        <v>2.30583929744961</v>
      </c>
      <c r="Q37" s="24">
        <v>131.76224556854899</v>
      </c>
    </row>
    <row r="38" spans="1:17">
      <c r="A38" s="25" t="s">
        <v>78</v>
      </c>
      <c r="B38" s="25" t="s">
        <v>269</v>
      </c>
      <c r="C38" s="25" t="s">
        <v>35</v>
      </c>
      <c r="D38" s="25" t="s">
        <v>30</v>
      </c>
      <c r="E38" s="26">
        <v>43894.288730219901</v>
      </c>
      <c r="F38" s="25" t="s">
        <v>253</v>
      </c>
      <c r="G38" s="24">
        <v>0.99041913664041203</v>
      </c>
      <c r="H38" s="24">
        <v>10.3572166666667</v>
      </c>
      <c r="I38" s="24">
        <v>406.26852654867503</v>
      </c>
      <c r="J38" s="24">
        <v>2.4770806221514801</v>
      </c>
      <c r="K38" s="24">
        <v>82.569354071716006</v>
      </c>
      <c r="L38" s="25" t="s">
        <v>252</v>
      </c>
      <c r="M38" s="24">
        <v>0.99968348152573705</v>
      </c>
      <c r="N38" s="24">
        <v>11.4979833333333</v>
      </c>
      <c r="O38" s="24">
        <v>3694.5937092846598</v>
      </c>
      <c r="P38" s="24">
        <v>3.80962117770807</v>
      </c>
      <c r="Q38" s="24">
        <v>126.987372590269</v>
      </c>
    </row>
    <row r="39" spans="1:17">
      <c r="A39" s="25" t="s">
        <v>79</v>
      </c>
      <c r="B39" s="25" t="s">
        <v>268</v>
      </c>
      <c r="C39" s="25" t="s">
        <v>35</v>
      </c>
      <c r="D39" s="25" t="s">
        <v>75</v>
      </c>
      <c r="E39" s="26">
        <v>43894.303001504602</v>
      </c>
      <c r="F39" s="25" t="s">
        <v>253</v>
      </c>
      <c r="G39" s="24">
        <v>0.99041913664041203</v>
      </c>
      <c r="H39" s="24">
        <v>10.357250000000001</v>
      </c>
      <c r="I39" s="24">
        <v>956.91068275123496</v>
      </c>
      <c r="J39" s="24">
        <v>5.8852117253643197</v>
      </c>
      <c r="K39" s="24">
        <v>117.704234507286</v>
      </c>
      <c r="L39" s="25" t="s">
        <v>252</v>
      </c>
      <c r="M39" s="24">
        <v>0.99968348152573705</v>
      </c>
      <c r="N39" s="24">
        <v>11.4980166666667</v>
      </c>
      <c r="O39" s="24">
        <v>6341.3548132620099</v>
      </c>
      <c r="P39" s="24">
        <v>6.0272390506387099</v>
      </c>
      <c r="Q39" s="24">
        <v>120.544781012774</v>
      </c>
    </row>
    <row r="40" spans="1:17">
      <c r="A40" s="25" t="s">
        <v>67</v>
      </c>
      <c r="B40" s="25" t="s">
        <v>267</v>
      </c>
      <c r="C40" s="25" t="s">
        <v>35</v>
      </c>
      <c r="D40" s="25" t="s">
        <v>167</v>
      </c>
      <c r="E40" s="26">
        <v>43894.317300925897</v>
      </c>
      <c r="F40" s="25" t="s">
        <v>253</v>
      </c>
      <c r="G40" s="24">
        <v>0.99041913664041203</v>
      </c>
      <c r="H40" s="24">
        <v>10.3572166666667</v>
      </c>
      <c r="I40" s="24">
        <v>1641.61531711967</v>
      </c>
      <c r="J40" s="24">
        <v>7.7881921199209403</v>
      </c>
      <c r="K40" s="24">
        <v>103.84256159894601</v>
      </c>
      <c r="L40" s="25" t="s">
        <v>252</v>
      </c>
      <c r="M40" s="24">
        <v>0.99968348152573705</v>
      </c>
      <c r="N40" s="24">
        <v>11.4979833333333</v>
      </c>
      <c r="O40" s="24">
        <v>10139.958268300001</v>
      </c>
      <c r="P40" s="24">
        <v>8.5509100777431009</v>
      </c>
      <c r="Q40" s="24">
        <v>114.012134369908</v>
      </c>
    </row>
    <row r="41" spans="1:17">
      <c r="A41" s="25" t="s">
        <v>131</v>
      </c>
      <c r="B41" s="25" t="s">
        <v>266</v>
      </c>
      <c r="C41" s="25" t="s">
        <v>35</v>
      </c>
      <c r="D41" s="25" t="s">
        <v>183</v>
      </c>
      <c r="E41" s="26">
        <v>43894.331571493101</v>
      </c>
      <c r="F41" s="25" t="s">
        <v>253</v>
      </c>
      <c r="G41" s="24">
        <v>0.99041913664041203</v>
      </c>
      <c r="H41" s="24">
        <v>10.357250000000001</v>
      </c>
      <c r="I41" s="24">
        <v>2232.3705218719001</v>
      </c>
      <c r="J41" s="24">
        <v>12.8893837562967</v>
      </c>
      <c r="K41" s="24">
        <v>103.11507005037301</v>
      </c>
      <c r="L41" s="25" t="s">
        <v>252</v>
      </c>
      <c r="M41" s="24">
        <v>0.99968348152573705</v>
      </c>
      <c r="N41" s="24">
        <v>11.4980166666667</v>
      </c>
      <c r="O41" s="24">
        <v>10093.2389504935</v>
      </c>
      <c r="P41" s="24">
        <v>10.179222882297699</v>
      </c>
      <c r="Q41" s="24">
        <v>81.433783058381707</v>
      </c>
    </row>
    <row r="42" spans="1:17">
      <c r="A42" s="25" t="s">
        <v>47</v>
      </c>
      <c r="B42" s="25" t="s">
        <v>265</v>
      </c>
      <c r="C42" s="25" t="s">
        <v>35</v>
      </c>
      <c r="D42" s="25" t="s">
        <v>173</v>
      </c>
      <c r="E42" s="26">
        <v>43894.3458170718</v>
      </c>
      <c r="F42" s="25" t="s">
        <v>253</v>
      </c>
      <c r="G42" s="24">
        <v>0.99041913664041203</v>
      </c>
      <c r="H42" s="24">
        <v>10.3572166666667</v>
      </c>
      <c r="I42" s="24">
        <v>4474.6212682471796</v>
      </c>
      <c r="J42" s="24">
        <v>21.205947763425701</v>
      </c>
      <c r="K42" s="24">
        <v>106.029738817129</v>
      </c>
      <c r="L42" s="25" t="s">
        <v>252</v>
      </c>
      <c r="M42" s="24">
        <v>0.99968348152573705</v>
      </c>
      <c r="N42" s="24">
        <v>11.4979833333333</v>
      </c>
      <c r="O42" s="24">
        <v>22659.284263973099</v>
      </c>
      <c r="P42" s="24">
        <v>18.7935709203912</v>
      </c>
      <c r="Q42" s="24">
        <v>93.967854601956205</v>
      </c>
    </row>
    <row r="43" spans="1:17">
      <c r="A43" s="25" t="s">
        <v>32</v>
      </c>
      <c r="B43" s="25" t="s">
        <v>264</v>
      </c>
      <c r="C43" s="25" t="s">
        <v>35</v>
      </c>
      <c r="D43" s="25" t="s">
        <v>169</v>
      </c>
      <c r="E43" s="26">
        <v>43894.360161076402</v>
      </c>
      <c r="F43" s="25" t="s">
        <v>253</v>
      </c>
      <c r="G43" s="24">
        <v>0.99041913664041203</v>
      </c>
      <c r="H43" s="24">
        <v>10.357250000000001</v>
      </c>
      <c r="I43" s="24">
        <v>4759.5874602985396</v>
      </c>
      <c r="J43" s="24">
        <v>26.4755002605425</v>
      </c>
      <c r="K43" s="24">
        <v>84.721600833736105</v>
      </c>
      <c r="L43" s="25" t="s">
        <v>252</v>
      </c>
      <c r="M43" s="24">
        <v>0.99968348152573705</v>
      </c>
      <c r="N43" s="24">
        <v>11.4980166666667</v>
      </c>
      <c r="O43" s="24">
        <v>27337.227740258601</v>
      </c>
      <c r="P43" s="24">
        <v>31.343331113835401</v>
      </c>
      <c r="Q43" s="24">
        <v>100.298659564273</v>
      </c>
    </row>
    <row r="44" spans="1:17">
      <c r="A44" s="25" t="s">
        <v>87</v>
      </c>
      <c r="B44" s="25" t="s">
        <v>263</v>
      </c>
      <c r="C44" s="25" t="s">
        <v>35</v>
      </c>
      <c r="D44" s="25" t="s">
        <v>82</v>
      </c>
      <c r="E44" s="26">
        <v>43894.374443205998</v>
      </c>
      <c r="F44" s="25" t="s">
        <v>253</v>
      </c>
      <c r="G44" s="24">
        <v>0.99041913664041203</v>
      </c>
      <c r="H44" s="24">
        <v>10.3572166666667</v>
      </c>
      <c r="I44" s="24">
        <v>8624.2398018263193</v>
      </c>
      <c r="J44" s="24">
        <v>57.881592763780098</v>
      </c>
      <c r="K44" s="24">
        <v>115.76318552756</v>
      </c>
      <c r="L44" s="25" t="s">
        <v>252</v>
      </c>
      <c r="M44" s="24">
        <v>0.99968348152573705</v>
      </c>
      <c r="N44" s="24">
        <v>11.4979833333333</v>
      </c>
      <c r="O44" s="24">
        <v>41359.488428579498</v>
      </c>
      <c r="P44" s="24">
        <v>44.7716616933061</v>
      </c>
      <c r="Q44" s="24">
        <v>89.543323386612201</v>
      </c>
    </row>
    <row r="45" spans="1:17">
      <c r="A45" s="25" t="s">
        <v>12</v>
      </c>
      <c r="B45" s="25" t="s">
        <v>262</v>
      </c>
      <c r="C45" s="25" t="s">
        <v>35</v>
      </c>
      <c r="D45" s="25" t="s">
        <v>145</v>
      </c>
      <c r="E45" s="26">
        <v>43894.388709155101</v>
      </c>
      <c r="F45" s="25" t="s">
        <v>253</v>
      </c>
      <c r="G45" s="24">
        <v>0.99041913664041203</v>
      </c>
      <c r="H45" s="24">
        <v>10.357250000000001</v>
      </c>
      <c r="I45" s="24">
        <v>13386.972668329199</v>
      </c>
      <c r="J45" s="24">
        <v>86.926576833891303</v>
      </c>
      <c r="K45" s="24">
        <v>99.344659238732902</v>
      </c>
      <c r="L45" s="25" t="s">
        <v>252</v>
      </c>
      <c r="M45" s="24">
        <v>0.99968348152573705</v>
      </c>
      <c r="N45" s="24">
        <v>11.4980166666667</v>
      </c>
      <c r="O45" s="24">
        <v>66489.662766081005</v>
      </c>
      <c r="P45" s="24">
        <v>83.205013171175906</v>
      </c>
      <c r="Q45" s="24">
        <v>95.091443624201005</v>
      </c>
    </row>
    <row r="46" spans="1:17">
      <c r="A46" s="25" t="s">
        <v>46</v>
      </c>
      <c r="B46" s="25" t="s">
        <v>261</v>
      </c>
      <c r="C46" s="25" t="s">
        <v>35</v>
      </c>
      <c r="D46" s="25" t="s">
        <v>57</v>
      </c>
      <c r="E46" s="26">
        <v>43894.403030775502</v>
      </c>
      <c r="F46" s="25" t="s">
        <v>253</v>
      </c>
      <c r="G46" s="24">
        <v>0.99041913664041203</v>
      </c>
      <c r="H46" s="24">
        <v>10.3572166666667</v>
      </c>
      <c r="I46" s="24">
        <v>18619.6373662857</v>
      </c>
      <c r="J46" s="24">
        <v>133.33900034643199</v>
      </c>
      <c r="K46" s="24">
        <v>106.671200277146</v>
      </c>
      <c r="L46" s="25" t="s">
        <v>252</v>
      </c>
      <c r="M46" s="24">
        <v>0.99968348152573705</v>
      </c>
      <c r="N46" s="24">
        <v>11.4979833333333</v>
      </c>
      <c r="O46" s="24">
        <v>90726.792214654401</v>
      </c>
      <c r="P46" s="24">
        <v>121.573601221993</v>
      </c>
      <c r="Q46" s="24">
        <v>97.258880977594103</v>
      </c>
    </row>
    <row r="47" spans="1:17">
      <c r="A47" s="25" t="s">
        <v>42</v>
      </c>
      <c r="B47" s="25" t="s">
        <v>260</v>
      </c>
      <c r="C47" s="25" t="s">
        <v>35</v>
      </c>
      <c r="D47" s="25" t="s">
        <v>141</v>
      </c>
      <c r="E47" s="26">
        <v>43894.417302002301</v>
      </c>
      <c r="F47" s="25" t="s">
        <v>253</v>
      </c>
      <c r="G47" s="24">
        <v>0.99041913664041203</v>
      </c>
      <c r="H47" s="24">
        <v>10.357250000000001</v>
      </c>
      <c r="I47" s="24">
        <v>30262.317295737201</v>
      </c>
      <c r="J47" s="24">
        <v>189.334268742446</v>
      </c>
      <c r="K47" s="24">
        <v>94.6671343712229</v>
      </c>
      <c r="L47" s="25" t="s">
        <v>252</v>
      </c>
      <c r="M47" s="24">
        <v>0.99968348152573705</v>
      </c>
      <c r="N47" s="24">
        <v>11.4980166666667</v>
      </c>
      <c r="O47" s="24">
        <v>155394.030111981</v>
      </c>
      <c r="P47" s="24">
        <v>193.238591532447</v>
      </c>
      <c r="Q47" s="24">
        <v>96.619295766223701</v>
      </c>
    </row>
    <row r="48" spans="1:17">
      <c r="A48" s="25" t="s">
        <v>148</v>
      </c>
      <c r="B48" s="25" t="s">
        <v>259</v>
      </c>
      <c r="C48" s="25" t="s">
        <v>35</v>
      </c>
      <c r="D48" s="25" t="s">
        <v>197</v>
      </c>
      <c r="E48" s="26">
        <v>43894.431563356498</v>
      </c>
      <c r="F48" s="25" t="s">
        <v>253</v>
      </c>
      <c r="G48" s="24">
        <v>0.99041913664041203</v>
      </c>
      <c r="H48" s="24">
        <v>10.3572166666667</v>
      </c>
      <c r="I48" s="24">
        <v>64181.526143171097</v>
      </c>
      <c r="J48" s="24">
        <v>419.27226659362401</v>
      </c>
      <c r="K48" s="24">
        <v>111.8059377583</v>
      </c>
      <c r="L48" s="25" t="s">
        <v>252</v>
      </c>
      <c r="M48" s="24">
        <v>0.99968348152573705</v>
      </c>
      <c r="N48" s="24">
        <v>11.4979833333333</v>
      </c>
      <c r="O48" s="24">
        <v>320847.064688746</v>
      </c>
      <c r="P48" s="24">
        <v>383.81276688139201</v>
      </c>
      <c r="Q48" s="24">
        <v>102.350071168371</v>
      </c>
    </row>
    <row r="49" spans="1:17">
      <c r="A49" s="25" t="s">
        <v>50</v>
      </c>
      <c r="B49" s="25" t="s">
        <v>258</v>
      </c>
      <c r="C49" s="25" t="s">
        <v>35</v>
      </c>
      <c r="D49" s="25" t="s">
        <v>60</v>
      </c>
      <c r="E49" s="26">
        <v>43894.445875081001</v>
      </c>
      <c r="F49" s="25" t="s">
        <v>253</v>
      </c>
      <c r="G49" s="24">
        <v>0.99041913664041203</v>
      </c>
      <c r="H49" s="24">
        <v>10.357250000000001</v>
      </c>
      <c r="I49" s="24">
        <v>107252.50701534899</v>
      </c>
      <c r="J49" s="24">
        <v>710.01620435411405</v>
      </c>
      <c r="K49" s="24">
        <v>113.60259269665799</v>
      </c>
      <c r="L49" s="25" t="s">
        <v>252</v>
      </c>
      <c r="M49" s="24">
        <v>0.99968348152573705</v>
      </c>
      <c r="N49" s="24">
        <v>11.4980166666667</v>
      </c>
      <c r="O49" s="24">
        <v>543793.76841834595</v>
      </c>
      <c r="P49" s="24">
        <v>630.92459558611097</v>
      </c>
      <c r="Q49" s="24">
        <v>100.947935293778</v>
      </c>
    </row>
    <row r="50" spans="1:17">
      <c r="A50" s="25" t="s">
        <v>29</v>
      </c>
      <c r="B50" s="25" t="s">
        <v>257</v>
      </c>
      <c r="C50" s="25" t="s">
        <v>35</v>
      </c>
      <c r="D50" s="25" t="s">
        <v>195</v>
      </c>
      <c r="E50" s="26">
        <v>43894.4601546759</v>
      </c>
      <c r="F50" s="25" t="s">
        <v>253</v>
      </c>
      <c r="G50" s="24">
        <v>0.99041913664041203</v>
      </c>
      <c r="H50" s="24">
        <v>10.3572166666667</v>
      </c>
      <c r="I50" s="24">
        <v>191486.65586672601</v>
      </c>
      <c r="J50" s="24">
        <v>877.65577473083204</v>
      </c>
      <c r="K50" s="24">
        <v>100.30351711209499</v>
      </c>
      <c r="L50" s="25" t="s">
        <v>252</v>
      </c>
      <c r="M50" s="24">
        <v>0.99968348152573705</v>
      </c>
      <c r="N50" s="24">
        <v>11.4979833333333</v>
      </c>
      <c r="O50" s="24">
        <v>948621.87917361106</v>
      </c>
      <c r="P50" s="24">
        <v>886.189740810133</v>
      </c>
      <c r="Q50" s="24">
        <v>101.27882752115799</v>
      </c>
    </row>
    <row r="51" spans="1:17">
      <c r="A51" s="25" t="s">
        <v>27</v>
      </c>
      <c r="B51" s="25" t="s">
        <v>256</v>
      </c>
      <c r="C51" s="25" t="s">
        <v>35</v>
      </c>
      <c r="D51" s="25" t="s">
        <v>188</v>
      </c>
      <c r="E51" s="26">
        <v>43894.4744260648</v>
      </c>
      <c r="F51" s="25" t="s">
        <v>253</v>
      </c>
      <c r="G51" s="24">
        <v>0.99041913664041203</v>
      </c>
      <c r="H51" s="24">
        <v>10.357250000000001</v>
      </c>
      <c r="I51" s="24">
        <v>204239.07798267499</v>
      </c>
      <c r="J51" s="24">
        <v>1254.02751215065</v>
      </c>
      <c r="K51" s="24">
        <v>100.322200972052</v>
      </c>
      <c r="L51" s="25" t="s">
        <v>252</v>
      </c>
      <c r="M51" s="24">
        <v>0.99968348152573705</v>
      </c>
      <c r="N51" s="24">
        <v>11.4980166666667</v>
      </c>
      <c r="O51" s="24">
        <v>1033676.75676352</v>
      </c>
      <c r="P51" s="24">
        <v>1270.38558692582</v>
      </c>
      <c r="Q51" s="24">
        <v>101.630846954066</v>
      </c>
    </row>
    <row r="52" spans="1:17">
      <c r="A52" s="25" t="s">
        <v>41</v>
      </c>
      <c r="B52" s="25" t="s">
        <v>309</v>
      </c>
      <c r="C52" s="25" t="s">
        <v>33</v>
      </c>
      <c r="D52" s="25" t="s">
        <v>162</v>
      </c>
      <c r="E52" s="26">
        <v>43893.731924213003</v>
      </c>
      <c r="F52" s="25" t="s">
        <v>253</v>
      </c>
      <c r="G52" s="24">
        <v>0.99041913664041203</v>
      </c>
      <c r="H52" s="24">
        <v>10.357250000000001</v>
      </c>
      <c r="I52" s="24">
        <v>31973.012719810398</v>
      </c>
      <c r="J52" s="24">
        <v>204.482010684654</v>
      </c>
      <c r="K52" s="24"/>
      <c r="L52" s="25" t="s">
        <v>252</v>
      </c>
      <c r="M52" s="24">
        <v>0.99968348152573705</v>
      </c>
      <c r="N52" s="24">
        <v>11.4980166666667</v>
      </c>
      <c r="O52" s="24">
        <v>183985.205543288</v>
      </c>
      <c r="P52" s="24">
        <v>235.84475859499901</v>
      </c>
      <c r="Q52" s="24"/>
    </row>
    <row r="53" spans="1:17">
      <c r="A53" s="25" t="s">
        <v>7</v>
      </c>
      <c r="B53" s="25" t="s">
        <v>308</v>
      </c>
      <c r="C53" s="25" t="s">
        <v>33</v>
      </c>
      <c r="D53" s="25" t="s">
        <v>162</v>
      </c>
      <c r="E53" s="26">
        <v>43893.746177604196</v>
      </c>
      <c r="F53" s="25" t="s">
        <v>253</v>
      </c>
      <c r="G53" s="24">
        <v>0.99041913664041203</v>
      </c>
      <c r="H53" s="24">
        <v>10.3572166666667</v>
      </c>
      <c r="I53" s="24">
        <v>33892.302917357301</v>
      </c>
      <c r="J53" s="24">
        <v>194.59507425020101</v>
      </c>
      <c r="K53" s="24"/>
      <c r="L53" s="25" t="s">
        <v>252</v>
      </c>
      <c r="M53" s="24">
        <v>0.99968348152573705</v>
      </c>
      <c r="N53" s="24">
        <v>11.4979833333333</v>
      </c>
      <c r="O53" s="24">
        <v>194178.06541088299</v>
      </c>
      <c r="P53" s="24">
        <v>234.844420441057</v>
      </c>
      <c r="Q53" s="24"/>
    </row>
    <row r="54" spans="1:17">
      <c r="A54" s="25" t="s">
        <v>100</v>
      </c>
      <c r="B54" s="25" t="s">
        <v>307</v>
      </c>
      <c r="C54" s="25" t="s">
        <v>33</v>
      </c>
      <c r="D54" s="25" t="s">
        <v>162</v>
      </c>
      <c r="E54" s="26">
        <v>43893.760513113397</v>
      </c>
      <c r="F54" s="25" t="s">
        <v>253</v>
      </c>
      <c r="G54" s="24">
        <v>0.99041913664041203</v>
      </c>
      <c r="H54" s="24">
        <v>10.357250000000001</v>
      </c>
      <c r="I54" s="24">
        <v>53.606220774533298</v>
      </c>
      <c r="J54" s="24">
        <v>0.19306960315776001</v>
      </c>
      <c r="K54" s="24"/>
      <c r="L54" s="25" t="s">
        <v>252</v>
      </c>
      <c r="M54" s="24">
        <v>0.99968348152573705</v>
      </c>
      <c r="N54" s="24">
        <v>11.4980166666667</v>
      </c>
      <c r="O54" s="24">
        <v>176186.550343896</v>
      </c>
      <c r="P54" s="24">
        <v>218.43638194127701</v>
      </c>
      <c r="Q54" s="24"/>
    </row>
    <row r="55" spans="1:17">
      <c r="A55" s="25" t="s">
        <v>38</v>
      </c>
      <c r="B55" s="25" t="s">
        <v>306</v>
      </c>
      <c r="C55" s="25" t="s">
        <v>33</v>
      </c>
      <c r="D55" s="25" t="s">
        <v>162</v>
      </c>
      <c r="E55" s="26">
        <v>43893.774757963001</v>
      </c>
      <c r="F55" s="25" t="s">
        <v>253</v>
      </c>
      <c r="G55" s="24">
        <v>0.99041913664041203</v>
      </c>
      <c r="H55" s="24">
        <v>10.3572166666667</v>
      </c>
      <c r="I55" s="24">
        <v>64.388390642379903</v>
      </c>
      <c r="J55" s="24">
        <v>0.221460344210932</v>
      </c>
      <c r="K55" s="24"/>
      <c r="L55" s="25" t="s">
        <v>252</v>
      </c>
      <c r="M55" s="24">
        <v>0.99968348152573705</v>
      </c>
      <c r="N55" s="24">
        <v>11.4979833333333</v>
      </c>
      <c r="O55" s="24">
        <v>176869.10902898101</v>
      </c>
      <c r="P55" s="24">
        <v>211.00782149879399</v>
      </c>
      <c r="Q55" s="24"/>
    </row>
    <row r="56" spans="1:17">
      <c r="A56" s="25" t="s">
        <v>56</v>
      </c>
      <c r="B56" s="25" t="s">
        <v>305</v>
      </c>
      <c r="C56" s="25" t="s">
        <v>33</v>
      </c>
      <c r="D56" s="25" t="s">
        <v>162</v>
      </c>
      <c r="E56" s="26">
        <v>43893.789065057899</v>
      </c>
      <c r="F56" s="25" t="s">
        <v>253</v>
      </c>
      <c r="G56" s="24">
        <v>0.99041913664041203</v>
      </c>
      <c r="H56" s="24">
        <v>10.36565</v>
      </c>
      <c r="I56" s="24">
        <v>145.26077792111801</v>
      </c>
      <c r="J56" s="24">
        <v>0.83990769114858799</v>
      </c>
      <c r="K56" s="24"/>
      <c r="L56" s="25" t="s">
        <v>252</v>
      </c>
      <c r="M56" s="24">
        <v>0.99968348152573705</v>
      </c>
      <c r="N56" s="24">
        <v>11.4980166666667</v>
      </c>
      <c r="O56" s="24">
        <v>169751.91520550399</v>
      </c>
      <c r="P56" s="24">
        <v>220.63788047188501</v>
      </c>
      <c r="Q56" s="24"/>
    </row>
    <row r="57" spans="1:17">
      <c r="A57" s="25" t="s">
        <v>52</v>
      </c>
      <c r="B57" s="25" t="s">
        <v>304</v>
      </c>
      <c r="C57" s="25" t="s">
        <v>33</v>
      </c>
      <c r="D57" s="25" t="s">
        <v>162</v>
      </c>
      <c r="E57" s="26">
        <v>43893.803390173598</v>
      </c>
      <c r="F57" s="25" t="s">
        <v>253</v>
      </c>
      <c r="G57" s="24">
        <v>0.99041913664041203</v>
      </c>
      <c r="H57" s="24">
        <v>10.3572166666667</v>
      </c>
      <c r="I57" s="24">
        <v>74.146923541760003</v>
      </c>
      <c r="J57" s="24">
        <v>0.356306924421327</v>
      </c>
      <c r="K57" s="24"/>
      <c r="L57" s="25" t="s">
        <v>252</v>
      </c>
      <c r="M57" s="24">
        <v>0.99968348152573705</v>
      </c>
      <c r="N57" s="24">
        <v>11.4979833333333</v>
      </c>
      <c r="O57" s="24">
        <v>185613.29513328901</v>
      </c>
      <c r="P57" s="24">
        <v>227.29414215009899</v>
      </c>
      <c r="Q57" s="24"/>
    </row>
    <row r="58" spans="1:17">
      <c r="A58" s="25" t="s">
        <v>11</v>
      </c>
      <c r="B58" s="25" t="s">
        <v>302</v>
      </c>
      <c r="C58" s="25" t="s">
        <v>33</v>
      </c>
      <c r="D58" s="25" t="s">
        <v>162</v>
      </c>
      <c r="E58" s="26">
        <v>43893.831901342601</v>
      </c>
      <c r="F58" s="25" t="s">
        <v>253</v>
      </c>
      <c r="G58" s="24">
        <v>0.99041913664041203</v>
      </c>
      <c r="H58" s="24">
        <v>10.3572166666667</v>
      </c>
      <c r="I58" s="24">
        <v>20779.909031538002</v>
      </c>
      <c r="J58" s="24">
        <v>137.25161844507201</v>
      </c>
      <c r="K58" s="24"/>
      <c r="L58" s="25" t="s">
        <v>252</v>
      </c>
      <c r="M58" s="24">
        <v>0.99968348152573705</v>
      </c>
      <c r="N58" s="24">
        <v>11.4979833333333</v>
      </c>
      <c r="O58" s="24">
        <v>156886.982546977</v>
      </c>
      <c r="P58" s="24">
        <v>196.292691208018</v>
      </c>
      <c r="Q58" s="24"/>
    </row>
    <row r="59" spans="1:17">
      <c r="A59" s="25" t="s">
        <v>103</v>
      </c>
      <c r="B59" s="25" t="s">
        <v>301</v>
      </c>
      <c r="C59" s="25" t="s">
        <v>33</v>
      </c>
      <c r="D59" s="25" t="s">
        <v>162</v>
      </c>
      <c r="E59" s="26">
        <v>43893.846195856502</v>
      </c>
      <c r="F59" s="25" t="s">
        <v>253</v>
      </c>
      <c r="G59" s="24">
        <v>0.99041913664041203</v>
      </c>
      <c r="H59" s="24">
        <v>10.357250000000001</v>
      </c>
      <c r="I59" s="24">
        <v>22140.715755686098</v>
      </c>
      <c r="J59" s="24">
        <v>122.84205793845901</v>
      </c>
      <c r="K59" s="24"/>
      <c r="L59" s="25" t="s">
        <v>252</v>
      </c>
      <c r="M59" s="24">
        <v>0.99968348152573705</v>
      </c>
      <c r="N59" s="24">
        <v>11.4980166666667</v>
      </c>
      <c r="O59" s="24">
        <v>164350.64874780399</v>
      </c>
      <c r="P59" s="24">
        <v>189.42321018236601</v>
      </c>
      <c r="Q59" s="24"/>
    </row>
    <row r="60" spans="1:17">
      <c r="A60" s="25" t="s">
        <v>89</v>
      </c>
      <c r="B60" s="25" t="s">
        <v>299</v>
      </c>
      <c r="C60" s="25" t="s">
        <v>33</v>
      </c>
      <c r="D60" s="25" t="s">
        <v>162</v>
      </c>
      <c r="E60" s="26">
        <v>43893.874735983802</v>
      </c>
      <c r="F60" s="25" t="s">
        <v>253</v>
      </c>
      <c r="G60" s="24">
        <v>0.99041913664041203</v>
      </c>
      <c r="H60" s="24">
        <v>10.42445</v>
      </c>
      <c r="I60" s="24">
        <v>22.990011718287001</v>
      </c>
      <c r="J60" s="24">
        <v>0</v>
      </c>
      <c r="K60" s="24"/>
      <c r="L60" s="25" t="s">
        <v>252</v>
      </c>
      <c r="M60" s="24">
        <v>0.99968348152573705</v>
      </c>
      <c r="N60" s="24">
        <v>11.4980166666667</v>
      </c>
      <c r="O60" s="24">
        <v>152931.72439224101</v>
      </c>
      <c r="P60" s="24">
        <v>180.40721007218599</v>
      </c>
      <c r="Q60" s="24"/>
    </row>
    <row r="61" spans="1:17">
      <c r="A61" s="25" t="s">
        <v>143</v>
      </c>
      <c r="B61" s="25" t="s">
        <v>298</v>
      </c>
      <c r="C61" s="25" t="s">
        <v>33</v>
      </c>
      <c r="D61" s="25" t="s">
        <v>162</v>
      </c>
      <c r="E61" s="26">
        <v>43893.889016840301</v>
      </c>
      <c r="F61" s="25" t="s">
        <v>253</v>
      </c>
      <c r="G61" s="24">
        <v>0.99041913664041203</v>
      </c>
      <c r="H61" s="24">
        <v>10.3572166666667</v>
      </c>
      <c r="I61" s="24">
        <v>89.554680805974201</v>
      </c>
      <c r="J61" s="24">
        <v>0.55572762498593697</v>
      </c>
      <c r="K61" s="24"/>
      <c r="L61" s="25" t="s">
        <v>252</v>
      </c>
      <c r="M61" s="24">
        <v>0.99968348152573705</v>
      </c>
      <c r="N61" s="24">
        <v>11.4979833333333</v>
      </c>
      <c r="O61" s="24">
        <v>153855.88970277601</v>
      </c>
      <c r="P61" s="24">
        <v>186.66505481678499</v>
      </c>
      <c r="Q61" s="24"/>
    </row>
    <row r="62" spans="1:17">
      <c r="A62" s="25" t="s">
        <v>176</v>
      </c>
      <c r="B62" s="25" t="s">
        <v>297</v>
      </c>
      <c r="C62" s="25" t="s">
        <v>33</v>
      </c>
      <c r="D62" s="25" t="s">
        <v>162</v>
      </c>
      <c r="E62" s="26">
        <v>43893.903273055599</v>
      </c>
      <c r="F62" s="25" t="s">
        <v>253</v>
      </c>
      <c r="G62" s="24">
        <v>0.99041913664041203</v>
      </c>
      <c r="H62" s="24">
        <v>10.357250000000001</v>
      </c>
      <c r="I62" s="24">
        <v>144.07048904157199</v>
      </c>
      <c r="J62" s="24">
        <v>0.61587930495936305</v>
      </c>
      <c r="K62" s="24"/>
      <c r="L62" s="25" t="s">
        <v>252</v>
      </c>
      <c r="M62" s="24">
        <v>0.99968348152573705</v>
      </c>
      <c r="N62" s="24">
        <v>11.4980166666667</v>
      </c>
      <c r="O62" s="24">
        <v>157788.89904809999</v>
      </c>
      <c r="P62" s="24">
        <v>182.17258359097201</v>
      </c>
      <c r="Q62" s="24"/>
    </row>
    <row r="63" spans="1:17">
      <c r="A63" s="25" t="s">
        <v>174</v>
      </c>
      <c r="B63" s="25" t="s">
        <v>295</v>
      </c>
      <c r="C63" s="25" t="s">
        <v>33</v>
      </c>
      <c r="D63" s="25" t="s">
        <v>162</v>
      </c>
      <c r="E63" s="26">
        <v>43893.9318704861</v>
      </c>
      <c r="F63" s="25" t="s">
        <v>253</v>
      </c>
      <c r="G63" s="24">
        <v>0.99041913664041203</v>
      </c>
      <c r="H63" s="24">
        <v>10.357250000000001</v>
      </c>
      <c r="I63" s="24">
        <v>2460.2076013670398</v>
      </c>
      <c r="J63" s="24">
        <v>16.979995803962399</v>
      </c>
      <c r="K63" s="24"/>
      <c r="L63" s="25" t="s">
        <v>252</v>
      </c>
      <c r="M63" s="24">
        <v>0.99968348152573705</v>
      </c>
      <c r="N63" s="24">
        <v>11.4980166666667</v>
      </c>
      <c r="O63" s="24">
        <v>43377.517868438597</v>
      </c>
      <c r="P63" s="24">
        <v>53.075835028616297</v>
      </c>
      <c r="Q63" s="24"/>
    </row>
    <row r="64" spans="1:17">
      <c r="A64" s="25" t="s">
        <v>96</v>
      </c>
      <c r="B64" s="25" t="s">
        <v>294</v>
      </c>
      <c r="C64" s="25" t="s">
        <v>33</v>
      </c>
      <c r="D64" s="25" t="s">
        <v>162</v>
      </c>
      <c r="E64" s="26">
        <v>43893.946117106498</v>
      </c>
      <c r="F64" s="25" t="s">
        <v>253</v>
      </c>
      <c r="G64" s="24">
        <v>0.99041913664041203</v>
      </c>
      <c r="H64" s="24">
        <v>10.3572166666667</v>
      </c>
      <c r="I64" s="24">
        <v>3018.0243891104901</v>
      </c>
      <c r="J64" s="24">
        <v>16.806327067520598</v>
      </c>
      <c r="K64" s="24"/>
      <c r="L64" s="25" t="s">
        <v>252</v>
      </c>
      <c r="M64" s="24">
        <v>0.99968348152573705</v>
      </c>
      <c r="N64" s="24">
        <v>11.4979833333333</v>
      </c>
      <c r="O64" s="24">
        <v>41931.092884441998</v>
      </c>
      <c r="P64" s="24">
        <v>50.610640587914098</v>
      </c>
      <c r="Q64" s="24"/>
    </row>
    <row r="65" spans="1:17">
      <c r="A65" s="25" t="s">
        <v>293</v>
      </c>
      <c r="B65" s="25" t="s">
        <v>292</v>
      </c>
      <c r="C65" s="25" t="s">
        <v>33</v>
      </c>
      <c r="D65" s="25" t="s">
        <v>162</v>
      </c>
      <c r="E65" s="26">
        <v>43893.960390960601</v>
      </c>
      <c r="F65" s="25" t="s">
        <v>253</v>
      </c>
      <c r="G65" s="24">
        <v>0.99041913664041203</v>
      </c>
      <c r="H65" s="24">
        <v>10.357250000000001</v>
      </c>
      <c r="I65" s="24">
        <v>2879.7851455293999</v>
      </c>
      <c r="J65" s="24">
        <v>17.802514313228201</v>
      </c>
      <c r="K65" s="24"/>
      <c r="L65" s="25" t="s">
        <v>252</v>
      </c>
      <c r="M65" s="24">
        <v>0.99968348152573705</v>
      </c>
      <c r="N65" s="24">
        <v>11.4980166666667</v>
      </c>
      <c r="O65" s="24">
        <v>43856.4929583954</v>
      </c>
      <c r="P65" s="24">
        <v>52.952452037453</v>
      </c>
      <c r="Q65" s="24"/>
    </row>
    <row r="66" spans="1:17">
      <c r="A66" s="25" t="s">
        <v>196</v>
      </c>
      <c r="B66" s="25" t="s">
        <v>291</v>
      </c>
      <c r="C66" s="25" t="s">
        <v>33</v>
      </c>
      <c r="D66" s="25" t="s">
        <v>162</v>
      </c>
      <c r="E66" s="26">
        <v>43893.974738761601</v>
      </c>
      <c r="F66" s="25" t="s">
        <v>253</v>
      </c>
      <c r="G66" s="24">
        <v>0.99041913664041203</v>
      </c>
      <c r="H66" s="24">
        <v>10.3572166666667</v>
      </c>
      <c r="I66" s="24">
        <v>155.04382443597899</v>
      </c>
      <c r="J66" s="24">
        <v>0.748383684428511</v>
      </c>
      <c r="K66" s="24"/>
      <c r="L66" s="25" t="s">
        <v>252</v>
      </c>
      <c r="M66" s="24">
        <v>0.99968348152573705</v>
      </c>
      <c r="N66" s="24">
        <v>11.4979833333333</v>
      </c>
      <c r="O66" s="24">
        <v>41569.334166869303</v>
      </c>
      <c r="P66" s="24">
        <v>48.5765707672753</v>
      </c>
      <c r="Q66" s="24"/>
    </row>
    <row r="67" spans="1:17">
      <c r="A67" s="25" t="s">
        <v>147</v>
      </c>
      <c r="B67" s="25" t="s">
        <v>289</v>
      </c>
      <c r="C67" s="25" t="s">
        <v>33</v>
      </c>
      <c r="D67" s="25" t="s">
        <v>162</v>
      </c>
      <c r="E67" s="26">
        <v>43894.003241435203</v>
      </c>
      <c r="F67" s="25" t="s">
        <v>253</v>
      </c>
      <c r="G67" s="24">
        <v>0.99041913664041203</v>
      </c>
      <c r="H67" s="24">
        <v>10.3572166666667</v>
      </c>
      <c r="I67" s="24">
        <v>118.167018305488</v>
      </c>
      <c r="J67" s="24">
        <v>0.53612293069000105</v>
      </c>
      <c r="K67" s="24"/>
      <c r="L67" s="25" t="s">
        <v>252</v>
      </c>
      <c r="M67" s="24">
        <v>0.99968348152573705</v>
      </c>
      <c r="N67" s="24">
        <v>11.4979833333333</v>
      </c>
      <c r="O67" s="24">
        <v>48574.0434307592</v>
      </c>
      <c r="P67" s="24">
        <v>59.473315825349701</v>
      </c>
      <c r="Q67" s="24"/>
    </row>
    <row r="68" spans="1:17">
      <c r="A68" s="25" t="s">
        <v>132</v>
      </c>
      <c r="B68" s="25" t="s">
        <v>287</v>
      </c>
      <c r="C68" s="25" t="s">
        <v>33</v>
      </c>
      <c r="D68" s="25" t="s">
        <v>162</v>
      </c>
      <c r="E68" s="26">
        <v>43894.031833993096</v>
      </c>
      <c r="F68" s="25" t="s">
        <v>253</v>
      </c>
      <c r="G68" s="24">
        <v>0.99041913664041203</v>
      </c>
      <c r="H68" s="24">
        <v>10.3572166666667</v>
      </c>
      <c r="I68" s="24">
        <v>30.635005385304598</v>
      </c>
      <c r="J68" s="24">
        <v>5.3417708671248502E-2</v>
      </c>
      <c r="K68" s="24"/>
      <c r="L68" s="25" t="s">
        <v>252</v>
      </c>
      <c r="M68" s="24">
        <v>0.99968348152573705</v>
      </c>
      <c r="N68" s="24">
        <v>11.4979833333333</v>
      </c>
      <c r="O68" s="24">
        <v>124649.22234866901</v>
      </c>
      <c r="P68" s="24">
        <v>163.16729850569499</v>
      </c>
      <c r="Q68" s="24"/>
    </row>
    <row r="69" spans="1:17">
      <c r="A69" s="25" t="s">
        <v>90</v>
      </c>
      <c r="B69" s="25" t="s">
        <v>285</v>
      </c>
      <c r="C69" s="25" t="s">
        <v>33</v>
      </c>
      <c r="D69" s="25" t="s">
        <v>162</v>
      </c>
      <c r="E69" s="26">
        <v>43894.060421134302</v>
      </c>
      <c r="F69" s="25" t="s">
        <v>253</v>
      </c>
      <c r="G69" s="24">
        <v>0.99041913664041203</v>
      </c>
      <c r="H69" s="24">
        <v>10.340400000000001</v>
      </c>
      <c r="I69" s="24">
        <v>61.061054543648702</v>
      </c>
      <c r="J69" s="24">
        <v>0.401685643101862</v>
      </c>
      <c r="K69" s="24"/>
      <c r="L69" s="25" t="s">
        <v>252</v>
      </c>
      <c r="M69" s="24">
        <v>0.99968348152573705</v>
      </c>
      <c r="N69" s="24">
        <v>11.4979833333333</v>
      </c>
      <c r="O69" s="24">
        <v>137120.23829442699</v>
      </c>
      <c r="P69" s="24">
        <v>178.10266357516099</v>
      </c>
      <c r="Q69" s="24"/>
    </row>
    <row r="70" spans="1:17">
      <c r="A70" s="25" t="s">
        <v>139</v>
      </c>
      <c r="B70" s="25" t="s">
        <v>284</v>
      </c>
      <c r="C70" s="25" t="s">
        <v>33</v>
      </c>
      <c r="D70" s="25" t="s">
        <v>162</v>
      </c>
      <c r="E70" s="26">
        <v>43894.074684560197</v>
      </c>
      <c r="F70" s="25" t="s">
        <v>253</v>
      </c>
      <c r="G70" s="24">
        <v>0.99041913664041203</v>
      </c>
      <c r="H70" s="24">
        <v>10.357250000000001</v>
      </c>
      <c r="I70" s="24">
        <v>2284.9813244660099</v>
      </c>
      <c r="J70" s="24">
        <v>15.7352257592831</v>
      </c>
      <c r="K70" s="24"/>
      <c r="L70" s="25" t="s">
        <v>252</v>
      </c>
      <c r="M70" s="24">
        <v>0.99968348152573705</v>
      </c>
      <c r="N70" s="24">
        <v>11.4980166666667</v>
      </c>
      <c r="O70" s="24">
        <v>41590.238994983403</v>
      </c>
      <c r="P70" s="24">
        <v>52.584525216098299</v>
      </c>
      <c r="Q70" s="24"/>
    </row>
    <row r="71" spans="1:17">
      <c r="A71" s="25" t="s">
        <v>185</v>
      </c>
      <c r="B71" s="25" t="s">
        <v>283</v>
      </c>
      <c r="C71" s="25" t="s">
        <v>33</v>
      </c>
      <c r="D71" s="25" t="s">
        <v>162</v>
      </c>
      <c r="E71" s="26">
        <v>43894.088920960603</v>
      </c>
      <c r="F71" s="25" t="s">
        <v>253</v>
      </c>
      <c r="G71" s="24">
        <v>0.99041913664041203</v>
      </c>
      <c r="H71" s="24">
        <v>10.3656166666667</v>
      </c>
      <c r="I71" s="24">
        <v>13.6718619670843</v>
      </c>
      <c r="J71" s="24">
        <v>0</v>
      </c>
      <c r="K71" s="24"/>
      <c r="L71" s="25" t="s">
        <v>252</v>
      </c>
      <c r="M71" s="24">
        <v>0.99968348152573705</v>
      </c>
      <c r="N71" s="24">
        <v>11.4979833333333</v>
      </c>
      <c r="O71" s="24">
        <v>180499.85475542699</v>
      </c>
      <c r="P71" s="24">
        <v>206.71845387750099</v>
      </c>
      <c r="Q71" s="24"/>
    </row>
    <row r="72" spans="1:17">
      <c r="A72" s="25" t="s">
        <v>134</v>
      </c>
      <c r="B72" s="25" t="s">
        <v>281</v>
      </c>
      <c r="C72" s="25" t="s">
        <v>33</v>
      </c>
      <c r="D72" s="25" t="s">
        <v>162</v>
      </c>
      <c r="E72" s="26">
        <v>43894.1174580324</v>
      </c>
      <c r="F72" s="25" t="s">
        <v>253</v>
      </c>
      <c r="G72" s="24">
        <v>0.99041913664041203</v>
      </c>
      <c r="H72" s="24">
        <v>10.3572166666667</v>
      </c>
      <c r="I72" s="24">
        <v>25828.324021122698</v>
      </c>
      <c r="J72" s="24">
        <v>132.32257389294</v>
      </c>
      <c r="K72" s="24"/>
      <c r="L72" s="25" t="s">
        <v>252</v>
      </c>
      <c r="M72" s="24">
        <v>0.99968348152573705</v>
      </c>
      <c r="N72" s="24">
        <v>11.4979833333333</v>
      </c>
      <c r="O72" s="24">
        <v>198589.905687839</v>
      </c>
      <c r="P72" s="24">
        <v>199.95044235610001</v>
      </c>
      <c r="Q72" s="24"/>
    </row>
    <row r="73" spans="1:17">
      <c r="A73" s="25" t="s">
        <v>74</v>
      </c>
      <c r="B73" s="25" t="s">
        <v>280</v>
      </c>
      <c r="C73" s="25" t="s">
        <v>33</v>
      </c>
      <c r="D73" s="25" t="s">
        <v>162</v>
      </c>
      <c r="E73" s="26">
        <v>43894.131720705998</v>
      </c>
      <c r="F73" s="25" t="s">
        <v>253</v>
      </c>
      <c r="G73" s="24">
        <v>0.99041913664041203</v>
      </c>
      <c r="H73" s="24">
        <v>10.36565</v>
      </c>
      <c r="I73" s="24">
        <v>193.35850314044899</v>
      </c>
      <c r="J73" s="24">
        <v>0.99623084865532496</v>
      </c>
      <c r="K73" s="24"/>
      <c r="L73" s="25" t="s">
        <v>252</v>
      </c>
      <c r="M73" s="24">
        <v>0.99968348152573705</v>
      </c>
      <c r="N73" s="24">
        <v>11.4980166666667</v>
      </c>
      <c r="O73" s="24">
        <v>42783.140464460499</v>
      </c>
      <c r="P73" s="24">
        <v>51.161050254118997</v>
      </c>
      <c r="Q73" s="24"/>
    </row>
    <row r="74" spans="1:17">
      <c r="A74" s="25" t="s">
        <v>127</v>
      </c>
      <c r="B74" s="25" t="s">
        <v>279</v>
      </c>
      <c r="C74" s="25" t="s">
        <v>33</v>
      </c>
      <c r="D74" s="25" t="s">
        <v>162</v>
      </c>
      <c r="E74" s="26">
        <v>43894.1460289815</v>
      </c>
      <c r="F74" s="25" t="s">
        <v>253</v>
      </c>
      <c r="G74" s="24">
        <v>0.99041913664041203</v>
      </c>
      <c r="H74" s="24">
        <v>10.3572166666667</v>
      </c>
      <c r="I74" s="24">
        <v>32317.108035408099</v>
      </c>
      <c r="J74" s="24">
        <v>183.328625295271</v>
      </c>
      <c r="K74" s="24"/>
      <c r="L74" s="25" t="s">
        <v>252</v>
      </c>
      <c r="M74" s="24">
        <v>0.99968348152573705</v>
      </c>
      <c r="N74" s="24">
        <v>11.4979833333333</v>
      </c>
      <c r="O74" s="24">
        <v>186786.148007465</v>
      </c>
      <c r="P74" s="24">
        <v>228.840784163113</v>
      </c>
      <c r="Q74" s="24"/>
    </row>
    <row r="75" spans="1:17">
      <c r="A75" s="25" t="s">
        <v>108</v>
      </c>
      <c r="B75" s="25" t="s">
        <v>278</v>
      </c>
      <c r="C75" s="25" t="s">
        <v>33</v>
      </c>
      <c r="D75" s="25" t="s">
        <v>162</v>
      </c>
      <c r="E75" s="26">
        <v>43894.160299930598</v>
      </c>
      <c r="F75" s="25" t="s">
        <v>253</v>
      </c>
      <c r="G75" s="24">
        <v>0.99041913664041203</v>
      </c>
      <c r="H75" s="24">
        <v>10.357250000000001</v>
      </c>
      <c r="I75" s="24">
        <v>59.8406312515256</v>
      </c>
      <c r="J75" s="24">
        <v>0.21259839522556201</v>
      </c>
      <c r="K75" s="24"/>
      <c r="L75" s="25" t="s">
        <v>252</v>
      </c>
      <c r="M75" s="24">
        <v>0.99968348152573705</v>
      </c>
      <c r="N75" s="24">
        <v>11.4980166666667</v>
      </c>
      <c r="O75" s="24">
        <v>199135.72508321801</v>
      </c>
      <c r="P75" s="24">
        <v>224.08549521782101</v>
      </c>
      <c r="Q75" s="24"/>
    </row>
    <row r="76" spans="1:17">
      <c r="A76" s="25" t="s">
        <v>168</v>
      </c>
      <c r="B76" s="25" t="s">
        <v>277</v>
      </c>
      <c r="C76" s="25" t="s">
        <v>33</v>
      </c>
      <c r="D76" s="25" t="s">
        <v>162</v>
      </c>
      <c r="E76" s="26">
        <v>43894.174539629603</v>
      </c>
      <c r="F76" s="25" t="s">
        <v>253</v>
      </c>
      <c r="G76" s="24">
        <v>0.99041913664041203</v>
      </c>
      <c r="H76" s="24">
        <v>10.3572166666667</v>
      </c>
      <c r="I76" s="24">
        <v>310.80503097062899</v>
      </c>
      <c r="J76" s="24">
        <v>1.7799926397907</v>
      </c>
      <c r="K76" s="24"/>
      <c r="L76" s="25" t="s">
        <v>252</v>
      </c>
      <c r="M76" s="24">
        <v>0.99968348152573705</v>
      </c>
      <c r="N76" s="24">
        <v>11.4979833333333</v>
      </c>
      <c r="O76" s="24">
        <v>44811.223103308097</v>
      </c>
      <c r="P76" s="24">
        <v>51.587574841211797</v>
      </c>
      <c r="Q76" s="24"/>
    </row>
    <row r="77" spans="1:17">
      <c r="A77" s="25" t="s">
        <v>119</v>
      </c>
      <c r="B77" s="25" t="s">
        <v>274</v>
      </c>
      <c r="C77" s="25" t="s">
        <v>33</v>
      </c>
      <c r="D77" s="25" t="s">
        <v>162</v>
      </c>
      <c r="E77" s="26">
        <v>43894.217362731499</v>
      </c>
      <c r="F77" s="25" t="s">
        <v>253</v>
      </c>
      <c r="G77" s="24">
        <v>0.99041913664041203</v>
      </c>
      <c r="H77" s="24">
        <v>10.357250000000001</v>
      </c>
      <c r="I77" s="24">
        <v>265.313124192629</v>
      </c>
      <c r="J77" s="24">
        <v>1.59275569220462</v>
      </c>
      <c r="K77" s="24"/>
      <c r="L77" s="25" t="s">
        <v>252</v>
      </c>
      <c r="M77" s="24">
        <v>0.99968348152573705</v>
      </c>
      <c r="N77" s="24">
        <v>11.4980166666667</v>
      </c>
      <c r="O77" s="24">
        <v>48789.429395377199</v>
      </c>
      <c r="P77" s="24">
        <v>56.331235353475599</v>
      </c>
      <c r="Q77" s="24"/>
    </row>
    <row r="78" spans="1:17">
      <c r="A78" s="25" t="s">
        <v>117</v>
      </c>
      <c r="B78" s="25" t="s">
        <v>273</v>
      </c>
      <c r="C78" s="25" t="s">
        <v>33</v>
      </c>
      <c r="D78" s="25" t="s">
        <v>162</v>
      </c>
      <c r="E78" s="26">
        <v>43894.231671446803</v>
      </c>
      <c r="F78" s="25" t="s">
        <v>253</v>
      </c>
      <c r="G78" s="24">
        <v>0.99041913664041203</v>
      </c>
      <c r="H78" s="24">
        <v>10.3572166666667</v>
      </c>
      <c r="I78" s="24">
        <v>50.030365592378303</v>
      </c>
      <c r="J78" s="24">
        <v>0.19739251133879199</v>
      </c>
      <c r="K78" s="24"/>
      <c r="L78" s="25" t="s">
        <v>252</v>
      </c>
      <c r="M78" s="24">
        <v>0.99968348152573705</v>
      </c>
      <c r="N78" s="24">
        <v>11.4979833333333</v>
      </c>
      <c r="O78" s="24">
        <v>146504.73126545601</v>
      </c>
      <c r="P78" s="24">
        <v>177.21520063189701</v>
      </c>
      <c r="Q78" s="24"/>
    </row>
    <row r="79" spans="1:17">
      <c r="A79" s="25" t="s">
        <v>121</v>
      </c>
      <c r="B79" s="25" t="s">
        <v>272</v>
      </c>
      <c r="C79" s="25" t="s">
        <v>33</v>
      </c>
      <c r="D79" s="25" t="s">
        <v>162</v>
      </c>
      <c r="E79" s="26">
        <v>43894.245933159698</v>
      </c>
      <c r="F79" s="25" t="s">
        <v>253</v>
      </c>
      <c r="G79" s="24">
        <v>0.99041913664041203</v>
      </c>
      <c r="H79" s="24">
        <v>10.357250000000001</v>
      </c>
      <c r="I79" s="24">
        <v>128.262542969321</v>
      </c>
      <c r="J79" s="24">
        <v>0.66787531708667702</v>
      </c>
      <c r="K79" s="24"/>
      <c r="L79" s="25" t="s">
        <v>252</v>
      </c>
      <c r="M79" s="24">
        <v>0.99968348152573705</v>
      </c>
      <c r="N79" s="24">
        <v>11.4980166666667</v>
      </c>
      <c r="O79" s="24">
        <v>48859.998801580499</v>
      </c>
      <c r="P79" s="24">
        <v>59.467592114390001</v>
      </c>
      <c r="Q79" s="24"/>
    </row>
  </sheetData>
  <sortState xmlns:xlrd2="http://schemas.microsoft.com/office/spreadsheetml/2017/richdata2" ref="A3:Q79">
    <sortCondition ref="C2"/>
  </sortState>
  <mergeCells count="5">
    <mergeCell ref="F1:G1"/>
    <mergeCell ref="H1:K1"/>
    <mergeCell ref="L1:M1"/>
    <mergeCell ref="N1:Q1"/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1000000}">
          <x14:formula1>
            <xm:f>'https://usepa-my.sharepoint.com/personal/kreutz_anna_epa_gov/Documents/Profile/Documents/PFAS_Data/[Copy of 3125_Data_030520.xlsx]ValueList_Helper'!#REF!</xm:f>
          </x14:formula1>
          <xm:sqref>C3:D79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539-9A7E-4012-961D-660128F01EFC}">
  <dimension ref="A1:X58"/>
  <sheetViews>
    <sheetView topLeftCell="E25" workbookViewId="0">
      <selection activeCell="M7" sqref="M7:P21"/>
    </sheetView>
  </sheetViews>
  <sheetFormatPr defaultColWidth="9.140625" defaultRowHeight="15"/>
  <cols>
    <col min="1" max="2" width="4" style="10" customWidth="1"/>
    <col min="3" max="3" width="28.140625" style="10" customWidth="1"/>
    <col min="4" max="4" width="14.7109375" style="10" customWidth="1"/>
    <col min="5" max="5" width="17.42578125" style="10" customWidth="1"/>
    <col min="6" max="6" width="12.5703125" style="10" customWidth="1"/>
    <col min="7" max="7" width="6" style="10" customWidth="1"/>
    <col min="8" max="8" width="18.5703125" style="10" customWidth="1"/>
    <col min="9" max="9" width="22.5703125" style="10" customWidth="1"/>
    <col min="10" max="10" width="10" style="10" customWidth="1"/>
    <col min="11" max="11" width="5.5703125" style="10" customWidth="1"/>
    <col min="12" max="12" width="14.140625" style="10" customWidth="1"/>
    <col min="13" max="13" width="5.5703125" style="10" customWidth="1"/>
    <col min="14" max="14" width="9.140625" style="10" customWidth="1"/>
    <col min="15" max="15" width="7.5703125" style="10" customWidth="1"/>
    <col min="16" max="16" width="6.85546875" style="10" customWidth="1"/>
    <col min="17" max="17" width="23.85546875" style="10" customWidth="1"/>
    <col min="18" max="18" width="10" style="10" customWidth="1"/>
    <col min="19" max="19" width="6.42578125" style="10" customWidth="1"/>
    <col min="20" max="20" width="9.140625" style="10"/>
    <col min="21" max="21" width="7.5703125" style="10" customWidth="1"/>
    <col min="22" max="22" width="7.7109375" style="10" customWidth="1"/>
    <col min="23" max="23" width="6.42578125" style="10" customWidth="1"/>
    <col min="24" max="24" width="15" style="10" customWidth="1"/>
    <col min="25" max="16384" width="9.140625" style="10"/>
  </cols>
  <sheetData>
    <row r="1" spans="1:24" ht="17.25" customHeight="1">
      <c r="A1" s="246" t="s">
        <v>33</v>
      </c>
      <c r="B1" s="247"/>
      <c r="C1" s="247"/>
      <c r="D1" s="247"/>
      <c r="E1" s="247"/>
      <c r="F1" s="247"/>
      <c r="G1" s="247"/>
      <c r="H1" s="248"/>
      <c r="I1" s="246" t="s">
        <v>517</v>
      </c>
      <c r="J1" s="248"/>
      <c r="K1" s="246" t="s">
        <v>146</v>
      </c>
      <c r="L1" s="248"/>
      <c r="M1" s="246" t="s">
        <v>516</v>
      </c>
      <c r="N1" s="247"/>
      <c r="O1" s="247"/>
      <c r="P1" s="248"/>
      <c r="Q1" s="246" t="s">
        <v>58</v>
      </c>
      <c r="R1" s="248"/>
      <c r="S1" s="246" t="s">
        <v>129</v>
      </c>
      <c r="T1" s="247"/>
      <c r="U1" s="247"/>
      <c r="V1" s="248"/>
      <c r="W1" s="246" t="s">
        <v>20</v>
      </c>
      <c r="X1" s="248"/>
    </row>
    <row r="2" spans="1:24" ht="15" customHeight="1">
      <c r="A2" s="12" t="s">
        <v>162</v>
      </c>
      <c r="B2" s="12" t="s">
        <v>162</v>
      </c>
      <c r="C2" s="12" t="s">
        <v>77</v>
      </c>
      <c r="D2" s="12" t="s">
        <v>55</v>
      </c>
      <c r="E2" s="12" t="s">
        <v>66</v>
      </c>
      <c r="F2" s="12" t="s">
        <v>81</v>
      </c>
      <c r="G2" s="12" t="s">
        <v>34</v>
      </c>
      <c r="H2" s="12" t="s">
        <v>85</v>
      </c>
      <c r="I2" s="12" t="s">
        <v>153</v>
      </c>
      <c r="J2" s="12" t="s">
        <v>175</v>
      </c>
      <c r="K2" s="12" t="s">
        <v>4</v>
      </c>
      <c r="L2" s="12" t="s">
        <v>93</v>
      </c>
      <c r="M2" s="12" t="s">
        <v>4</v>
      </c>
      <c r="N2" s="12" t="s">
        <v>22</v>
      </c>
      <c r="O2" s="12" t="s">
        <v>0</v>
      </c>
      <c r="P2" s="12" t="s">
        <v>93</v>
      </c>
      <c r="Q2" s="12" t="s">
        <v>153</v>
      </c>
      <c r="R2" s="12" t="s">
        <v>175</v>
      </c>
      <c r="S2" s="12">
        <v>4</v>
      </c>
      <c r="T2" s="12" t="s">
        <v>22</v>
      </c>
      <c r="U2" s="12" t="s">
        <v>0</v>
      </c>
      <c r="V2" s="12" t="s">
        <v>93</v>
      </c>
      <c r="W2" s="12" t="s">
        <v>4</v>
      </c>
      <c r="X2" s="12" t="s">
        <v>93</v>
      </c>
    </row>
    <row r="3" spans="1:24">
      <c r="A3" s="11"/>
      <c r="B3" s="11"/>
      <c r="C3" s="11" t="s">
        <v>133</v>
      </c>
      <c r="D3" s="11" t="s">
        <v>37</v>
      </c>
      <c r="E3" s="11" t="s">
        <v>515</v>
      </c>
      <c r="F3" s="11" t="s">
        <v>13</v>
      </c>
      <c r="G3" s="11" t="s">
        <v>162</v>
      </c>
      <c r="H3" s="13">
        <v>43885.642187500001</v>
      </c>
      <c r="I3" s="11" t="s">
        <v>432</v>
      </c>
      <c r="J3" s="14">
        <v>0.99786243431706201</v>
      </c>
      <c r="K3" s="14">
        <v>5.58686666666667</v>
      </c>
      <c r="L3" s="14">
        <v>0</v>
      </c>
      <c r="M3" s="14">
        <v>5.3159333333333301</v>
      </c>
      <c r="N3" s="14">
        <v>0</v>
      </c>
      <c r="O3" s="14">
        <v>0</v>
      </c>
      <c r="P3" s="14">
        <v>0</v>
      </c>
      <c r="Q3" s="11" t="s">
        <v>431</v>
      </c>
      <c r="R3" s="14">
        <v>0.99966135525502697</v>
      </c>
      <c r="S3" s="14">
        <v>11.608216666666699</v>
      </c>
      <c r="T3" s="14">
        <v>0</v>
      </c>
      <c r="U3" s="14">
        <v>0</v>
      </c>
      <c r="V3" s="14">
        <v>0</v>
      </c>
      <c r="W3" s="14">
        <v>10.852449999999999</v>
      </c>
      <c r="X3" s="14">
        <v>0</v>
      </c>
    </row>
    <row r="4" spans="1:24">
      <c r="A4" s="11"/>
      <c r="B4" s="11"/>
      <c r="C4" s="11" t="s">
        <v>133</v>
      </c>
      <c r="D4" s="11" t="s">
        <v>37</v>
      </c>
      <c r="E4" s="11" t="s">
        <v>482</v>
      </c>
      <c r="F4" s="11" t="s">
        <v>13</v>
      </c>
      <c r="G4" s="11" t="s">
        <v>162</v>
      </c>
      <c r="H4" s="13">
        <v>43886.040810185201</v>
      </c>
      <c r="I4" s="11" t="s">
        <v>432</v>
      </c>
      <c r="J4" s="14">
        <v>0.99786243431706201</v>
      </c>
      <c r="K4" s="14">
        <v>5.51671666666667</v>
      </c>
      <c r="L4" s="14">
        <v>0</v>
      </c>
      <c r="M4" s="14">
        <v>4.6624666666666696</v>
      </c>
      <c r="N4" s="14">
        <v>0</v>
      </c>
      <c r="O4" s="14">
        <v>0</v>
      </c>
      <c r="P4" s="14">
        <v>0</v>
      </c>
      <c r="Q4" s="11" t="s">
        <v>431</v>
      </c>
      <c r="R4" s="14">
        <v>0.99966135525502697</v>
      </c>
      <c r="S4" s="14">
        <v>11.7092333333333</v>
      </c>
      <c r="T4" s="14">
        <v>0</v>
      </c>
      <c r="U4" s="14">
        <v>0</v>
      </c>
      <c r="V4" s="14">
        <v>0</v>
      </c>
      <c r="W4" s="14">
        <v>11.0779833333333</v>
      </c>
      <c r="X4" s="14">
        <v>0</v>
      </c>
    </row>
    <row r="5" spans="1:24">
      <c r="A5" s="11"/>
      <c r="B5" s="11"/>
      <c r="C5" s="11" t="s">
        <v>133</v>
      </c>
      <c r="D5" s="11" t="s">
        <v>37</v>
      </c>
      <c r="E5" s="11" t="s">
        <v>465</v>
      </c>
      <c r="F5" s="11" t="s">
        <v>13</v>
      </c>
      <c r="G5" s="11" t="s">
        <v>162</v>
      </c>
      <c r="H5" s="13">
        <v>43886.203657407401</v>
      </c>
      <c r="I5" s="11" t="s">
        <v>432</v>
      </c>
      <c r="J5" s="14">
        <v>0.99786243431706201</v>
      </c>
      <c r="K5" s="14">
        <v>5.8162000000000003</v>
      </c>
      <c r="L5" s="14">
        <v>0</v>
      </c>
      <c r="M5" s="14">
        <v>5.6736000000000004</v>
      </c>
      <c r="N5" s="14">
        <v>0</v>
      </c>
      <c r="O5" s="14">
        <v>0</v>
      </c>
      <c r="P5" s="14">
        <v>0</v>
      </c>
      <c r="Q5" s="11" t="s">
        <v>431</v>
      </c>
      <c r="R5" s="14">
        <v>0.99966135525502697</v>
      </c>
      <c r="S5" s="14">
        <v>11.6081166666667</v>
      </c>
      <c r="T5" s="14">
        <v>0</v>
      </c>
      <c r="U5" s="14">
        <v>0</v>
      </c>
      <c r="V5" s="14">
        <v>0</v>
      </c>
      <c r="W5" s="14">
        <v>11.21035</v>
      </c>
      <c r="X5" s="14">
        <v>0</v>
      </c>
    </row>
    <row r="6" spans="1:24">
      <c r="A6" s="11"/>
      <c r="B6" s="11"/>
      <c r="C6" s="11" t="s">
        <v>133</v>
      </c>
      <c r="D6" s="11" t="s">
        <v>37</v>
      </c>
      <c r="E6" s="11" t="s">
        <v>433</v>
      </c>
      <c r="F6" s="11" t="s">
        <v>13</v>
      </c>
      <c r="G6" s="11" t="s">
        <v>162</v>
      </c>
      <c r="H6" s="13">
        <v>43886.455659722204</v>
      </c>
      <c r="I6" s="11" t="s">
        <v>432</v>
      </c>
      <c r="J6" s="14">
        <v>0.99786243431706201</v>
      </c>
      <c r="K6" s="14">
        <v>5.6683833333333302</v>
      </c>
      <c r="L6" s="14">
        <v>0</v>
      </c>
      <c r="M6" s="14">
        <v>5.3158000000000003</v>
      </c>
      <c r="N6" s="14">
        <v>0</v>
      </c>
      <c r="O6" s="14">
        <v>0</v>
      </c>
      <c r="P6" s="14">
        <v>0</v>
      </c>
      <c r="Q6" s="11" t="s">
        <v>431</v>
      </c>
      <c r="R6" s="14">
        <v>0.99966135525502697</v>
      </c>
      <c r="S6" s="14">
        <v>11.2033666666667</v>
      </c>
      <c r="T6" s="14">
        <v>0</v>
      </c>
      <c r="U6" s="14">
        <v>0</v>
      </c>
      <c r="V6" s="14">
        <v>0</v>
      </c>
      <c r="W6" s="14">
        <v>11.2025166666667</v>
      </c>
      <c r="X6" s="14">
        <v>0</v>
      </c>
    </row>
    <row r="7" spans="1:24">
      <c r="A7" s="11"/>
      <c r="B7" s="11"/>
      <c r="C7" s="11" t="s">
        <v>464</v>
      </c>
      <c r="D7" s="11" t="s">
        <v>37</v>
      </c>
      <c r="E7" s="11" t="s">
        <v>512</v>
      </c>
      <c r="F7" s="11" t="s">
        <v>59</v>
      </c>
      <c r="G7" s="11" t="s">
        <v>122</v>
      </c>
      <c r="H7" s="13">
        <v>43885.686481481498</v>
      </c>
      <c r="I7" s="11" t="s">
        <v>432</v>
      </c>
      <c r="J7" s="14">
        <v>0.99786243431706201</v>
      </c>
      <c r="K7" s="14">
        <v>5.6178333333333299</v>
      </c>
      <c r="L7" s="14">
        <v>45159.111110730701</v>
      </c>
      <c r="M7" s="14">
        <v>5.2769000000000004</v>
      </c>
      <c r="N7" s="14">
        <v>1.97858488313019</v>
      </c>
      <c r="O7" s="14">
        <v>113.061993321725</v>
      </c>
      <c r="P7" s="14">
        <v>47.643829039574499</v>
      </c>
      <c r="Q7" s="11" t="s">
        <v>431</v>
      </c>
      <c r="R7" s="14">
        <v>0.99966135525502697</v>
      </c>
      <c r="S7" s="14">
        <v>11.2189333333333</v>
      </c>
      <c r="T7" s="14">
        <v>1.5609074833930301</v>
      </c>
      <c r="U7" s="14">
        <v>89.194713336744599</v>
      </c>
      <c r="V7" s="14">
        <v>21490.638878039099</v>
      </c>
      <c r="W7" s="14">
        <v>11.218066666666701</v>
      </c>
      <c r="X7" s="14">
        <v>416578.01927374501</v>
      </c>
    </row>
    <row r="8" spans="1:24">
      <c r="A8" s="11"/>
      <c r="B8" s="11"/>
      <c r="C8" s="11" t="s">
        <v>462</v>
      </c>
      <c r="D8" s="11" t="s">
        <v>37</v>
      </c>
      <c r="E8" s="11" t="s">
        <v>511</v>
      </c>
      <c r="F8" s="11" t="s">
        <v>59</v>
      </c>
      <c r="G8" s="11" t="s">
        <v>30</v>
      </c>
      <c r="H8" s="13">
        <v>43885.701261574097</v>
      </c>
      <c r="I8" s="11" t="s">
        <v>432</v>
      </c>
      <c r="J8" s="14">
        <v>0.99786243431706201</v>
      </c>
      <c r="K8" s="14">
        <v>5.6334166666666698</v>
      </c>
      <c r="L8" s="14">
        <v>41986.786194014603</v>
      </c>
      <c r="M8" s="14">
        <v>5.3041499999999999</v>
      </c>
      <c r="N8" s="14">
        <v>2.66397914253408</v>
      </c>
      <c r="O8" s="14">
        <v>88.799304751136006</v>
      </c>
      <c r="P8" s="14">
        <v>190.89161136378701</v>
      </c>
      <c r="Q8" s="11" t="s">
        <v>431</v>
      </c>
      <c r="R8" s="14">
        <v>0.99966135525502697</v>
      </c>
      <c r="S8" s="14">
        <v>11.218966666666701</v>
      </c>
      <c r="T8" s="14">
        <v>3.46442450425522</v>
      </c>
      <c r="U8" s="14">
        <v>115.480816808507</v>
      </c>
      <c r="V8" s="14">
        <v>33257.574000870402</v>
      </c>
      <c r="W8" s="14">
        <v>11.2181</v>
      </c>
      <c r="X8" s="14">
        <v>432368.79516370199</v>
      </c>
    </row>
    <row r="9" spans="1:24">
      <c r="A9" s="11"/>
      <c r="B9" s="11"/>
      <c r="C9" s="11" t="s">
        <v>460</v>
      </c>
      <c r="D9" s="11" t="s">
        <v>37</v>
      </c>
      <c r="E9" s="11" t="s">
        <v>510</v>
      </c>
      <c r="F9" s="11" t="s">
        <v>59</v>
      </c>
      <c r="G9" s="11" t="s">
        <v>75</v>
      </c>
      <c r="H9" s="13">
        <v>43885.716041666703</v>
      </c>
      <c r="I9" s="11" t="s">
        <v>432</v>
      </c>
      <c r="J9" s="14">
        <v>0.99786243431706201</v>
      </c>
      <c r="K9" s="14">
        <v>5.6450666666666702</v>
      </c>
      <c r="L9" s="14">
        <v>47553.332892157698</v>
      </c>
      <c r="M9" s="14">
        <v>5.3119166666666704</v>
      </c>
      <c r="N9" s="14">
        <v>4.8336399964898602</v>
      </c>
      <c r="O9" s="14">
        <v>96.672799929797193</v>
      </c>
      <c r="P9" s="14">
        <v>741.77855279540699</v>
      </c>
      <c r="Q9" s="11" t="s">
        <v>431</v>
      </c>
      <c r="R9" s="14">
        <v>0.99966135525502697</v>
      </c>
      <c r="S9" s="14">
        <v>11.21895</v>
      </c>
      <c r="T9" s="14">
        <v>4.6743499391959196</v>
      </c>
      <c r="U9" s="14">
        <v>93.486998783918295</v>
      </c>
      <c r="V9" s="14">
        <v>47273.375508243596</v>
      </c>
      <c r="W9" s="14">
        <v>11.218083333333301</v>
      </c>
      <c r="X9" s="14">
        <v>508203.96707650699</v>
      </c>
    </row>
    <row r="10" spans="1:24">
      <c r="A10" s="11"/>
      <c r="B10" s="11"/>
      <c r="C10" s="11" t="s">
        <v>458</v>
      </c>
      <c r="D10" s="11" t="s">
        <v>37</v>
      </c>
      <c r="E10" s="11" t="s">
        <v>509</v>
      </c>
      <c r="F10" s="11" t="s">
        <v>59</v>
      </c>
      <c r="G10" s="11" t="s">
        <v>167</v>
      </c>
      <c r="H10" s="13">
        <v>43885.730833333299</v>
      </c>
      <c r="I10" s="11" t="s">
        <v>432</v>
      </c>
      <c r="J10" s="14">
        <v>0.99786243431706201</v>
      </c>
      <c r="K10" s="14">
        <v>5.6450833333333303</v>
      </c>
      <c r="L10" s="14">
        <v>53346.989038152598</v>
      </c>
      <c r="M10" s="14">
        <v>5.2963833333333303</v>
      </c>
      <c r="N10" s="14">
        <v>7.3413874262315</v>
      </c>
      <c r="O10" s="14">
        <v>97.885165683086598</v>
      </c>
      <c r="P10" s="14">
        <v>1513.64190489456</v>
      </c>
      <c r="Q10" s="11" t="s">
        <v>431</v>
      </c>
      <c r="R10" s="14">
        <v>0.99966135525502697</v>
      </c>
      <c r="S10" s="14">
        <v>11.2189833333333</v>
      </c>
      <c r="T10" s="14">
        <v>7.1235007620781898</v>
      </c>
      <c r="U10" s="14">
        <v>94.9800101610425</v>
      </c>
      <c r="V10" s="14">
        <v>63504.7036137346</v>
      </c>
      <c r="W10" s="14">
        <v>11.210333333333301</v>
      </c>
      <c r="X10" s="14">
        <v>505560.704465641</v>
      </c>
    </row>
    <row r="11" spans="1:24">
      <c r="A11" s="11"/>
      <c r="B11" s="11"/>
      <c r="C11" s="11" t="s">
        <v>456</v>
      </c>
      <c r="D11" s="11" t="s">
        <v>37</v>
      </c>
      <c r="E11" s="11" t="s">
        <v>508</v>
      </c>
      <c r="F11" s="11" t="s">
        <v>59</v>
      </c>
      <c r="G11" s="11" t="s">
        <v>183</v>
      </c>
      <c r="H11" s="13">
        <v>43885.745590277802</v>
      </c>
      <c r="I11" s="11" t="s">
        <v>432</v>
      </c>
      <c r="J11" s="14">
        <v>0.99786243431706201</v>
      </c>
      <c r="K11" s="14">
        <v>5.6450500000000003</v>
      </c>
      <c r="L11" s="14">
        <v>50078.209610784797</v>
      </c>
      <c r="M11" s="14">
        <v>5.3041166666666699</v>
      </c>
      <c r="N11" s="14">
        <v>14.482288381144199</v>
      </c>
      <c r="O11" s="14">
        <v>115.858307049153</v>
      </c>
      <c r="P11" s="14">
        <v>3242.5530874330302</v>
      </c>
      <c r="Q11" s="11" t="s">
        <v>431</v>
      </c>
      <c r="R11" s="14">
        <v>0.99966135525502697</v>
      </c>
      <c r="S11" s="14">
        <v>11.218916666666701</v>
      </c>
      <c r="T11" s="14">
        <v>13.2237882437439</v>
      </c>
      <c r="U11" s="14">
        <v>105.79030594995101</v>
      </c>
      <c r="V11" s="14">
        <v>111659.514718443</v>
      </c>
      <c r="W11" s="14">
        <v>11.210283333333299</v>
      </c>
      <c r="X11" s="14">
        <v>539961.38132904796</v>
      </c>
    </row>
    <row r="12" spans="1:24">
      <c r="A12" s="11"/>
      <c r="B12" s="11"/>
      <c r="C12" s="11" t="s">
        <v>454</v>
      </c>
      <c r="D12" s="11" t="s">
        <v>37</v>
      </c>
      <c r="E12" s="11" t="s">
        <v>507</v>
      </c>
      <c r="F12" s="11" t="s">
        <v>59</v>
      </c>
      <c r="G12" s="11" t="s">
        <v>173</v>
      </c>
      <c r="H12" s="13">
        <v>43885.760335648098</v>
      </c>
      <c r="I12" s="11" t="s">
        <v>432</v>
      </c>
      <c r="J12" s="14">
        <v>0.99786243431706201</v>
      </c>
      <c r="K12" s="14">
        <v>5.6567499999999997</v>
      </c>
      <c r="L12" s="14">
        <v>43827.3109198202</v>
      </c>
      <c r="M12" s="14">
        <v>5.3158333333333303</v>
      </c>
      <c r="N12" s="14">
        <v>22.263612992914801</v>
      </c>
      <c r="O12" s="14">
        <v>111.31806496457401</v>
      </c>
      <c r="P12" s="14">
        <v>4575.0630532491396</v>
      </c>
      <c r="Q12" s="11" t="s">
        <v>431</v>
      </c>
      <c r="R12" s="14">
        <v>0.99966135525502697</v>
      </c>
      <c r="S12" s="14">
        <v>11.218966666666701</v>
      </c>
      <c r="T12" s="14">
        <v>19.7777549947644</v>
      </c>
      <c r="U12" s="14">
        <v>98.888774973822095</v>
      </c>
      <c r="V12" s="14">
        <v>149818.11135659099</v>
      </c>
      <c r="W12" s="14">
        <v>11.210333333333301</v>
      </c>
      <c r="X12" s="14">
        <v>509571.15097172197</v>
      </c>
    </row>
    <row r="13" spans="1:24">
      <c r="A13" s="11"/>
      <c r="B13" s="11"/>
      <c r="C13" s="11" t="s">
        <v>452</v>
      </c>
      <c r="D13" s="11" t="s">
        <v>37</v>
      </c>
      <c r="E13" s="11" t="s">
        <v>506</v>
      </c>
      <c r="F13" s="11" t="s">
        <v>59</v>
      </c>
      <c r="G13" s="11" t="s">
        <v>169</v>
      </c>
      <c r="H13" s="13">
        <v>43885.775138888901</v>
      </c>
      <c r="I13" s="11" t="s">
        <v>432</v>
      </c>
      <c r="J13" s="14">
        <v>0.99786243431706201</v>
      </c>
      <c r="K13" s="14">
        <v>5.6295000000000002</v>
      </c>
      <c r="L13" s="14">
        <v>43628.281585022101</v>
      </c>
      <c r="M13" s="14">
        <v>5.3002333333333302</v>
      </c>
      <c r="N13" s="14">
        <v>31.822522309135302</v>
      </c>
      <c r="O13" s="14">
        <v>101.83207138923299</v>
      </c>
      <c r="P13" s="14">
        <v>6678.7120860794503</v>
      </c>
      <c r="Q13" s="11" t="s">
        <v>431</v>
      </c>
      <c r="R13" s="14">
        <v>0.99966135525502697</v>
      </c>
      <c r="S13" s="14">
        <v>11.21895</v>
      </c>
      <c r="T13" s="14">
        <v>32.588766632787497</v>
      </c>
      <c r="U13" s="14">
        <v>104.28405322492</v>
      </c>
      <c r="V13" s="14">
        <v>226358.14507676</v>
      </c>
      <c r="W13" s="14">
        <v>11.2103</v>
      </c>
      <c r="X13" s="14">
        <v>487326.11535573902</v>
      </c>
    </row>
    <row r="14" spans="1:24">
      <c r="A14" s="11"/>
      <c r="B14" s="11"/>
      <c r="C14" s="11" t="s">
        <v>450</v>
      </c>
      <c r="D14" s="11" t="s">
        <v>37</v>
      </c>
      <c r="E14" s="11" t="s">
        <v>505</v>
      </c>
      <c r="F14" s="11" t="s">
        <v>59</v>
      </c>
      <c r="G14" s="11" t="s">
        <v>82</v>
      </c>
      <c r="H14" s="13">
        <v>43885.789907407401</v>
      </c>
      <c r="I14" s="11" t="s">
        <v>432</v>
      </c>
      <c r="J14" s="14">
        <v>0.99786243431706201</v>
      </c>
      <c r="K14" s="14">
        <v>5.6334166666666698</v>
      </c>
      <c r="L14" s="14">
        <v>48761.765172396103</v>
      </c>
      <c r="M14" s="14">
        <v>5.2886166666666696</v>
      </c>
      <c r="N14" s="14">
        <v>47.819792743540297</v>
      </c>
      <c r="O14" s="14">
        <v>95.639585487080694</v>
      </c>
      <c r="P14" s="14">
        <v>11438.2135556064</v>
      </c>
      <c r="Q14" s="11" t="s">
        <v>431</v>
      </c>
      <c r="R14" s="14">
        <v>0.99966135525502697</v>
      </c>
      <c r="S14" s="14">
        <v>11.2189833333333</v>
      </c>
      <c r="T14" s="14">
        <v>47.927942537862599</v>
      </c>
      <c r="U14" s="14">
        <v>95.855885075725297</v>
      </c>
      <c r="V14" s="14">
        <v>337295.854503932</v>
      </c>
      <c r="W14" s="14">
        <v>11.218116666666701</v>
      </c>
      <c r="X14" s="14">
        <v>504469.21571779001</v>
      </c>
    </row>
    <row r="15" spans="1:24">
      <c r="A15" s="11"/>
      <c r="B15" s="11"/>
      <c r="C15" s="11" t="s">
        <v>448</v>
      </c>
      <c r="D15" s="11" t="s">
        <v>37</v>
      </c>
      <c r="E15" s="11" t="s">
        <v>504</v>
      </c>
      <c r="F15" s="11" t="s">
        <v>59</v>
      </c>
      <c r="G15" s="11" t="s">
        <v>145</v>
      </c>
      <c r="H15" s="13">
        <v>43885.804675925901</v>
      </c>
      <c r="I15" s="11" t="s">
        <v>432</v>
      </c>
      <c r="J15" s="14">
        <v>0.99786243431706201</v>
      </c>
      <c r="K15" s="14">
        <v>5.6489333333333303</v>
      </c>
      <c r="L15" s="14">
        <v>52843.496551181401</v>
      </c>
      <c r="M15" s="14">
        <v>5.3118999999999996</v>
      </c>
      <c r="N15" s="14">
        <v>89.079274676110501</v>
      </c>
      <c r="O15" s="14">
        <v>101.80488534412601</v>
      </c>
      <c r="P15" s="14">
        <v>23502.2592409262</v>
      </c>
      <c r="Q15" s="11" t="s">
        <v>431</v>
      </c>
      <c r="R15" s="14">
        <v>0.99966135525502697</v>
      </c>
      <c r="S15" s="14">
        <v>11.2189333333333</v>
      </c>
      <c r="T15" s="14">
        <v>91.955638553234905</v>
      </c>
      <c r="U15" s="14">
        <v>105.092158346554</v>
      </c>
      <c r="V15" s="14">
        <v>693463.09797691402</v>
      </c>
      <c r="W15" s="14">
        <v>11.210283333333299</v>
      </c>
      <c r="X15" s="14">
        <v>552775.385627468</v>
      </c>
    </row>
    <row r="16" spans="1:24">
      <c r="A16" s="11"/>
      <c r="B16" s="11"/>
      <c r="C16" s="11" t="s">
        <v>446</v>
      </c>
      <c r="D16" s="11" t="s">
        <v>37</v>
      </c>
      <c r="E16" s="11" t="s">
        <v>503</v>
      </c>
      <c r="F16" s="11" t="s">
        <v>59</v>
      </c>
      <c r="G16" s="11" t="s">
        <v>57</v>
      </c>
      <c r="H16" s="13">
        <v>43885.819479166697</v>
      </c>
      <c r="I16" s="11" t="s">
        <v>432</v>
      </c>
      <c r="J16" s="14">
        <v>0.99786243431706201</v>
      </c>
      <c r="K16" s="14">
        <v>5.649</v>
      </c>
      <c r="L16" s="14">
        <v>50318.884316101103</v>
      </c>
      <c r="M16" s="14">
        <v>5.2925166666666703</v>
      </c>
      <c r="N16" s="14">
        <v>100.385206208111</v>
      </c>
      <c r="O16" s="14">
        <v>80.308164966488604</v>
      </c>
      <c r="P16" s="14">
        <v>25277.459233398498</v>
      </c>
      <c r="Q16" s="11" t="s">
        <v>431</v>
      </c>
      <c r="R16" s="14">
        <v>0.99966135525502697</v>
      </c>
      <c r="S16" s="14">
        <v>11.218999999999999</v>
      </c>
      <c r="T16" s="14">
        <v>120.033556906253</v>
      </c>
      <c r="U16" s="14">
        <v>96.026845525002699</v>
      </c>
      <c r="V16" s="14">
        <v>884914.71484105894</v>
      </c>
      <c r="W16" s="14">
        <v>11.21035</v>
      </c>
      <c r="X16" s="14">
        <v>543507.01759056502</v>
      </c>
    </row>
    <row r="17" spans="1:24">
      <c r="A17" s="11"/>
      <c r="B17" s="11"/>
      <c r="C17" s="11" t="s">
        <v>444</v>
      </c>
      <c r="D17" s="11" t="s">
        <v>37</v>
      </c>
      <c r="E17" s="11" t="s">
        <v>502</v>
      </c>
      <c r="F17" s="11" t="s">
        <v>59</v>
      </c>
      <c r="G17" s="11" t="s">
        <v>141</v>
      </c>
      <c r="H17" s="13">
        <v>43885.834224537</v>
      </c>
      <c r="I17" s="11" t="s">
        <v>432</v>
      </c>
      <c r="J17" s="14">
        <v>0.99786243431706201</v>
      </c>
      <c r="K17" s="14">
        <v>5.65283333333333</v>
      </c>
      <c r="L17" s="14">
        <v>49969.829114174601</v>
      </c>
      <c r="M17" s="14">
        <v>5.3080166666666697</v>
      </c>
      <c r="N17" s="14">
        <v>192.29003350088701</v>
      </c>
      <c r="O17" s="14">
        <v>96.145016750443702</v>
      </c>
      <c r="P17" s="14">
        <v>48496.475793152298</v>
      </c>
      <c r="Q17" s="11" t="s">
        <v>431</v>
      </c>
      <c r="R17" s="14">
        <v>0.99966135525502697</v>
      </c>
      <c r="S17" s="14">
        <v>11.21895</v>
      </c>
      <c r="T17" s="14">
        <v>199.24712252876901</v>
      </c>
      <c r="U17" s="14">
        <v>99.623561264384307</v>
      </c>
      <c r="V17" s="14">
        <v>1403950.5367250899</v>
      </c>
      <c r="W17" s="14">
        <v>11.2103</v>
      </c>
      <c r="X17" s="14">
        <v>523415.44179932098</v>
      </c>
    </row>
    <row r="18" spans="1:24">
      <c r="A18" s="11"/>
      <c r="B18" s="11"/>
      <c r="C18" s="11" t="s">
        <v>442</v>
      </c>
      <c r="D18" s="11" t="s">
        <v>37</v>
      </c>
      <c r="E18" s="11" t="s">
        <v>501</v>
      </c>
      <c r="F18" s="11" t="s">
        <v>59</v>
      </c>
      <c r="G18" s="11" t="s">
        <v>197</v>
      </c>
      <c r="H18" s="13">
        <v>43885.848969907398</v>
      </c>
      <c r="I18" s="11" t="s">
        <v>432</v>
      </c>
      <c r="J18" s="14">
        <v>0.99786243431706201</v>
      </c>
      <c r="K18" s="14">
        <v>5.64896666666667</v>
      </c>
      <c r="L18" s="14">
        <v>50683.963235271702</v>
      </c>
      <c r="M18" s="14">
        <v>5.2769333333333304</v>
      </c>
      <c r="N18" s="14">
        <v>369.63449286317501</v>
      </c>
      <c r="O18" s="14">
        <v>98.569198096846705</v>
      </c>
      <c r="P18" s="14">
        <v>94977.717341767406</v>
      </c>
      <c r="Q18" s="11" t="s">
        <v>431</v>
      </c>
      <c r="R18" s="14">
        <v>0.99966135525502697</v>
      </c>
      <c r="S18" s="14">
        <v>11.218966666666701</v>
      </c>
      <c r="T18" s="14">
        <v>375.24438160034299</v>
      </c>
      <c r="U18" s="14">
        <v>100.06516842675801</v>
      </c>
      <c r="V18" s="14">
        <v>2647826.9054667298</v>
      </c>
      <c r="W18" s="14">
        <v>11.210316666666699</v>
      </c>
      <c r="X18" s="14">
        <v>526997.71511287405</v>
      </c>
    </row>
    <row r="19" spans="1:24">
      <c r="A19" s="11"/>
      <c r="B19" s="11"/>
      <c r="C19" s="11" t="s">
        <v>440</v>
      </c>
      <c r="D19" s="11" t="s">
        <v>37</v>
      </c>
      <c r="E19" s="11" t="s">
        <v>500</v>
      </c>
      <c r="F19" s="11" t="s">
        <v>59</v>
      </c>
      <c r="G19" s="11" t="s">
        <v>60</v>
      </c>
      <c r="H19" s="13">
        <v>43885.863761574103</v>
      </c>
      <c r="I19" s="11" t="s">
        <v>432</v>
      </c>
      <c r="J19" s="14">
        <v>0.99786243431706201</v>
      </c>
      <c r="K19" s="14">
        <v>5.6450500000000003</v>
      </c>
      <c r="L19" s="14">
        <v>51176.238695591797</v>
      </c>
      <c r="M19" s="14">
        <v>5.2924666666666704</v>
      </c>
      <c r="N19" s="14">
        <v>618.18021985912503</v>
      </c>
      <c r="O19" s="14">
        <v>98.908835177460006</v>
      </c>
      <c r="P19" s="14">
        <v>160694.93445483301</v>
      </c>
      <c r="Q19" s="11" t="s">
        <v>431</v>
      </c>
      <c r="R19" s="14">
        <v>0.99966135525502697</v>
      </c>
      <c r="S19" s="14">
        <v>11.211166666666699</v>
      </c>
      <c r="T19" s="14">
        <v>639.68414925403602</v>
      </c>
      <c r="U19" s="14">
        <v>102.349463880646</v>
      </c>
      <c r="V19" s="14">
        <v>4668943.8910614504</v>
      </c>
      <c r="W19" s="14">
        <v>11.2103</v>
      </c>
      <c r="X19" s="14">
        <v>546498.49286367395</v>
      </c>
    </row>
    <row r="20" spans="1:24">
      <c r="A20" s="11"/>
      <c r="B20" s="11"/>
      <c r="C20" s="11" t="s">
        <v>438</v>
      </c>
      <c r="D20" s="11" t="s">
        <v>37</v>
      </c>
      <c r="E20" s="11" t="s">
        <v>499</v>
      </c>
      <c r="F20" s="11" t="s">
        <v>59</v>
      </c>
      <c r="G20" s="11" t="s">
        <v>195</v>
      </c>
      <c r="H20" s="13">
        <v>43885.878506944398</v>
      </c>
      <c r="I20" s="11" t="s">
        <v>432</v>
      </c>
      <c r="J20" s="14">
        <v>0.99786243431706201</v>
      </c>
      <c r="K20" s="14">
        <v>5.6528499999999999</v>
      </c>
      <c r="L20" s="14">
        <v>51434.527481029501</v>
      </c>
      <c r="M20" s="14">
        <v>5.2924833333333297</v>
      </c>
      <c r="N20" s="14">
        <v>873.20945505065504</v>
      </c>
      <c r="O20" s="14">
        <v>99.795366291503399</v>
      </c>
      <c r="P20" s="14">
        <v>228326.474510559</v>
      </c>
      <c r="Q20" s="11" t="s">
        <v>431</v>
      </c>
      <c r="R20" s="14">
        <v>0.99966135525502697</v>
      </c>
      <c r="S20" s="14">
        <v>11.211183333333301</v>
      </c>
      <c r="T20" s="14">
        <v>872.71761958733805</v>
      </c>
      <c r="U20" s="14">
        <v>99.739156524267102</v>
      </c>
      <c r="V20" s="14">
        <v>6371230.8242620304</v>
      </c>
      <c r="W20" s="14">
        <v>11.210316666666699</v>
      </c>
      <c r="X20" s="14">
        <v>547146.97088701697</v>
      </c>
    </row>
    <row r="21" spans="1:24">
      <c r="A21" s="11"/>
      <c r="B21" s="11"/>
      <c r="C21" s="11" t="s">
        <v>436</v>
      </c>
      <c r="D21" s="11" t="s">
        <v>37</v>
      </c>
      <c r="E21" s="11" t="s">
        <v>498</v>
      </c>
      <c r="F21" s="11" t="s">
        <v>59</v>
      </c>
      <c r="G21" s="11" t="s">
        <v>188</v>
      </c>
      <c r="H21" s="13">
        <v>43885.893263888902</v>
      </c>
      <c r="I21" s="11" t="s">
        <v>432</v>
      </c>
      <c r="J21" s="14">
        <v>0.99786243431706201</v>
      </c>
      <c r="K21" s="14">
        <v>5.6411833333333297</v>
      </c>
      <c r="L21" s="14">
        <v>47441.556007329396</v>
      </c>
      <c r="M21" s="14">
        <v>5.2885833333333299</v>
      </c>
      <c r="N21" s="14">
        <v>1292.51550996682</v>
      </c>
      <c r="O21" s="14">
        <v>103.401240797345</v>
      </c>
      <c r="P21" s="14">
        <v>311934.98406310403</v>
      </c>
      <c r="Q21" s="11" t="s">
        <v>431</v>
      </c>
      <c r="R21" s="14">
        <v>0.99966135525502697</v>
      </c>
      <c r="S21" s="14">
        <v>11.211183333333301</v>
      </c>
      <c r="T21" s="14">
        <v>1239.27609647195</v>
      </c>
      <c r="U21" s="14">
        <v>99.1420877177557</v>
      </c>
      <c r="V21" s="14">
        <v>8970061.8580702804</v>
      </c>
      <c r="W21" s="14">
        <v>11.210316666666699</v>
      </c>
      <c r="X21" s="14">
        <v>542902.52574643295</v>
      </c>
    </row>
    <row r="22" spans="1:24">
      <c r="A22" s="11"/>
      <c r="B22" s="11"/>
      <c r="C22" s="11" t="s">
        <v>21</v>
      </c>
      <c r="D22" s="11" t="s">
        <v>37</v>
      </c>
      <c r="E22" s="11" t="s">
        <v>514</v>
      </c>
      <c r="F22" s="11" t="s">
        <v>178</v>
      </c>
      <c r="G22" s="11" t="s">
        <v>162</v>
      </c>
      <c r="H22" s="13">
        <v>43885.656851851898</v>
      </c>
      <c r="I22" s="11" t="s">
        <v>432</v>
      </c>
      <c r="J22" s="14">
        <v>0.99786243431706201</v>
      </c>
      <c r="K22" s="14">
        <v>5.6295000000000002</v>
      </c>
      <c r="L22" s="14">
        <v>48592.622150867901</v>
      </c>
      <c r="M22" s="14">
        <v>5.1096833333333302</v>
      </c>
      <c r="N22" s="14">
        <v>0</v>
      </c>
      <c r="O22" s="14">
        <v>0</v>
      </c>
      <c r="P22" s="14">
        <v>0</v>
      </c>
      <c r="Q22" s="11" t="s">
        <v>431</v>
      </c>
      <c r="R22" s="14">
        <v>0.99966135525502697</v>
      </c>
      <c r="S22" s="14">
        <v>11.21895</v>
      </c>
      <c r="T22" s="14">
        <v>0</v>
      </c>
      <c r="U22" s="14"/>
      <c r="V22" s="14">
        <v>16744.062418400299</v>
      </c>
      <c r="W22" s="14">
        <v>11.218083333333301</v>
      </c>
      <c r="X22" s="14">
        <v>610704.78632274002</v>
      </c>
    </row>
    <row r="23" spans="1:24">
      <c r="A23" s="11"/>
      <c r="B23" s="11"/>
      <c r="C23" s="11" t="s">
        <v>21</v>
      </c>
      <c r="D23" s="11" t="s">
        <v>37</v>
      </c>
      <c r="E23" s="11" t="s">
        <v>513</v>
      </c>
      <c r="F23" s="11" t="s">
        <v>178</v>
      </c>
      <c r="G23" s="11" t="s">
        <v>162</v>
      </c>
      <c r="H23" s="13">
        <v>43885.671643518501</v>
      </c>
      <c r="I23" s="11" t="s">
        <v>432</v>
      </c>
      <c r="J23" s="14">
        <v>0.99786243431706201</v>
      </c>
      <c r="K23" s="14">
        <v>5.6295166666666701</v>
      </c>
      <c r="L23" s="14">
        <v>45056.285334360597</v>
      </c>
      <c r="M23" s="14">
        <v>5.3080499999999997</v>
      </c>
      <c r="N23" s="14">
        <v>0</v>
      </c>
      <c r="O23" s="14">
        <v>0</v>
      </c>
      <c r="P23" s="14">
        <v>0</v>
      </c>
      <c r="Q23" s="11" t="s">
        <v>431</v>
      </c>
      <c r="R23" s="14">
        <v>0.99966135525502697</v>
      </c>
      <c r="S23" s="14">
        <v>11.2267333333333</v>
      </c>
      <c r="T23" s="14">
        <v>0</v>
      </c>
      <c r="U23" s="14"/>
      <c r="V23" s="14">
        <v>15229.2335437168</v>
      </c>
      <c r="W23" s="14">
        <v>11.210316666666699</v>
      </c>
      <c r="X23" s="14">
        <v>547939.72516608099</v>
      </c>
    </row>
    <row r="24" spans="1:24">
      <c r="A24" s="11"/>
      <c r="B24" s="11"/>
      <c r="C24" s="11" t="s">
        <v>21</v>
      </c>
      <c r="D24" s="11" t="s">
        <v>37</v>
      </c>
      <c r="E24" s="11" t="s">
        <v>497</v>
      </c>
      <c r="F24" s="11" t="s">
        <v>178</v>
      </c>
      <c r="G24" s="11" t="s">
        <v>162</v>
      </c>
      <c r="H24" s="13">
        <v>43885.908032407402</v>
      </c>
      <c r="I24" s="11" t="s">
        <v>432</v>
      </c>
      <c r="J24" s="14">
        <v>0.99786243431706201</v>
      </c>
      <c r="K24" s="14">
        <v>5.61398333333333</v>
      </c>
      <c r="L24" s="14">
        <v>52230.034884959903</v>
      </c>
      <c r="M24" s="14">
        <v>5.0708333333333302</v>
      </c>
      <c r="N24" s="14">
        <v>0</v>
      </c>
      <c r="O24" s="14">
        <v>0</v>
      </c>
      <c r="P24" s="14">
        <v>0</v>
      </c>
      <c r="Q24" s="11" t="s">
        <v>431</v>
      </c>
      <c r="R24" s="14">
        <v>0.99966135525502697</v>
      </c>
      <c r="S24" s="14">
        <v>11.2189833333333</v>
      </c>
      <c r="T24" s="14">
        <v>1.6211455586732999</v>
      </c>
      <c r="U24" s="14"/>
      <c r="V24" s="14">
        <v>30359.549270741602</v>
      </c>
      <c r="W24" s="14">
        <v>11.210333333333301</v>
      </c>
      <c r="X24" s="14">
        <v>579489.93068372505</v>
      </c>
    </row>
    <row r="25" spans="1:24">
      <c r="A25" s="11"/>
      <c r="B25" s="11"/>
      <c r="C25" s="11" t="s">
        <v>21</v>
      </c>
      <c r="D25" s="11" t="s">
        <v>37</v>
      </c>
      <c r="E25" s="11" t="s">
        <v>490</v>
      </c>
      <c r="F25" s="11" t="s">
        <v>178</v>
      </c>
      <c r="G25" s="11" t="s">
        <v>162</v>
      </c>
      <c r="H25" s="13">
        <v>43885.966932870397</v>
      </c>
      <c r="I25" s="11" t="s">
        <v>432</v>
      </c>
      <c r="J25" s="14">
        <v>0.99786243431706201</v>
      </c>
      <c r="K25" s="14">
        <v>5.6295333333333302</v>
      </c>
      <c r="L25" s="14">
        <v>56865.309644669098</v>
      </c>
      <c r="M25" s="14">
        <v>5.2963833333333303</v>
      </c>
      <c r="N25" s="14">
        <v>0</v>
      </c>
      <c r="O25" s="14">
        <v>0</v>
      </c>
      <c r="P25" s="14">
        <v>0</v>
      </c>
      <c r="Q25" s="11" t="s">
        <v>431</v>
      </c>
      <c r="R25" s="14">
        <v>0.99966135525502697</v>
      </c>
      <c r="S25" s="14">
        <v>11.2189833333333</v>
      </c>
      <c r="T25" s="14">
        <v>0.82748810996379696</v>
      </c>
      <c r="U25" s="14"/>
      <c r="V25" s="14">
        <v>25343.165719538702</v>
      </c>
      <c r="W25" s="14">
        <v>11.210333333333301</v>
      </c>
      <c r="X25" s="14">
        <v>605881.71408258996</v>
      </c>
    </row>
    <row r="26" spans="1:24">
      <c r="A26" s="11"/>
      <c r="B26" s="11"/>
      <c r="C26" s="11" t="s">
        <v>21</v>
      </c>
      <c r="D26" s="11" t="s">
        <v>37</v>
      </c>
      <c r="E26" s="11" t="s">
        <v>474</v>
      </c>
      <c r="F26" s="11" t="s">
        <v>178</v>
      </c>
      <c r="G26" s="11" t="s">
        <v>162</v>
      </c>
      <c r="H26" s="13">
        <v>43886.114826388897</v>
      </c>
      <c r="I26" s="11" t="s">
        <v>432</v>
      </c>
      <c r="J26" s="14">
        <v>0.99786243431706201</v>
      </c>
      <c r="K26" s="14">
        <v>5.61398333333333</v>
      </c>
      <c r="L26" s="14">
        <v>55026.644912303898</v>
      </c>
      <c r="M26" s="14">
        <v>5.0824999999999996</v>
      </c>
      <c r="N26" s="14">
        <v>0</v>
      </c>
      <c r="O26" s="14">
        <v>0</v>
      </c>
      <c r="P26" s="14">
        <v>0</v>
      </c>
      <c r="Q26" s="11" t="s">
        <v>431</v>
      </c>
      <c r="R26" s="14">
        <v>0.99966135525502697</v>
      </c>
      <c r="S26" s="14">
        <v>11.218966666666701</v>
      </c>
      <c r="T26" s="14">
        <v>0.76139981742799601</v>
      </c>
      <c r="U26" s="14"/>
      <c r="V26" s="14">
        <v>24847.965260194698</v>
      </c>
      <c r="W26" s="14">
        <v>11.210333333333301</v>
      </c>
      <c r="X26" s="14">
        <v>606801.20067546295</v>
      </c>
    </row>
    <row r="27" spans="1:24">
      <c r="A27" s="11"/>
      <c r="B27" s="11"/>
      <c r="C27" s="11" t="s">
        <v>21</v>
      </c>
      <c r="D27" s="11" t="s">
        <v>37</v>
      </c>
      <c r="E27" s="11" t="s">
        <v>468</v>
      </c>
      <c r="F27" s="11" t="s">
        <v>178</v>
      </c>
      <c r="G27" s="11" t="s">
        <v>162</v>
      </c>
      <c r="H27" s="13">
        <v>43886.174062500002</v>
      </c>
      <c r="I27" s="11" t="s">
        <v>432</v>
      </c>
      <c r="J27" s="14">
        <v>0.99786243431706201</v>
      </c>
      <c r="K27" s="14">
        <v>5.6139666666666699</v>
      </c>
      <c r="L27" s="14">
        <v>56151.807993118397</v>
      </c>
      <c r="M27" s="14">
        <v>5.0785999999999998</v>
      </c>
      <c r="N27" s="14">
        <v>0</v>
      </c>
      <c r="O27" s="14">
        <v>0</v>
      </c>
      <c r="P27" s="14">
        <v>0</v>
      </c>
      <c r="Q27" s="11" t="s">
        <v>431</v>
      </c>
      <c r="R27" s="14">
        <v>0.99966135525502697</v>
      </c>
      <c r="S27" s="14">
        <v>11.218966666666701</v>
      </c>
      <c r="T27" s="14">
        <v>1.2598515910427801</v>
      </c>
      <c r="U27" s="14"/>
      <c r="V27" s="14">
        <v>26705.4648441303</v>
      </c>
      <c r="W27" s="14">
        <v>11.210333333333301</v>
      </c>
      <c r="X27" s="14">
        <v>561248.77500034799</v>
      </c>
    </row>
    <row r="28" spans="1:24">
      <c r="A28" s="11"/>
      <c r="B28" s="11"/>
      <c r="C28" s="11" t="s">
        <v>21</v>
      </c>
      <c r="D28" s="11" t="s">
        <v>37</v>
      </c>
      <c r="E28" s="11" t="s">
        <v>434</v>
      </c>
      <c r="F28" s="11" t="s">
        <v>178</v>
      </c>
      <c r="G28" s="11" t="s">
        <v>162</v>
      </c>
      <c r="H28" s="13">
        <v>43886.440844907404</v>
      </c>
      <c r="I28" s="11" t="s">
        <v>432</v>
      </c>
      <c r="J28" s="14">
        <v>0.99786243431706201</v>
      </c>
      <c r="K28" s="14">
        <v>5.6022999999999996</v>
      </c>
      <c r="L28" s="14">
        <v>46463.743440038197</v>
      </c>
      <c r="M28" s="14">
        <v>5.3858166666666696</v>
      </c>
      <c r="N28" s="14">
        <v>0</v>
      </c>
      <c r="O28" s="14">
        <v>0</v>
      </c>
      <c r="P28" s="14">
        <v>0</v>
      </c>
      <c r="Q28" s="11" t="s">
        <v>431</v>
      </c>
      <c r="R28" s="14">
        <v>0.99966135525502697</v>
      </c>
      <c r="S28" s="14">
        <v>11.2189833333333</v>
      </c>
      <c r="T28" s="14">
        <v>1.4431982387317599</v>
      </c>
      <c r="U28" s="14"/>
      <c r="V28" s="14">
        <v>26097.6891661585</v>
      </c>
      <c r="W28" s="14">
        <v>11.210333333333301</v>
      </c>
      <c r="X28" s="14">
        <v>521723.18682084797</v>
      </c>
    </row>
    <row r="29" spans="1:24">
      <c r="A29" s="11"/>
      <c r="B29" s="11"/>
      <c r="C29" s="11" t="s">
        <v>496</v>
      </c>
      <c r="D29" s="11" t="s">
        <v>37</v>
      </c>
      <c r="E29" s="11" t="s">
        <v>495</v>
      </c>
      <c r="F29" s="11" t="s">
        <v>35</v>
      </c>
      <c r="G29" s="11" t="s">
        <v>167</v>
      </c>
      <c r="H29" s="13">
        <v>43885.922754629602</v>
      </c>
      <c r="I29" s="11" t="s">
        <v>432</v>
      </c>
      <c r="J29" s="14">
        <v>0.99786243431706201</v>
      </c>
      <c r="K29" s="14">
        <v>5.65283333333333</v>
      </c>
      <c r="L29" s="14">
        <v>52147.865370701897</v>
      </c>
      <c r="M29" s="14">
        <v>5.3002333333333302</v>
      </c>
      <c r="N29" s="14">
        <v>9.1620565677397696</v>
      </c>
      <c r="O29" s="14">
        <v>122.16075423653</v>
      </c>
      <c r="P29" s="14">
        <v>1963.27011326761</v>
      </c>
      <c r="Q29" s="11" t="s">
        <v>431</v>
      </c>
      <c r="R29" s="14">
        <v>0.99966135525502697</v>
      </c>
      <c r="S29" s="14">
        <v>11.21895</v>
      </c>
      <c r="T29" s="14">
        <v>8.1441446799196004</v>
      </c>
      <c r="U29" s="14">
        <v>108.588595732261</v>
      </c>
      <c r="V29" s="14">
        <v>74858.721515993704</v>
      </c>
      <c r="W29" s="14">
        <v>11.2103</v>
      </c>
      <c r="X29" s="14">
        <v>537799.09561721899</v>
      </c>
    </row>
    <row r="30" spans="1:24">
      <c r="A30" s="11"/>
      <c r="B30" s="11"/>
      <c r="C30" s="11" t="s">
        <v>494</v>
      </c>
      <c r="D30" s="11" t="s">
        <v>37</v>
      </c>
      <c r="E30" s="11" t="s">
        <v>493</v>
      </c>
      <c r="F30" s="11" t="s">
        <v>35</v>
      </c>
      <c r="G30" s="11" t="s">
        <v>82</v>
      </c>
      <c r="H30" s="13">
        <v>43885.937442129602</v>
      </c>
      <c r="I30" s="11" t="s">
        <v>432</v>
      </c>
      <c r="J30" s="14">
        <v>0.99786243431706201</v>
      </c>
      <c r="K30" s="14">
        <v>5.6450833333333303</v>
      </c>
      <c r="L30" s="14">
        <v>52724.858271180798</v>
      </c>
      <c r="M30" s="14">
        <v>5.2885999999999997</v>
      </c>
      <c r="N30" s="14">
        <v>44.412551659971399</v>
      </c>
      <c r="O30" s="14">
        <v>88.825103319942798</v>
      </c>
      <c r="P30" s="14">
        <v>11452.718712038601</v>
      </c>
      <c r="Q30" s="11" t="s">
        <v>431</v>
      </c>
      <c r="R30" s="14">
        <v>0.99966135525502697</v>
      </c>
      <c r="S30" s="14">
        <v>11.2189833333333</v>
      </c>
      <c r="T30" s="14">
        <v>50.078389601294397</v>
      </c>
      <c r="U30" s="14">
        <v>100.15677920258899</v>
      </c>
      <c r="V30" s="14">
        <v>389036.72818135202</v>
      </c>
      <c r="W30" s="14">
        <v>11.21035</v>
      </c>
      <c r="X30" s="14">
        <v>557972.90334618895</v>
      </c>
    </row>
    <row r="31" spans="1:24">
      <c r="A31" s="11"/>
      <c r="B31" s="11"/>
      <c r="C31" s="11" t="s">
        <v>492</v>
      </c>
      <c r="D31" s="11" t="s">
        <v>37</v>
      </c>
      <c r="E31" s="11" t="s">
        <v>491</v>
      </c>
      <c r="F31" s="11" t="s">
        <v>35</v>
      </c>
      <c r="G31" s="11" t="s">
        <v>141</v>
      </c>
      <c r="H31" s="13">
        <v>43885.9522222222</v>
      </c>
      <c r="I31" s="11" t="s">
        <v>432</v>
      </c>
      <c r="J31" s="14">
        <v>0.99786243431706201</v>
      </c>
      <c r="K31" s="14">
        <v>5.6178333333333299</v>
      </c>
      <c r="L31" s="14">
        <v>53816.5574723873</v>
      </c>
      <c r="M31" s="14">
        <v>5.2963500000000003</v>
      </c>
      <c r="N31" s="14">
        <v>191.72858110338899</v>
      </c>
      <c r="O31" s="14">
        <v>95.864290551694594</v>
      </c>
      <c r="P31" s="14">
        <v>52075.864325105496</v>
      </c>
      <c r="Q31" s="11" t="s">
        <v>431</v>
      </c>
      <c r="R31" s="14">
        <v>0.99966135525502697</v>
      </c>
      <c r="S31" s="14">
        <v>11.211166666666699</v>
      </c>
      <c r="T31" s="14">
        <v>215.78137969986599</v>
      </c>
      <c r="U31" s="14">
        <v>107.890689849933</v>
      </c>
      <c r="V31" s="14">
        <v>1701103.42034779</v>
      </c>
      <c r="W31" s="14">
        <v>11.2103</v>
      </c>
      <c r="X31" s="14">
        <v>586119.312855836</v>
      </c>
    </row>
    <row r="32" spans="1:24">
      <c r="A32" s="11"/>
      <c r="B32" s="11"/>
      <c r="C32" s="11" t="s">
        <v>460</v>
      </c>
      <c r="D32" s="11" t="s">
        <v>37</v>
      </c>
      <c r="E32" s="11" t="s">
        <v>489</v>
      </c>
      <c r="F32" s="11" t="s">
        <v>35</v>
      </c>
      <c r="G32" s="11" t="s">
        <v>75</v>
      </c>
      <c r="H32" s="13">
        <v>43885.981666666703</v>
      </c>
      <c r="I32" s="11" t="s">
        <v>432</v>
      </c>
      <c r="J32" s="14">
        <v>0.99786243431706201</v>
      </c>
      <c r="K32" s="14">
        <v>5.6372833333333299</v>
      </c>
      <c r="L32" s="14">
        <v>47278.508313814003</v>
      </c>
      <c r="M32" s="14">
        <v>5.2963500000000003</v>
      </c>
      <c r="N32" s="14">
        <v>5.6208653406573896</v>
      </c>
      <c r="O32" s="14">
        <v>112.417306813148</v>
      </c>
      <c r="P32" s="14">
        <v>927.08702903911899</v>
      </c>
      <c r="Q32" s="11" t="s">
        <v>431</v>
      </c>
      <c r="R32" s="14">
        <v>0.99966135525502697</v>
      </c>
      <c r="S32" s="14">
        <v>11.2189333333333</v>
      </c>
      <c r="T32" s="14">
        <v>5.6982520768060496</v>
      </c>
      <c r="U32" s="14">
        <v>113.96504153612101</v>
      </c>
      <c r="V32" s="14">
        <v>57233.743992029798</v>
      </c>
      <c r="W32" s="14">
        <v>11.2103</v>
      </c>
      <c r="X32" s="14">
        <v>536670.33063220396</v>
      </c>
    </row>
    <row r="33" spans="1:24">
      <c r="A33" s="11"/>
      <c r="B33" s="11"/>
      <c r="C33" s="11" t="s">
        <v>448</v>
      </c>
      <c r="D33" s="11" t="s">
        <v>37</v>
      </c>
      <c r="E33" s="11" t="s">
        <v>479</v>
      </c>
      <c r="F33" s="11" t="s">
        <v>35</v>
      </c>
      <c r="G33" s="11" t="s">
        <v>145</v>
      </c>
      <c r="H33" s="13">
        <v>43886.070474537002</v>
      </c>
      <c r="I33" s="11" t="s">
        <v>432</v>
      </c>
      <c r="J33" s="14">
        <v>0.99786243431706201</v>
      </c>
      <c r="K33" s="14">
        <v>5.6411666666666704</v>
      </c>
      <c r="L33" s="14">
        <v>48687.373517205597</v>
      </c>
      <c r="M33" s="14">
        <v>5.3002333333333302</v>
      </c>
      <c r="N33" s="14">
        <v>105.02097958086701</v>
      </c>
      <c r="O33" s="14">
        <v>120.023976663849</v>
      </c>
      <c r="P33" s="14">
        <v>25607.627736167899</v>
      </c>
      <c r="Q33" s="11" t="s">
        <v>431</v>
      </c>
      <c r="R33" s="14">
        <v>0.99966135525502697</v>
      </c>
      <c r="S33" s="14">
        <v>11.21115</v>
      </c>
      <c r="T33" s="14">
        <v>93.192618828349396</v>
      </c>
      <c r="U33" s="14">
        <v>106.50585008954199</v>
      </c>
      <c r="V33" s="14">
        <v>709588.80274718103</v>
      </c>
      <c r="W33" s="14">
        <v>11.2103</v>
      </c>
      <c r="X33" s="14">
        <v>558303.78364126396</v>
      </c>
    </row>
    <row r="34" spans="1:24">
      <c r="A34" s="11"/>
      <c r="B34" s="11"/>
      <c r="C34" s="11" t="s">
        <v>440</v>
      </c>
      <c r="D34" s="11" t="s">
        <v>37</v>
      </c>
      <c r="E34" s="11" t="s">
        <v>473</v>
      </c>
      <c r="F34" s="11" t="s">
        <v>35</v>
      </c>
      <c r="G34" s="11" t="s">
        <v>60</v>
      </c>
      <c r="H34" s="13">
        <v>43886.129664351902</v>
      </c>
      <c r="I34" s="11" t="s">
        <v>432</v>
      </c>
      <c r="J34" s="14">
        <v>0.99786243431706201</v>
      </c>
      <c r="K34" s="14">
        <v>5.6450666666666702</v>
      </c>
      <c r="L34" s="14">
        <v>52147.893981800698</v>
      </c>
      <c r="M34" s="14">
        <v>5.2924666666666704</v>
      </c>
      <c r="N34" s="14">
        <v>649.96387441684499</v>
      </c>
      <c r="O34" s="14">
        <v>103.99421990669499</v>
      </c>
      <c r="P34" s="14">
        <v>172189.13344384101</v>
      </c>
      <c r="Q34" s="11" t="s">
        <v>431</v>
      </c>
      <c r="R34" s="14">
        <v>0.99966135525502697</v>
      </c>
      <c r="S34" s="14">
        <v>11.211166666666699</v>
      </c>
      <c r="T34" s="14">
        <v>655.16696239888199</v>
      </c>
      <c r="U34" s="14">
        <v>104.82671398382099</v>
      </c>
      <c r="V34" s="14">
        <v>4974673.04289822</v>
      </c>
      <c r="W34" s="14">
        <v>11.210316666666699</v>
      </c>
      <c r="X34" s="14">
        <v>568572.012323334</v>
      </c>
    </row>
    <row r="35" spans="1:24">
      <c r="A35" s="11"/>
      <c r="B35" s="11"/>
      <c r="C35" s="11" t="s">
        <v>464</v>
      </c>
      <c r="D35" s="11" t="s">
        <v>37</v>
      </c>
      <c r="E35" s="11" t="s">
        <v>463</v>
      </c>
      <c r="F35" s="11" t="s">
        <v>35</v>
      </c>
      <c r="G35" s="11" t="s">
        <v>122</v>
      </c>
      <c r="H35" s="13">
        <v>43886.218530092599</v>
      </c>
      <c r="I35" s="11" t="s">
        <v>432</v>
      </c>
      <c r="J35" s="14">
        <v>0.99786243431706201</v>
      </c>
      <c r="K35" s="14">
        <v>5.6100500000000002</v>
      </c>
      <c r="L35" s="14">
        <v>48812.651403180302</v>
      </c>
      <c r="M35" s="14">
        <v>5.2924666666666704</v>
      </c>
      <c r="N35" s="14">
        <v>2.6007347494870001</v>
      </c>
      <c r="O35" s="14">
        <v>148.61341425640001</v>
      </c>
      <c r="P35" s="14">
        <v>206.19915115356099</v>
      </c>
      <c r="Q35" s="11" t="s">
        <v>431</v>
      </c>
      <c r="R35" s="14">
        <v>0.99966135525502697</v>
      </c>
      <c r="S35" s="14">
        <v>11.2189333333333</v>
      </c>
      <c r="T35" s="14">
        <v>2.4258751820017999</v>
      </c>
      <c r="U35" s="14">
        <v>138.621438971532</v>
      </c>
      <c r="V35" s="14">
        <v>30331.483991940899</v>
      </c>
      <c r="W35" s="14">
        <v>11.210283333333299</v>
      </c>
      <c r="X35" s="14">
        <v>480696.59289731999</v>
      </c>
    </row>
    <row r="36" spans="1:24">
      <c r="A36" s="11"/>
      <c r="B36" s="11"/>
      <c r="C36" s="11" t="s">
        <v>462</v>
      </c>
      <c r="D36" s="11" t="s">
        <v>37</v>
      </c>
      <c r="E36" s="11" t="s">
        <v>461</v>
      </c>
      <c r="F36" s="11" t="s">
        <v>35</v>
      </c>
      <c r="G36" s="11" t="s">
        <v>30</v>
      </c>
      <c r="H36" s="13">
        <v>43886.233321759297</v>
      </c>
      <c r="I36" s="11" t="s">
        <v>432</v>
      </c>
      <c r="J36" s="14">
        <v>0.99786243431706201</v>
      </c>
      <c r="K36" s="14">
        <v>5.6411833333333297</v>
      </c>
      <c r="L36" s="14">
        <v>51153.727425170699</v>
      </c>
      <c r="M36" s="14">
        <v>5.2885999999999997</v>
      </c>
      <c r="N36" s="14">
        <v>3.9598181419992402</v>
      </c>
      <c r="O36" s="14">
        <v>131.99393806664099</v>
      </c>
      <c r="P36" s="14">
        <v>570.23951297853102</v>
      </c>
      <c r="Q36" s="11" t="s">
        <v>431</v>
      </c>
      <c r="R36" s="14">
        <v>0.99966135525502697</v>
      </c>
      <c r="S36" s="14">
        <v>11.218966666666701</v>
      </c>
      <c r="T36" s="14">
        <v>4.4587562811147201</v>
      </c>
      <c r="U36" s="14">
        <v>148.62520937049101</v>
      </c>
      <c r="V36" s="14">
        <v>46657.196156211001</v>
      </c>
      <c r="W36" s="14">
        <v>11.210333333333301</v>
      </c>
      <c r="X36" s="14">
        <v>517542.23179051798</v>
      </c>
    </row>
    <row r="37" spans="1:24">
      <c r="A37" s="11"/>
      <c r="B37" s="11"/>
      <c r="C37" s="11" t="s">
        <v>460</v>
      </c>
      <c r="D37" s="11" t="s">
        <v>37</v>
      </c>
      <c r="E37" s="11" t="s">
        <v>459</v>
      </c>
      <c r="F37" s="11" t="s">
        <v>35</v>
      </c>
      <c r="G37" s="11" t="s">
        <v>75</v>
      </c>
      <c r="H37" s="13">
        <v>43886.248136574097</v>
      </c>
      <c r="I37" s="11" t="s">
        <v>432</v>
      </c>
      <c r="J37" s="14">
        <v>0.99786243431706201</v>
      </c>
      <c r="K37" s="14">
        <v>5.6295000000000002</v>
      </c>
      <c r="L37" s="14">
        <v>48275.768111088597</v>
      </c>
      <c r="M37" s="14">
        <v>5.2885666666666697</v>
      </c>
      <c r="N37" s="14">
        <v>5.0655395728074497</v>
      </c>
      <c r="O37" s="14">
        <v>101.310791456149</v>
      </c>
      <c r="P37" s="14">
        <v>810.07652352903801</v>
      </c>
      <c r="Q37" s="11" t="s">
        <v>431</v>
      </c>
      <c r="R37" s="14">
        <v>0.99966135525502697</v>
      </c>
      <c r="S37" s="14">
        <v>11.21895</v>
      </c>
      <c r="T37" s="14">
        <v>5.8673203644719596</v>
      </c>
      <c r="U37" s="14">
        <v>117.346407289439</v>
      </c>
      <c r="V37" s="14">
        <v>55884.511595057098</v>
      </c>
      <c r="W37" s="14">
        <v>11.2103</v>
      </c>
      <c r="X37" s="14">
        <v>513192.21877027699</v>
      </c>
    </row>
    <row r="38" spans="1:24">
      <c r="A38" s="11"/>
      <c r="B38" s="11"/>
      <c r="C38" s="11" t="s">
        <v>458</v>
      </c>
      <c r="D38" s="11" t="s">
        <v>37</v>
      </c>
      <c r="E38" s="11" t="s">
        <v>457</v>
      </c>
      <c r="F38" s="11" t="s">
        <v>35</v>
      </c>
      <c r="G38" s="11" t="s">
        <v>167</v>
      </c>
      <c r="H38" s="13">
        <v>43886.262962963003</v>
      </c>
      <c r="I38" s="11" t="s">
        <v>432</v>
      </c>
      <c r="J38" s="14">
        <v>0.99786243431706201</v>
      </c>
      <c r="K38" s="14">
        <v>5.6450833333333303</v>
      </c>
      <c r="L38" s="14">
        <v>55478.579922170196</v>
      </c>
      <c r="M38" s="14">
        <v>5.2925000000000004</v>
      </c>
      <c r="N38" s="14">
        <v>7.0860373840602797</v>
      </c>
      <c r="O38" s="14">
        <v>94.480498454137006</v>
      </c>
      <c r="P38" s="14">
        <v>1501.9576951598999</v>
      </c>
      <c r="Q38" s="11" t="s">
        <v>431</v>
      </c>
      <c r="R38" s="14">
        <v>0.99966135525502697</v>
      </c>
      <c r="S38" s="14">
        <v>11.218966666666701</v>
      </c>
      <c r="T38" s="14">
        <v>8.9304998469293295</v>
      </c>
      <c r="U38" s="14">
        <v>119.073331292391</v>
      </c>
      <c r="V38" s="14">
        <v>70316.385942546098</v>
      </c>
      <c r="W38" s="14">
        <v>11.210333333333301</v>
      </c>
      <c r="X38" s="14">
        <v>469844.13335334201</v>
      </c>
    </row>
    <row r="39" spans="1:24">
      <c r="A39" s="11"/>
      <c r="B39" s="11"/>
      <c r="C39" s="11" t="s">
        <v>456</v>
      </c>
      <c r="D39" s="11" t="s">
        <v>37</v>
      </c>
      <c r="E39" s="11" t="s">
        <v>455</v>
      </c>
      <c r="F39" s="11" t="s">
        <v>35</v>
      </c>
      <c r="G39" s="11" t="s">
        <v>183</v>
      </c>
      <c r="H39" s="13">
        <v>43886.277766203697</v>
      </c>
      <c r="I39" s="11" t="s">
        <v>432</v>
      </c>
      <c r="J39" s="14">
        <v>0.99786243431706201</v>
      </c>
      <c r="K39" s="14">
        <v>5.6295000000000002</v>
      </c>
      <c r="L39" s="14">
        <v>38630.652605735297</v>
      </c>
      <c r="M39" s="14">
        <v>5.2808000000000002</v>
      </c>
      <c r="N39" s="14">
        <v>15.1405826645391</v>
      </c>
      <c r="O39" s="14">
        <v>121.124661316313</v>
      </c>
      <c r="P39" s="14">
        <v>2630.8702405090198</v>
      </c>
      <c r="Q39" s="11" t="s">
        <v>431</v>
      </c>
      <c r="R39" s="14">
        <v>0.99966135525502697</v>
      </c>
      <c r="S39" s="14">
        <v>11.2189333333333</v>
      </c>
      <c r="T39" s="14">
        <v>13.8662243371086</v>
      </c>
      <c r="U39" s="14">
        <v>110.929794696869</v>
      </c>
      <c r="V39" s="14">
        <v>108032.61586595001</v>
      </c>
      <c r="W39" s="14">
        <v>11.2103</v>
      </c>
      <c r="X39" s="14">
        <v>501681.937955748</v>
      </c>
    </row>
    <row r="40" spans="1:24">
      <c r="A40" s="11"/>
      <c r="B40" s="11"/>
      <c r="C40" s="11" t="s">
        <v>454</v>
      </c>
      <c r="D40" s="11" t="s">
        <v>37</v>
      </c>
      <c r="E40" s="11" t="s">
        <v>453</v>
      </c>
      <c r="F40" s="11" t="s">
        <v>35</v>
      </c>
      <c r="G40" s="11" t="s">
        <v>173</v>
      </c>
      <c r="H40" s="13">
        <v>43886.292557870402</v>
      </c>
      <c r="I40" s="11" t="s">
        <v>432</v>
      </c>
      <c r="J40" s="14">
        <v>0.99786243431706201</v>
      </c>
      <c r="K40" s="14">
        <v>5.6412000000000004</v>
      </c>
      <c r="L40" s="14">
        <v>53645.508935327001</v>
      </c>
      <c r="M40" s="14">
        <v>5.2847166666666698</v>
      </c>
      <c r="N40" s="14">
        <v>20.705315664307602</v>
      </c>
      <c r="O40" s="14">
        <v>103.526578321538</v>
      </c>
      <c r="P40" s="14">
        <v>5174.1268453705197</v>
      </c>
      <c r="Q40" s="11" t="s">
        <v>431</v>
      </c>
      <c r="R40" s="14">
        <v>0.99966135525502697</v>
      </c>
      <c r="S40" s="14">
        <v>11.218966666666701</v>
      </c>
      <c r="T40" s="14">
        <v>21.6538826632402</v>
      </c>
      <c r="U40" s="14">
        <v>108.269413316201</v>
      </c>
      <c r="V40" s="14">
        <v>170841.19375745201</v>
      </c>
      <c r="W40" s="14">
        <v>11.210333333333301</v>
      </c>
      <c r="X40" s="14">
        <v>535594.815487238</v>
      </c>
    </row>
    <row r="41" spans="1:24">
      <c r="A41" s="11"/>
      <c r="B41" s="11"/>
      <c r="C41" s="11" t="s">
        <v>452</v>
      </c>
      <c r="D41" s="11" t="s">
        <v>37</v>
      </c>
      <c r="E41" s="11" t="s">
        <v>451</v>
      </c>
      <c r="F41" s="11" t="s">
        <v>35</v>
      </c>
      <c r="G41" s="11" t="s">
        <v>169</v>
      </c>
      <c r="H41" s="13">
        <v>43886.307418981502</v>
      </c>
      <c r="I41" s="11" t="s">
        <v>432</v>
      </c>
      <c r="J41" s="14">
        <v>0.99786243431706201</v>
      </c>
      <c r="K41" s="14">
        <v>5.6061666666666703</v>
      </c>
      <c r="L41" s="14">
        <v>37816.157388837397</v>
      </c>
      <c r="M41" s="14">
        <v>5.2730166666666696</v>
      </c>
      <c r="N41" s="14">
        <v>27.897724803389899</v>
      </c>
      <c r="O41" s="14">
        <v>89.272719370847696</v>
      </c>
      <c r="P41" s="14">
        <v>5032.9135329895198</v>
      </c>
      <c r="Q41" s="11" t="s">
        <v>431</v>
      </c>
      <c r="R41" s="14">
        <v>0.99966135525502697</v>
      </c>
      <c r="S41" s="14">
        <v>11.2189333333333</v>
      </c>
      <c r="T41" s="14">
        <v>31.892698509645701</v>
      </c>
      <c r="U41" s="14">
        <v>102.05663523086599</v>
      </c>
      <c r="V41" s="14">
        <v>191360.79387117899</v>
      </c>
      <c r="W41" s="14">
        <v>11.210283333333299</v>
      </c>
      <c r="X41" s="14">
        <v>420363.27965241601</v>
      </c>
    </row>
    <row r="42" spans="1:24">
      <c r="A42" s="11"/>
      <c r="B42" s="11"/>
      <c r="C42" s="11" t="s">
        <v>450</v>
      </c>
      <c r="D42" s="11" t="s">
        <v>37</v>
      </c>
      <c r="E42" s="11" t="s">
        <v>449</v>
      </c>
      <c r="F42" s="11" t="s">
        <v>35</v>
      </c>
      <c r="G42" s="11" t="s">
        <v>82</v>
      </c>
      <c r="H42" s="13">
        <v>43886.322222222203</v>
      </c>
      <c r="I42" s="11" t="s">
        <v>432</v>
      </c>
      <c r="J42" s="14">
        <v>0.99786243431706201</v>
      </c>
      <c r="K42" s="14">
        <v>5.6295500000000001</v>
      </c>
      <c r="L42" s="14">
        <v>46257.387084660702</v>
      </c>
      <c r="M42" s="14">
        <v>5.2769500000000003</v>
      </c>
      <c r="N42" s="14">
        <v>47.1316339063697</v>
      </c>
      <c r="O42" s="14">
        <v>94.2632678127394</v>
      </c>
      <c r="P42" s="14">
        <v>10688.596374598799</v>
      </c>
      <c r="Q42" s="11" t="s">
        <v>431</v>
      </c>
      <c r="R42" s="14">
        <v>0.99966135525502697</v>
      </c>
      <c r="S42" s="14">
        <v>11.2112</v>
      </c>
      <c r="T42" s="14">
        <v>48.478911696763198</v>
      </c>
      <c r="U42" s="14">
        <v>96.957823393526297</v>
      </c>
      <c r="V42" s="14">
        <v>314894.96715685498</v>
      </c>
      <c r="W42" s="14">
        <v>11.21035</v>
      </c>
      <c r="X42" s="14">
        <v>465857.25481904298</v>
      </c>
    </row>
    <row r="43" spans="1:24">
      <c r="A43" s="11"/>
      <c r="B43" s="11"/>
      <c r="C43" s="11" t="s">
        <v>448</v>
      </c>
      <c r="D43" s="11" t="s">
        <v>37</v>
      </c>
      <c r="E43" s="11" t="s">
        <v>447</v>
      </c>
      <c r="F43" s="11" t="s">
        <v>35</v>
      </c>
      <c r="G43" s="11" t="s">
        <v>145</v>
      </c>
      <c r="H43" s="13">
        <v>43886.337048611102</v>
      </c>
      <c r="I43" s="11" t="s">
        <v>432</v>
      </c>
      <c r="J43" s="14">
        <v>0.99786243431706201</v>
      </c>
      <c r="K43" s="14">
        <v>5.6333833333333301</v>
      </c>
      <c r="L43" s="14">
        <v>44343.718572468599</v>
      </c>
      <c r="M43" s="14">
        <v>5.2846833333333301</v>
      </c>
      <c r="N43" s="14">
        <v>91.331570018072597</v>
      </c>
      <c r="O43" s="14">
        <v>104.37893716351201</v>
      </c>
      <c r="P43" s="14">
        <v>20230.735780119099</v>
      </c>
      <c r="Q43" s="11" t="s">
        <v>431</v>
      </c>
      <c r="R43" s="14">
        <v>0.99966135525502697</v>
      </c>
      <c r="S43" s="14">
        <v>11.21115</v>
      </c>
      <c r="T43" s="14">
        <v>92.982545557502306</v>
      </c>
      <c r="U43" s="14">
        <v>106.265766351431</v>
      </c>
      <c r="V43" s="14">
        <v>564515.24682993698</v>
      </c>
      <c r="W43" s="14">
        <v>11.210283333333299</v>
      </c>
      <c r="X43" s="14">
        <v>445139.14582736598</v>
      </c>
    </row>
    <row r="44" spans="1:24">
      <c r="A44" s="11"/>
      <c r="B44" s="11"/>
      <c r="C44" s="11" t="s">
        <v>446</v>
      </c>
      <c r="D44" s="11" t="s">
        <v>37</v>
      </c>
      <c r="E44" s="11" t="s">
        <v>445</v>
      </c>
      <c r="F44" s="11" t="s">
        <v>35</v>
      </c>
      <c r="G44" s="11" t="s">
        <v>57</v>
      </c>
      <c r="H44" s="13">
        <v>43886.351886574099</v>
      </c>
      <c r="I44" s="11" t="s">
        <v>432</v>
      </c>
      <c r="J44" s="14">
        <v>0.99786243431706201</v>
      </c>
      <c r="K44" s="14">
        <v>5.6412000000000004</v>
      </c>
      <c r="L44" s="14">
        <v>51808.058327311701</v>
      </c>
      <c r="M44" s="14">
        <v>5.2808333333333302</v>
      </c>
      <c r="N44" s="14">
        <v>101.93015816412399</v>
      </c>
      <c r="O44" s="14">
        <v>81.544126531299497</v>
      </c>
      <c r="P44" s="14">
        <v>26433.273298966898</v>
      </c>
      <c r="Q44" s="11" t="s">
        <v>431</v>
      </c>
      <c r="R44" s="14">
        <v>0.99966135525502697</v>
      </c>
      <c r="S44" s="14">
        <v>11.211183333333301</v>
      </c>
      <c r="T44" s="14">
        <v>120.75884832772699</v>
      </c>
      <c r="U44" s="14">
        <v>96.607078662181195</v>
      </c>
      <c r="V44" s="14">
        <v>861667.12398053601</v>
      </c>
      <c r="W44" s="14">
        <v>11.210333333333301</v>
      </c>
      <c r="X44" s="14">
        <v>526109.74821060803</v>
      </c>
    </row>
    <row r="45" spans="1:24">
      <c r="A45" s="11"/>
      <c r="B45" s="11"/>
      <c r="C45" s="11" t="s">
        <v>444</v>
      </c>
      <c r="D45" s="11" t="s">
        <v>37</v>
      </c>
      <c r="E45" s="11" t="s">
        <v>443</v>
      </c>
      <c r="F45" s="11" t="s">
        <v>35</v>
      </c>
      <c r="G45" s="11" t="s">
        <v>141</v>
      </c>
      <c r="H45" s="13">
        <v>43886.366678240702</v>
      </c>
      <c r="I45" s="11" t="s">
        <v>432</v>
      </c>
      <c r="J45" s="14">
        <v>0.99786243431706201</v>
      </c>
      <c r="K45" s="14">
        <v>5.6411666666666704</v>
      </c>
      <c r="L45" s="14">
        <v>44392.905521078297</v>
      </c>
      <c r="M45" s="14">
        <v>5.2846833333333301</v>
      </c>
      <c r="N45" s="14">
        <v>207.203141876806</v>
      </c>
      <c r="O45" s="14">
        <v>103.601570938403</v>
      </c>
      <c r="P45" s="14">
        <v>46456.446775073302</v>
      </c>
      <c r="Q45" s="11" t="s">
        <v>431</v>
      </c>
      <c r="R45" s="14">
        <v>0.99966135525502697</v>
      </c>
      <c r="S45" s="14">
        <v>11.211166666666699</v>
      </c>
      <c r="T45" s="14">
        <v>203.273703555373</v>
      </c>
      <c r="U45" s="14">
        <v>101.636851777687</v>
      </c>
      <c r="V45" s="14">
        <v>1321569.7966332701</v>
      </c>
      <c r="W45" s="14">
        <v>11.2103</v>
      </c>
      <c r="X45" s="14">
        <v>483052.72406998102</v>
      </c>
    </row>
    <row r="46" spans="1:24">
      <c r="A46" s="11"/>
      <c r="B46" s="11"/>
      <c r="C46" s="11" t="s">
        <v>442</v>
      </c>
      <c r="D46" s="11" t="s">
        <v>37</v>
      </c>
      <c r="E46" s="11" t="s">
        <v>441</v>
      </c>
      <c r="F46" s="11" t="s">
        <v>35</v>
      </c>
      <c r="G46" s="11" t="s">
        <v>197</v>
      </c>
      <c r="H46" s="13">
        <v>43886.381516203699</v>
      </c>
      <c r="I46" s="11" t="s">
        <v>432</v>
      </c>
      <c r="J46" s="14">
        <v>0.99786243431706201</v>
      </c>
      <c r="K46" s="14">
        <v>5.64896666666667</v>
      </c>
      <c r="L46" s="14">
        <v>52888.648931371601</v>
      </c>
      <c r="M46" s="14">
        <v>5.2769333333333304</v>
      </c>
      <c r="N46" s="14">
        <v>373.960306474032</v>
      </c>
      <c r="O46" s="14">
        <v>99.722748393075193</v>
      </c>
      <c r="P46" s="14">
        <v>100274.577510071</v>
      </c>
      <c r="Q46" s="11" t="s">
        <v>431</v>
      </c>
      <c r="R46" s="14">
        <v>0.99966135525502697</v>
      </c>
      <c r="S46" s="14">
        <v>11.211183333333301</v>
      </c>
      <c r="T46" s="14">
        <v>382.55181476186903</v>
      </c>
      <c r="U46" s="14">
        <v>102.013817269832</v>
      </c>
      <c r="V46" s="14">
        <v>2783968.5302762599</v>
      </c>
      <c r="W46" s="14">
        <v>11.210333333333301</v>
      </c>
      <c r="X46" s="14">
        <v>543573.50515986199</v>
      </c>
    </row>
    <row r="47" spans="1:24">
      <c r="A47" s="11"/>
      <c r="B47" s="11"/>
      <c r="C47" s="11" t="s">
        <v>440</v>
      </c>
      <c r="D47" s="11" t="s">
        <v>37</v>
      </c>
      <c r="E47" s="11" t="s">
        <v>439</v>
      </c>
      <c r="F47" s="11" t="s">
        <v>35</v>
      </c>
      <c r="G47" s="11" t="s">
        <v>60</v>
      </c>
      <c r="H47" s="13">
        <v>43886.396354166704</v>
      </c>
      <c r="I47" s="11" t="s">
        <v>432</v>
      </c>
      <c r="J47" s="14">
        <v>0.99786243431706201</v>
      </c>
      <c r="K47" s="14">
        <v>5.6489333333333303</v>
      </c>
      <c r="L47" s="14">
        <v>55103.787743724803</v>
      </c>
      <c r="M47" s="14">
        <v>5.2885666666666697</v>
      </c>
      <c r="N47" s="14">
        <v>596.62543570631203</v>
      </c>
      <c r="O47" s="14">
        <v>95.460069713009801</v>
      </c>
      <c r="P47" s="14">
        <v>166977.07236997501</v>
      </c>
      <c r="Q47" s="11" t="s">
        <v>431</v>
      </c>
      <c r="R47" s="14">
        <v>0.99966135525502697</v>
      </c>
      <c r="S47" s="14">
        <v>11.211183333333301</v>
      </c>
      <c r="T47" s="14">
        <v>636.73351723829398</v>
      </c>
      <c r="U47" s="14">
        <v>101.87736275812701</v>
      </c>
      <c r="V47" s="14">
        <v>4365677.4668240696</v>
      </c>
      <c r="W47" s="14">
        <v>11.210316666666699</v>
      </c>
      <c r="X47" s="14">
        <v>513360.65408776997</v>
      </c>
    </row>
    <row r="48" spans="1:24">
      <c r="A48" s="11"/>
      <c r="B48" s="11"/>
      <c r="C48" s="11" t="s">
        <v>438</v>
      </c>
      <c r="D48" s="11" t="s">
        <v>37</v>
      </c>
      <c r="E48" s="11" t="s">
        <v>437</v>
      </c>
      <c r="F48" s="11" t="s">
        <v>35</v>
      </c>
      <c r="G48" s="11" t="s">
        <v>195</v>
      </c>
      <c r="H48" s="13">
        <v>43886.411168981504</v>
      </c>
      <c r="I48" s="11" t="s">
        <v>432</v>
      </c>
      <c r="J48" s="14">
        <v>0.99786243431706201</v>
      </c>
      <c r="K48" s="14">
        <v>5.6450833333333303</v>
      </c>
      <c r="L48" s="14">
        <v>52945.994144705597</v>
      </c>
      <c r="M48" s="14">
        <v>5.2847166666666698</v>
      </c>
      <c r="N48" s="14">
        <v>845.04918357071301</v>
      </c>
      <c r="O48" s="14">
        <v>96.577049550938597</v>
      </c>
      <c r="P48" s="14">
        <v>227441.002041325</v>
      </c>
      <c r="Q48" s="11" t="s">
        <v>431</v>
      </c>
      <c r="R48" s="14">
        <v>0.99966135525502697</v>
      </c>
      <c r="S48" s="14">
        <v>11.211183333333301</v>
      </c>
      <c r="T48" s="14">
        <v>871.93323769031895</v>
      </c>
      <c r="U48" s="14">
        <v>99.649512878893603</v>
      </c>
      <c r="V48" s="14">
        <v>6540834.1463463297</v>
      </c>
      <c r="W48" s="14">
        <v>11.210316666666699</v>
      </c>
      <c r="X48" s="14">
        <v>562216.09443706204</v>
      </c>
    </row>
    <row r="49" spans="1:24">
      <c r="A49" s="11"/>
      <c r="B49" s="11"/>
      <c r="C49" s="11" t="s">
        <v>436</v>
      </c>
      <c r="D49" s="11" t="s">
        <v>37</v>
      </c>
      <c r="E49" s="11" t="s">
        <v>435</v>
      </c>
      <c r="F49" s="11" t="s">
        <v>35</v>
      </c>
      <c r="G49" s="11" t="s">
        <v>188</v>
      </c>
      <c r="H49" s="13">
        <v>43886.425983796304</v>
      </c>
      <c r="I49" s="11" t="s">
        <v>432</v>
      </c>
      <c r="J49" s="14">
        <v>0.99786243431706201</v>
      </c>
      <c r="K49" s="14">
        <v>5.6372833333333299</v>
      </c>
      <c r="L49" s="14">
        <v>40411.695274547201</v>
      </c>
      <c r="M49" s="14">
        <v>5.2730166666666696</v>
      </c>
      <c r="N49" s="14">
        <v>1474.2577012811801</v>
      </c>
      <c r="O49" s="14">
        <v>117.940616102494</v>
      </c>
      <c r="P49" s="14">
        <v>303126.108156948</v>
      </c>
      <c r="Q49" s="11" t="s">
        <v>431</v>
      </c>
      <c r="R49" s="14">
        <v>0.99966135525502697</v>
      </c>
      <c r="S49" s="14">
        <v>11.211183333333301</v>
      </c>
      <c r="T49" s="14">
        <v>1225.3576851063401</v>
      </c>
      <c r="U49" s="14">
        <v>98.028614808507498</v>
      </c>
      <c r="V49" s="14">
        <v>8489605.4621398691</v>
      </c>
      <c r="W49" s="14">
        <v>11.210316666666699</v>
      </c>
      <c r="X49" s="14">
        <v>519648.79584799701</v>
      </c>
    </row>
    <row r="50" spans="1:24">
      <c r="A50" s="11"/>
      <c r="B50" s="11"/>
      <c r="C50" s="11" t="s">
        <v>488</v>
      </c>
      <c r="D50" s="11" t="s">
        <v>37</v>
      </c>
      <c r="E50" s="11" t="s">
        <v>487</v>
      </c>
      <c r="F50" s="11" t="s">
        <v>33</v>
      </c>
      <c r="G50" s="11" t="s">
        <v>162</v>
      </c>
      <c r="H50" s="13">
        <v>43885.996458333299</v>
      </c>
      <c r="I50" s="11" t="s">
        <v>432</v>
      </c>
      <c r="J50" s="14">
        <v>0.99786243431706201</v>
      </c>
      <c r="K50" s="14">
        <v>5.64896666666667</v>
      </c>
      <c r="L50" s="14">
        <v>52552.468020744898</v>
      </c>
      <c r="M50" s="14">
        <v>5.2924833333333297</v>
      </c>
      <c r="N50" s="14">
        <v>259.00941071216897</v>
      </c>
      <c r="O50" s="14"/>
      <c r="P50" s="14">
        <v>68864.145417251304</v>
      </c>
      <c r="Q50" s="11" t="s">
        <v>431</v>
      </c>
      <c r="R50" s="14">
        <v>0.99966135525502697</v>
      </c>
      <c r="S50" s="14">
        <v>11.211183333333301</v>
      </c>
      <c r="T50" s="14">
        <v>228.005214566359</v>
      </c>
      <c r="U50" s="14"/>
      <c r="V50" s="14">
        <v>1711899.42984826</v>
      </c>
      <c r="W50" s="14">
        <v>11.210316666666699</v>
      </c>
      <c r="X50" s="14">
        <v>558534.54794738896</v>
      </c>
    </row>
    <row r="51" spans="1:24">
      <c r="A51" s="11"/>
      <c r="B51" s="11"/>
      <c r="C51" s="11" t="s">
        <v>486</v>
      </c>
      <c r="D51" s="11" t="s">
        <v>37</v>
      </c>
      <c r="E51" s="11" t="s">
        <v>485</v>
      </c>
      <c r="F51" s="11" t="s">
        <v>33</v>
      </c>
      <c r="G51" s="11" t="s">
        <v>162</v>
      </c>
      <c r="H51" s="13">
        <v>43886.011168981502</v>
      </c>
      <c r="I51" s="11" t="s">
        <v>432</v>
      </c>
      <c r="J51" s="14">
        <v>0.99786243431706201</v>
      </c>
      <c r="K51" s="14">
        <v>5.65283333333333</v>
      </c>
      <c r="L51" s="14">
        <v>52540.632683313102</v>
      </c>
      <c r="M51" s="14">
        <v>5.2846833333333301</v>
      </c>
      <c r="N51" s="14">
        <v>271.538723385727</v>
      </c>
      <c r="O51" s="14"/>
      <c r="P51" s="14">
        <v>72202.053663751401</v>
      </c>
      <c r="Q51" s="11" t="s">
        <v>431</v>
      </c>
      <c r="R51" s="14">
        <v>0.99966135525502697</v>
      </c>
      <c r="S51" s="14">
        <v>11.211166666666699</v>
      </c>
      <c r="T51" s="14">
        <v>231.06492004552501</v>
      </c>
      <c r="U51" s="14"/>
      <c r="V51" s="14">
        <v>1914008.3839807899</v>
      </c>
      <c r="W51" s="14">
        <v>11.2103</v>
      </c>
      <c r="X51" s="14">
        <v>616288.71930704103</v>
      </c>
    </row>
    <row r="52" spans="1:24">
      <c r="A52" s="11"/>
      <c r="B52" s="11"/>
      <c r="C52" s="11" t="s">
        <v>484</v>
      </c>
      <c r="D52" s="11" t="s">
        <v>37</v>
      </c>
      <c r="E52" s="11" t="s">
        <v>483</v>
      </c>
      <c r="F52" s="11" t="s">
        <v>33</v>
      </c>
      <c r="G52" s="11" t="s">
        <v>162</v>
      </c>
      <c r="H52" s="13">
        <v>43886.025960648098</v>
      </c>
      <c r="I52" s="11" t="s">
        <v>432</v>
      </c>
      <c r="J52" s="14">
        <v>0.99786243431706201</v>
      </c>
      <c r="K52" s="14">
        <v>5.6528666666666698</v>
      </c>
      <c r="L52" s="14">
        <v>57340.231137572096</v>
      </c>
      <c r="M52" s="14">
        <v>5.2963833333333303</v>
      </c>
      <c r="N52" s="14">
        <v>209.152374855017</v>
      </c>
      <c r="O52" s="14"/>
      <c r="P52" s="14">
        <v>60574.972126282199</v>
      </c>
      <c r="Q52" s="11" t="s">
        <v>431</v>
      </c>
      <c r="R52" s="14">
        <v>0.99966135525502697</v>
      </c>
      <c r="S52" s="14">
        <v>11.211183333333301</v>
      </c>
      <c r="T52" s="14">
        <v>173.171990101093</v>
      </c>
      <c r="U52" s="14"/>
      <c r="V52" s="14">
        <v>1498168.4841239499</v>
      </c>
      <c r="W52" s="14">
        <v>11.210316666666699</v>
      </c>
      <c r="X52" s="14">
        <v>641533.19945085002</v>
      </c>
    </row>
    <row r="53" spans="1:24">
      <c r="A53" s="11"/>
      <c r="B53" s="11"/>
      <c r="C53" s="11" t="s">
        <v>481</v>
      </c>
      <c r="D53" s="11" t="s">
        <v>37</v>
      </c>
      <c r="E53" s="11" t="s">
        <v>480</v>
      </c>
      <c r="F53" s="11" t="s">
        <v>33</v>
      </c>
      <c r="G53" s="11" t="s">
        <v>162</v>
      </c>
      <c r="H53" s="13">
        <v>43886.055706018502</v>
      </c>
      <c r="I53" s="11" t="s">
        <v>432</v>
      </c>
      <c r="J53" s="14">
        <v>0.99786243431706201</v>
      </c>
      <c r="K53" s="14">
        <v>5.6489833333333301</v>
      </c>
      <c r="L53" s="14">
        <v>56418.083994909503</v>
      </c>
      <c r="M53" s="14">
        <v>5.30026666666667</v>
      </c>
      <c r="N53" s="14">
        <v>229.79674197435401</v>
      </c>
      <c r="O53" s="14"/>
      <c r="P53" s="14">
        <v>65533.948492827898</v>
      </c>
      <c r="Q53" s="11" t="s">
        <v>431</v>
      </c>
      <c r="R53" s="14">
        <v>0.99966135525502697</v>
      </c>
      <c r="S53" s="14">
        <v>11.2112</v>
      </c>
      <c r="T53" s="14">
        <v>187.39067688407701</v>
      </c>
      <c r="U53" s="14"/>
      <c r="V53" s="14">
        <v>1501117.60875568</v>
      </c>
      <c r="W53" s="14">
        <v>11.210333333333301</v>
      </c>
      <c r="X53" s="14">
        <v>594617.84288349899</v>
      </c>
    </row>
    <row r="54" spans="1:24">
      <c r="A54" s="11"/>
      <c r="B54" s="11"/>
      <c r="C54" s="11" t="s">
        <v>478</v>
      </c>
      <c r="D54" s="11" t="s">
        <v>37</v>
      </c>
      <c r="E54" s="11" t="s">
        <v>477</v>
      </c>
      <c r="F54" s="11" t="s">
        <v>33</v>
      </c>
      <c r="G54" s="11" t="s">
        <v>162</v>
      </c>
      <c r="H54" s="13">
        <v>43886.085277777798</v>
      </c>
      <c r="I54" s="11" t="s">
        <v>432</v>
      </c>
      <c r="J54" s="14">
        <v>0.99786243431706201</v>
      </c>
      <c r="K54" s="14">
        <v>5.6334166666666698</v>
      </c>
      <c r="L54" s="14">
        <v>52272.850970191699</v>
      </c>
      <c r="M54" s="14">
        <v>5.2924833333333297</v>
      </c>
      <c r="N54" s="14">
        <v>1068.21906721455</v>
      </c>
      <c r="O54" s="14"/>
      <c r="P54" s="14">
        <v>283975.41185103398</v>
      </c>
      <c r="Q54" s="11" t="s">
        <v>431</v>
      </c>
      <c r="R54" s="14">
        <v>0.99966135525502697</v>
      </c>
      <c r="S54" s="14">
        <v>11.218966666666701</v>
      </c>
      <c r="T54" s="14">
        <v>50.567139589244299</v>
      </c>
      <c r="U54" s="14"/>
      <c r="V54" s="14">
        <v>442901.11830086802</v>
      </c>
      <c r="W54" s="14">
        <v>11.210333333333301</v>
      </c>
      <c r="X54" s="14">
        <v>629356.63862260897</v>
      </c>
    </row>
    <row r="55" spans="1:24">
      <c r="A55" s="11"/>
      <c r="B55" s="11"/>
      <c r="C55" s="11" t="s">
        <v>476</v>
      </c>
      <c r="D55" s="11" t="s">
        <v>37</v>
      </c>
      <c r="E55" s="11" t="s">
        <v>475</v>
      </c>
      <c r="F55" s="11" t="s">
        <v>33</v>
      </c>
      <c r="G55" s="11" t="s">
        <v>162</v>
      </c>
      <c r="H55" s="13">
        <v>43886.100057870397</v>
      </c>
      <c r="I55" s="11" t="s">
        <v>432</v>
      </c>
      <c r="J55" s="14">
        <v>0.99786243431706201</v>
      </c>
      <c r="K55" s="14">
        <v>5.65283333333333</v>
      </c>
      <c r="L55" s="14">
        <v>58919.776825990397</v>
      </c>
      <c r="M55" s="14">
        <v>5.3080166666666697</v>
      </c>
      <c r="N55" s="14">
        <v>801.14075800705598</v>
      </c>
      <c r="O55" s="14"/>
      <c r="P55" s="14">
        <v>239923.93820122199</v>
      </c>
      <c r="Q55" s="11" t="s">
        <v>431</v>
      </c>
      <c r="R55" s="14">
        <v>0.99966135525502697</v>
      </c>
      <c r="S55" s="14">
        <v>11.2189333333333</v>
      </c>
      <c r="T55" s="14">
        <v>42.937492611948699</v>
      </c>
      <c r="U55" s="14"/>
      <c r="V55" s="14">
        <v>367615.86947572499</v>
      </c>
      <c r="W55" s="14">
        <v>11.2103</v>
      </c>
      <c r="X55" s="14">
        <v>610449.518053337</v>
      </c>
    </row>
    <row r="56" spans="1:24">
      <c r="A56" s="11"/>
      <c r="B56" s="11"/>
      <c r="C56" s="11" t="s">
        <v>472</v>
      </c>
      <c r="D56" s="11" t="s">
        <v>37</v>
      </c>
      <c r="E56" s="11" t="s">
        <v>471</v>
      </c>
      <c r="F56" s="11" t="s">
        <v>33</v>
      </c>
      <c r="G56" s="11" t="s">
        <v>162</v>
      </c>
      <c r="H56" s="13">
        <v>43886.144432870402</v>
      </c>
      <c r="I56" s="11" t="s">
        <v>432</v>
      </c>
      <c r="J56" s="14">
        <v>0.99786243431706201</v>
      </c>
      <c r="K56" s="14">
        <v>5.64896666666667</v>
      </c>
      <c r="L56" s="14">
        <v>56798.110961382001</v>
      </c>
      <c r="M56" s="14">
        <v>5.30026666666667</v>
      </c>
      <c r="N56" s="14">
        <v>157.17812474166399</v>
      </c>
      <c r="O56" s="14"/>
      <c r="P56" s="14">
        <v>44964.370473266797</v>
      </c>
      <c r="Q56" s="11" t="s">
        <v>431</v>
      </c>
      <c r="R56" s="14">
        <v>0.99966135525502697</v>
      </c>
      <c r="S56" s="14">
        <v>11.2189833333333</v>
      </c>
      <c r="T56" s="14">
        <v>165.482150065263</v>
      </c>
      <c r="U56" s="14"/>
      <c r="V56" s="14">
        <v>1414688.43090215</v>
      </c>
      <c r="W56" s="14">
        <v>11.210333333333301</v>
      </c>
      <c r="X56" s="14">
        <v>633548.02309716505</v>
      </c>
    </row>
    <row r="57" spans="1:24">
      <c r="A57" s="11"/>
      <c r="B57" s="11"/>
      <c r="C57" s="11" t="s">
        <v>470</v>
      </c>
      <c r="D57" s="11" t="s">
        <v>37</v>
      </c>
      <c r="E57" s="11" t="s">
        <v>469</v>
      </c>
      <c r="F57" s="11" t="s">
        <v>33</v>
      </c>
      <c r="G57" s="11" t="s">
        <v>162</v>
      </c>
      <c r="H57" s="13">
        <v>43886.159224536997</v>
      </c>
      <c r="I57" s="11" t="s">
        <v>432</v>
      </c>
      <c r="J57" s="14">
        <v>0.99786243431706201</v>
      </c>
      <c r="K57" s="14">
        <v>5.6489500000000001</v>
      </c>
      <c r="L57" s="14">
        <v>51036.842239073398</v>
      </c>
      <c r="M57" s="14">
        <v>5.2963500000000003</v>
      </c>
      <c r="N57" s="14">
        <v>262.12527457346499</v>
      </c>
      <c r="O57" s="14"/>
      <c r="P57" s="14">
        <v>67688.165816255307</v>
      </c>
      <c r="Q57" s="11" t="s">
        <v>431</v>
      </c>
      <c r="R57" s="14">
        <v>0.99966135525502697</v>
      </c>
      <c r="S57" s="14">
        <v>11.2189333333333</v>
      </c>
      <c r="T57" s="14">
        <v>219.63816994856799</v>
      </c>
      <c r="U57" s="14"/>
      <c r="V57" s="14">
        <v>1755892.4077368099</v>
      </c>
      <c r="W57" s="14">
        <v>11.210283333333299</v>
      </c>
      <c r="X57" s="14">
        <v>594484.23989153001</v>
      </c>
    </row>
    <row r="58" spans="1:24">
      <c r="A58" s="11"/>
      <c r="B58" s="11"/>
      <c r="C58" s="11" t="s">
        <v>467</v>
      </c>
      <c r="D58" s="11" t="s">
        <v>37</v>
      </c>
      <c r="E58" s="11" t="s">
        <v>466</v>
      </c>
      <c r="F58" s="11" t="s">
        <v>33</v>
      </c>
      <c r="G58" s="11" t="s">
        <v>162</v>
      </c>
      <c r="H58" s="13">
        <v>43886.188865740703</v>
      </c>
      <c r="I58" s="11" t="s">
        <v>432</v>
      </c>
      <c r="J58" s="14">
        <v>0.99786243431706201</v>
      </c>
      <c r="K58" s="14">
        <v>5.6372833333333299</v>
      </c>
      <c r="L58" s="14">
        <v>58626.737996660202</v>
      </c>
      <c r="M58" s="14">
        <v>5.2924666666666704</v>
      </c>
      <c r="N58" s="14">
        <v>980.61149591919195</v>
      </c>
      <c r="O58" s="14"/>
      <c r="P58" s="14">
        <v>292329.39043344703</v>
      </c>
      <c r="Q58" s="11" t="s">
        <v>431</v>
      </c>
      <c r="R58" s="14">
        <v>0.99966135525502697</v>
      </c>
      <c r="S58" s="14">
        <v>11.211166666666699</v>
      </c>
      <c r="T58" s="14">
        <v>59.590958237853101</v>
      </c>
      <c r="U58" s="14"/>
      <c r="V58" s="14">
        <v>506962.029527626</v>
      </c>
      <c r="W58" s="14">
        <v>11.210316666666699</v>
      </c>
      <c r="X58" s="14">
        <v>615379.39134665998</v>
      </c>
    </row>
  </sheetData>
  <sortState xmlns:xlrd2="http://schemas.microsoft.com/office/spreadsheetml/2017/richdata2" ref="A3:X58">
    <sortCondition ref="F2"/>
  </sortState>
  <mergeCells count="7">
    <mergeCell ref="W1:X1"/>
    <mergeCell ref="A1:H1"/>
    <mergeCell ref="I1:J1"/>
    <mergeCell ref="K1:L1"/>
    <mergeCell ref="M1:P1"/>
    <mergeCell ref="Q1:R1"/>
    <mergeCell ref="S1:V1"/>
  </mergeCells>
  <conditionalFormatting sqref="O7:O21">
    <cfRule type="cellIs" dxfId="7" priority="7" operator="lessThan">
      <formula>75</formula>
    </cfRule>
    <cfRule type="cellIs" dxfId="6" priority="8" operator="greaterThan">
      <formula>125</formula>
    </cfRule>
  </conditionalFormatting>
  <conditionalFormatting sqref="O29:O49">
    <cfRule type="cellIs" dxfId="5" priority="5" operator="lessThan">
      <formula>75</formula>
    </cfRule>
    <cfRule type="cellIs" dxfId="4" priority="6" operator="greaterThan">
      <formula>125</formula>
    </cfRule>
  </conditionalFormatting>
  <conditionalFormatting sqref="U7:U21">
    <cfRule type="cellIs" dxfId="3" priority="3" operator="lessThan">
      <formula>75</formula>
    </cfRule>
    <cfRule type="cellIs" dxfId="2" priority="4" operator="greaterThan">
      <formula>125</formula>
    </cfRule>
  </conditionalFormatting>
  <conditionalFormatting sqref="U29:U49">
    <cfRule type="cellIs" dxfId="1" priority="1" operator="lessThan">
      <formula>75</formula>
    </cfRule>
    <cfRule type="cellIs" dxfId="0" priority="2" operator="greaterThan">
      <formula>125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F1D77A08-28E2-43F4-A1C3-5F87984738D7}">
          <x14:formula1>
            <xm:f>'E:\[899_RawData_022520.xlsx]ValueList_Helper'!#REF!</xm:f>
          </x14:formula1>
          <xm:sqref>F3:G58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3CC7-F198-4B58-ABF6-ABF5503F8D32}">
  <dimension ref="A23"/>
  <sheetViews>
    <sheetView workbookViewId="0">
      <selection activeCell="A23" sqref="A1:N23"/>
    </sheetView>
  </sheetViews>
  <sheetFormatPr defaultRowHeight="15"/>
  <cols>
    <col min="1" max="16384" width="9.140625" style="10"/>
  </cols>
  <sheetData>
    <row r="23" spans="1:1">
      <c r="A23" s="51" t="s">
        <v>613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BC7-942E-4E18-90B3-168BA441D9FB}">
  <dimension ref="A1:M28"/>
  <sheetViews>
    <sheetView workbookViewId="0">
      <selection activeCell="A3" sqref="A3:M15"/>
    </sheetView>
  </sheetViews>
  <sheetFormatPr defaultRowHeight="15"/>
  <cols>
    <col min="1" max="2" width="9.140625" style="10"/>
    <col min="3" max="3" width="13.5703125" style="10" customWidth="1"/>
    <col min="4" max="4" width="20.5703125" style="10" customWidth="1"/>
    <col min="5" max="6" width="9.140625" style="10"/>
    <col min="7" max="7" width="14.5703125" style="10" customWidth="1"/>
    <col min="8" max="16384" width="9.140625" style="10"/>
  </cols>
  <sheetData>
    <row r="1" spans="1:13">
      <c r="A1" s="10" t="s">
        <v>227</v>
      </c>
    </row>
    <row r="3" spans="1:13">
      <c r="A3" s="10">
        <v>900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341</v>
      </c>
      <c r="I5" s="248"/>
      <c r="J5" s="246" t="s">
        <v>340</v>
      </c>
      <c r="K5" s="247"/>
      <c r="L5" s="247"/>
      <c r="M5" s="248"/>
    </row>
    <row r="6" spans="1:13">
      <c r="A6" s="12" t="s">
        <v>162</v>
      </c>
      <c r="B6" s="12" t="s">
        <v>162</v>
      </c>
      <c r="C6" s="12" t="s">
        <v>77</v>
      </c>
      <c r="D6" s="12" t="s">
        <v>66</v>
      </c>
      <c r="E6" s="12" t="s">
        <v>81</v>
      </c>
      <c r="F6" s="12" t="s">
        <v>34</v>
      </c>
      <c r="G6" s="12" t="s">
        <v>85</v>
      </c>
      <c r="H6" s="12" t="s">
        <v>153</v>
      </c>
      <c r="I6" s="12" t="s">
        <v>175</v>
      </c>
      <c r="J6" s="12" t="s">
        <v>4</v>
      </c>
      <c r="K6" s="12" t="s">
        <v>22</v>
      </c>
      <c r="L6" s="12" t="s">
        <v>0</v>
      </c>
      <c r="M6" s="12" t="s">
        <v>93</v>
      </c>
    </row>
    <row r="7" spans="1:13">
      <c r="A7" s="11"/>
      <c r="B7" s="11"/>
      <c r="C7" s="72" t="s">
        <v>520</v>
      </c>
      <c r="D7" s="72" t="s">
        <v>526</v>
      </c>
      <c r="E7" s="11" t="s">
        <v>59</v>
      </c>
      <c r="F7" s="11">
        <v>1</v>
      </c>
      <c r="G7" s="73">
        <v>43866.539026828701</v>
      </c>
      <c r="H7" s="72" t="s">
        <v>518</v>
      </c>
      <c r="I7" s="71">
        <v>1.11022302462516E-16</v>
      </c>
      <c r="J7" s="71">
        <v>8.9484333333333304</v>
      </c>
      <c r="K7" s="71">
        <v>1.7689598376875999</v>
      </c>
      <c r="L7" s="71">
        <v>101.083419296434</v>
      </c>
      <c r="M7" s="71">
        <v>1034.13811406832</v>
      </c>
    </row>
    <row r="8" spans="1:13">
      <c r="A8" s="11"/>
      <c r="B8" s="11"/>
      <c r="C8" s="72" t="s">
        <v>520</v>
      </c>
      <c r="D8" s="72" t="s">
        <v>525</v>
      </c>
      <c r="E8" s="11" t="s">
        <v>59</v>
      </c>
      <c r="F8" s="11">
        <v>1</v>
      </c>
      <c r="G8" s="73">
        <v>43866.553261793997</v>
      </c>
      <c r="H8" s="72" t="s">
        <v>518</v>
      </c>
      <c r="I8" s="71">
        <v>1.11022302462516E-16</v>
      </c>
      <c r="J8" s="71">
        <v>8.9577666666666698</v>
      </c>
      <c r="K8" s="71">
        <v>1.9843010064754101</v>
      </c>
      <c r="L8" s="71">
        <v>113.388628941452</v>
      </c>
      <c r="M8" s="71">
        <v>1085.5786372991399</v>
      </c>
    </row>
    <row r="9" spans="1:13">
      <c r="A9" s="11"/>
      <c r="B9" s="11"/>
      <c r="C9" s="72" t="s">
        <v>520</v>
      </c>
      <c r="D9" s="72" t="s">
        <v>524</v>
      </c>
      <c r="E9" s="11" t="s">
        <v>59</v>
      </c>
      <c r="F9" s="11">
        <v>1</v>
      </c>
      <c r="G9" s="73">
        <v>43866.567510740701</v>
      </c>
      <c r="H9" s="72" t="s">
        <v>518</v>
      </c>
      <c r="I9" s="71">
        <v>1.11022302462516E-16</v>
      </c>
      <c r="J9" s="71">
        <v>8.9578000000000007</v>
      </c>
      <c r="K9" s="71">
        <v>1.8319388060611099</v>
      </c>
      <c r="L9" s="71">
        <v>104.682217489206</v>
      </c>
      <c r="M9" s="71">
        <v>981.42527478992599</v>
      </c>
    </row>
    <row r="10" spans="1:13">
      <c r="A10" s="11"/>
      <c r="B10" s="11"/>
      <c r="C10" s="72" t="s">
        <v>520</v>
      </c>
      <c r="D10" s="72" t="s">
        <v>523</v>
      </c>
      <c r="E10" s="11" t="s">
        <v>59</v>
      </c>
      <c r="F10" s="11">
        <v>1</v>
      </c>
      <c r="G10" s="73">
        <v>43866.581883391198</v>
      </c>
      <c r="H10" s="72" t="s">
        <v>518</v>
      </c>
      <c r="I10" s="71">
        <v>1.11022302462516E-16</v>
      </c>
      <c r="J10" s="71">
        <v>8.9625666666666692</v>
      </c>
      <c r="K10" s="71">
        <v>1.8881945128430899</v>
      </c>
      <c r="L10" s="71">
        <v>107.896829305319</v>
      </c>
      <c r="M10" s="71">
        <v>924.14604903463396</v>
      </c>
    </row>
    <row r="11" spans="1:13">
      <c r="A11" s="11"/>
      <c r="B11" s="11"/>
      <c r="C11" s="72" t="s">
        <v>520</v>
      </c>
      <c r="D11" s="72" t="s">
        <v>522</v>
      </c>
      <c r="E11" s="11" t="s">
        <v>59</v>
      </c>
      <c r="F11" s="11">
        <v>1</v>
      </c>
      <c r="G11" s="73">
        <v>43866.596151157399</v>
      </c>
      <c r="H11" s="72" t="s">
        <v>518</v>
      </c>
      <c r="I11" s="71">
        <v>1.11022302462516E-16</v>
      </c>
      <c r="J11" s="71">
        <v>8.9626000000000001</v>
      </c>
      <c r="K11" s="71">
        <v>1.6983707265060299</v>
      </c>
      <c r="L11" s="71">
        <v>97.0497558003443</v>
      </c>
      <c r="M11" s="71">
        <v>916.88566634529502</v>
      </c>
    </row>
    <row r="12" spans="1:13">
      <c r="A12" s="11"/>
      <c r="B12" s="11"/>
      <c r="C12" s="72" t="s">
        <v>520</v>
      </c>
      <c r="D12" s="72" t="s">
        <v>521</v>
      </c>
      <c r="E12" s="11" t="s">
        <v>59</v>
      </c>
      <c r="F12" s="11">
        <v>1</v>
      </c>
      <c r="G12" s="73">
        <v>43866.6104240278</v>
      </c>
      <c r="H12" s="72" t="s">
        <v>518</v>
      </c>
      <c r="I12" s="71">
        <v>1.11022302462516E-16</v>
      </c>
      <c r="J12" s="71">
        <v>8.9625666666666692</v>
      </c>
      <c r="K12" s="71">
        <v>1.47348171621919</v>
      </c>
      <c r="L12" s="71">
        <v>84.198955212524993</v>
      </c>
      <c r="M12" s="71">
        <v>827.44485514761095</v>
      </c>
    </row>
    <row r="13" spans="1:13">
      <c r="A13" s="11"/>
      <c r="B13" s="11"/>
      <c r="C13" s="72" t="s">
        <v>520</v>
      </c>
      <c r="D13" s="72" t="s">
        <v>519</v>
      </c>
      <c r="E13" s="11" t="s">
        <v>59</v>
      </c>
      <c r="F13" s="11">
        <v>1</v>
      </c>
      <c r="G13" s="73">
        <v>43866.624745173598</v>
      </c>
      <c r="H13" s="72" t="s">
        <v>518</v>
      </c>
      <c r="I13" s="71">
        <v>1.11022302462516E-16</v>
      </c>
      <c r="J13" s="71">
        <v>8.9626000000000001</v>
      </c>
      <c r="K13" s="71">
        <v>1.60475339420758</v>
      </c>
      <c r="L13" s="71">
        <v>91.700193954718898</v>
      </c>
      <c r="M13" s="71">
        <v>795.79757309572597</v>
      </c>
    </row>
    <row r="14" spans="1:13">
      <c r="J14" s="10" t="s">
        <v>228</v>
      </c>
      <c r="K14" s="10">
        <f>ROUND(STDEV(K7:K13),2)</f>
        <v>0.17</v>
      </c>
    </row>
    <row r="15" spans="1:13">
      <c r="A15" s="28" t="s">
        <v>229</v>
      </c>
      <c r="E15" s="8">
        <v>3.1429999999999998</v>
      </c>
      <c r="J15" s="10" t="s">
        <v>230</v>
      </c>
      <c r="K15" s="10">
        <f>ROUND((K14*E15),2)</f>
        <v>0.53</v>
      </c>
    </row>
    <row r="26" spans="1:10">
      <c r="A26" s="10" t="s">
        <v>231</v>
      </c>
    </row>
    <row r="27" spans="1:10">
      <c r="A27" s="10" t="s">
        <v>232</v>
      </c>
      <c r="C27" s="9" t="s">
        <v>233</v>
      </c>
    </row>
    <row r="28" spans="1:10">
      <c r="A28" s="10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30371DA6-7ACE-4AC8-B482-C9FE6F467D18}"/>
    <hyperlink ref="C27" r:id="rId2" xr:uid="{4E0E27C5-31A3-4B2A-9F78-34F417B2E43E}"/>
  </hyperlinks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A9C7-D389-4032-BF4D-C9DA3A8F341C}">
  <dimension ref="A21"/>
  <sheetViews>
    <sheetView workbookViewId="0">
      <selection activeCell="A21" sqref="A1:N21"/>
    </sheetView>
  </sheetViews>
  <sheetFormatPr defaultRowHeight="15"/>
  <cols>
    <col min="1" max="16384" width="9.140625" style="10"/>
  </cols>
  <sheetData>
    <row r="21" spans="1:1">
      <c r="A21" s="51" t="s">
        <v>527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488-B514-44C4-BA15-5AC85CE76422}">
  <dimension ref="A1:M28"/>
  <sheetViews>
    <sheetView workbookViewId="0">
      <selection activeCell="A3" sqref="A3:M15"/>
    </sheetView>
  </sheetViews>
  <sheetFormatPr defaultRowHeight="15"/>
  <cols>
    <col min="1" max="2" width="9.140625" style="10"/>
    <col min="3" max="3" width="13.5703125" style="10" customWidth="1"/>
    <col min="4" max="4" width="20.5703125" style="10" customWidth="1"/>
    <col min="5" max="6" width="9.140625" style="10"/>
    <col min="7" max="7" width="14.5703125" style="10" customWidth="1"/>
    <col min="8" max="16384" width="9.140625" style="10"/>
  </cols>
  <sheetData>
    <row r="1" spans="1:13">
      <c r="A1" s="10" t="s">
        <v>227</v>
      </c>
    </row>
    <row r="3" spans="1:13">
      <c r="A3" s="10">
        <v>899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517</v>
      </c>
      <c r="I5" s="248"/>
      <c r="J5" s="246" t="s">
        <v>516</v>
      </c>
      <c r="K5" s="247"/>
      <c r="L5" s="247"/>
      <c r="M5" s="248"/>
    </row>
    <row r="6" spans="1:13">
      <c r="A6" s="12" t="s">
        <v>162</v>
      </c>
      <c r="B6" s="12" t="s">
        <v>162</v>
      </c>
      <c r="C6" s="12" t="s">
        <v>77</v>
      </c>
      <c r="D6" s="12" t="s">
        <v>66</v>
      </c>
      <c r="E6" s="12" t="s">
        <v>81</v>
      </c>
      <c r="F6" s="12" t="s">
        <v>34</v>
      </c>
      <c r="G6" s="12" t="s">
        <v>85</v>
      </c>
      <c r="H6" s="12" t="s">
        <v>153</v>
      </c>
      <c r="I6" s="12" t="s">
        <v>175</v>
      </c>
      <c r="J6" s="12" t="s">
        <v>4</v>
      </c>
      <c r="K6" s="12" t="s">
        <v>22</v>
      </c>
      <c r="L6" s="12" t="s">
        <v>0</v>
      </c>
      <c r="M6" s="12" t="s">
        <v>93</v>
      </c>
    </row>
    <row r="7" spans="1:13">
      <c r="A7" s="11"/>
      <c r="B7" s="11"/>
      <c r="C7" s="72" t="s">
        <v>520</v>
      </c>
      <c r="D7" s="72" t="s">
        <v>526</v>
      </c>
      <c r="E7" s="11" t="s">
        <v>59</v>
      </c>
      <c r="F7" s="11">
        <v>1</v>
      </c>
      <c r="G7" s="73">
        <v>43866.539026828701</v>
      </c>
      <c r="H7" s="72" t="s">
        <v>615</v>
      </c>
      <c r="I7" s="71">
        <v>0</v>
      </c>
      <c r="J7" s="71">
        <v>5.4599333333333302</v>
      </c>
      <c r="K7" s="71">
        <v>1.57781506377882</v>
      </c>
      <c r="L7" s="71">
        <v>90.160860787361301</v>
      </c>
      <c r="M7" s="71">
        <v>129.51480427173601</v>
      </c>
    </row>
    <row r="8" spans="1:13">
      <c r="A8" s="11"/>
      <c r="B8" s="11"/>
      <c r="C8" s="72" t="s">
        <v>520</v>
      </c>
      <c r="D8" s="72" t="s">
        <v>525</v>
      </c>
      <c r="E8" s="11" t="s">
        <v>59</v>
      </c>
      <c r="F8" s="11">
        <v>1</v>
      </c>
      <c r="G8" s="73">
        <v>43866.553261793997</v>
      </c>
      <c r="H8" s="72" t="s">
        <v>615</v>
      </c>
      <c r="I8" s="71">
        <v>0</v>
      </c>
      <c r="J8" s="71">
        <v>5.4675000000000002</v>
      </c>
      <c r="K8" s="71">
        <v>1.53965352602517</v>
      </c>
      <c r="L8" s="71">
        <v>87.9802014871523</v>
      </c>
      <c r="M8" s="71">
        <v>123.48656021118001</v>
      </c>
    </row>
    <row r="9" spans="1:13">
      <c r="A9" s="11"/>
      <c r="B9" s="11"/>
      <c r="C9" s="72" t="s">
        <v>520</v>
      </c>
      <c r="D9" s="72" t="s">
        <v>524</v>
      </c>
      <c r="E9" s="11" t="s">
        <v>59</v>
      </c>
      <c r="F9" s="11">
        <v>1</v>
      </c>
      <c r="G9" s="73">
        <v>43866.567510740701</v>
      </c>
      <c r="H9" s="72" t="s">
        <v>615</v>
      </c>
      <c r="I9" s="71">
        <v>0</v>
      </c>
      <c r="J9" s="71">
        <v>5.4704166666666696</v>
      </c>
      <c r="K9" s="71">
        <v>2.32822097748784</v>
      </c>
      <c r="L9" s="71">
        <v>133.041198713591</v>
      </c>
      <c r="M9" s="71">
        <v>181.76824121928999</v>
      </c>
    </row>
    <row r="10" spans="1:13">
      <c r="A10" s="11"/>
      <c r="B10" s="11"/>
      <c r="C10" s="72" t="s">
        <v>520</v>
      </c>
      <c r="D10" s="72" t="s">
        <v>523</v>
      </c>
      <c r="E10" s="11" t="s">
        <v>59</v>
      </c>
      <c r="F10" s="11">
        <v>1</v>
      </c>
      <c r="G10" s="73">
        <v>43866.581883391198</v>
      </c>
      <c r="H10" s="72" t="s">
        <v>615</v>
      </c>
      <c r="I10" s="71">
        <v>0</v>
      </c>
      <c r="J10" s="71">
        <v>5.4822833333333296</v>
      </c>
      <c r="K10" s="71">
        <v>1.4753393686928999</v>
      </c>
      <c r="L10" s="71">
        <v>84.305106782451205</v>
      </c>
      <c r="M10" s="71">
        <v>119.293466633647</v>
      </c>
    </row>
    <row r="11" spans="1:13">
      <c r="A11" s="11"/>
      <c r="B11" s="11"/>
      <c r="C11" s="72" t="s">
        <v>520</v>
      </c>
      <c r="D11" s="72" t="s">
        <v>522</v>
      </c>
      <c r="E11" s="11" t="s">
        <v>59</v>
      </c>
      <c r="F11" s="11">
        <v>1</v>
      </c>
      <c r="G11" s="73">
        <v>43866.596151157399</v>
      </c>
      <c r="H11" s="72" t="s">
        <v>615</v>
      </c>
      <c r="I11" s="71">
        <v>0</v>
      </c>
      <c r="J11" s="71">
        <v>5.4704166666666696</v>
      </c>
      <c r="K11" s="71">
        <v>2.36753953394734</v>
      </c>
      <c r="L11" s="71">
        <v>135.28797336841899</v>
      </c>
      <c r="M11" s="71">
        <v>190.94267926025401</v>
      </c>
    </row>
    <row r="12" spans="1:13">
      <c r="A12" s="11"/>
      <c r="B12" s="11"/>
      <c r="C12" s="72" t="s">
        <v>520</v>
      </c>
      <c r="D12" s="72" t="s">
        <v>521</v>
      </c>
      <c r="E12" s="11" t="s">
        <v>59</v>
      </c>
      <c r="F12" s="11">
        <v>1</v>
      </c>
      <c r="G12" s="73">
        <v>43866.6104240278</v>
      </c>
      <c r="H12" s="72" t="s">
        <v>615</v>
      </c>
      <c r="I12" s="71">
        <v>0</v>
      </c>
      <c r="J12" s="71">
        <v>5.4675000000000002</v>
      </c>
      <c r="K12" s="71">
        <v>1.45201411056779</v>
      </c>
      <c r="L12" s="71">
        <v>82.972234889588293</v>
      </c>
      <c r="M12" s="71">
        <v>118.7497388916</v>
      </c>
    </row>
    <row r="13" spans="1:13">
      <c r="A13" s="11"/>
      <c r="B13" s="11"/>
      <c r="C13" s="72" t="s">
        <v>520</v>
      </c>
      <c r="D13" s="72" t="s">
        <v>519</v>
      </c>
      <c r="E13" s="11" t="s">
        <v>59</v>
      </c>
      <c r="F13" s="11">
        <v>1</v>
      </c>
      <c r="G13" s="73">
        <v>43866.624745173598</v>
      </c>
      <c r="H13" s="72" t="s">
        <v>615</v>
      </c>
      <c r="I13" s="71">
        <v>0</v>
      </c>
      <c r="J13" s="71">
        <v>5.46301666666667</v>
      </c>
      <c r="K13" s="71">
        <v>1.50941741950014</v>
      </c>
      <c r="L13" s="71">
        <v>86.252423971436798</v>
      </c>
      <c r="M13" s="71">
        <v>120.48941629737099</v>
      </c>
    </row>
    <row r="14" spans="1:13">
      <c r="J14" s="10" t="s">
        <v>228</v>
      </c>
      <c r="K14" s="10">
        <f>ROUND(STDEV(K7:K13),2)</f>
        <v>0.41</v>
      </c>
    </row>
    <row r="15" spans="1:13">
      <c r="A15" s="28" t="s">
        <v>229</v>
      </c>
      <c r="E15" s="8">
        <v>3.1429999999999998</v>
      </c>
      <c r="J15" s="10" t="s">
        <v>230</v>
      </c>
      <c r="K15" s="10">
        <f>ROUND((K14*E15),2)</f>
        <v>1.29</v>
      </c>
    </row>
    <row r="26" spans="1:10">
      <c r="A26" s="10" t="s">
        <v>231</v>
      </c>
    </row>
    <row r="27" spans="1:10">
      <c r="A27" s="10" t="s">
        <v>232</v>
      </c>
      <c r="C27" s="9" t="s">
        <v>233</v>
      </c>
    </row>
    <row r="28" spans="1:10">
      <c r="A28" s="10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14CCCE17-3A32-47DE-BE46-A5B83F592A10}"/>
    <hyperlink ref="C27" r:id="rId2" xr:uid="{2CF2250F-FFD0-43BF-A371-B810C24A8EA9}"/>
  </hyperlinks>
  <pageMargins left="0.7" right="0.7" top="0.75" bottom="0.75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6"/>
  <sheetViews>
    <sheetView workbookViewId="0">
      <selection activeCell="A17" sqref="A1:P17"/>
    </sheetView>
  </sheetViews>
  <sheetFormatPr defaultRowHeight="15"/>
  <sheetData>
    <row r="16" spans="1:1">
      <c r="A16" t="s">
        <v>199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workbookViewId="0">
      <selection activeCell="A5" sqref="A5:M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227</v>
      </c>
    </row>
    <row r="3" spans="1:13">
      <c r="A3" t="s">
        <v>236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88</v>
      </c>
      <c r="I5" s="248"/>
      <c r="J5" s="246" t="s">
        <v>184</v>
      </c>
      <c r="K5" s="247"/>
      <c r="L5" s="247"/>
      <c r="M5" s="248"/>
    </row>
    <row r="6" spans="1:13">
      <c r="A6" s="3" t="s">
        <v>162</v>
      </c>
      <c r="B6" s="3" t="s">
        <v>162</v>
      </c>
      <c r="C6" s="3" t="s">
        <v>77</v>
      </c>
      <c r="D6" s="3" t="s">
        <v>66</v>
      </c>
      <c r="E6" s="3" t="s">
        <v>81</v>
      </c>
      <c r="F6" s="3" t="s">
        <v>34</v>
      </c>
      <c r="G6" s="3" t="s">
        <v>85</v>
      </c>
      <c r="H6" s="3" t="s">
        <v>153</v>
      </c>
      <c r="I6" s="3" t="s">
        <v>175</v>
      </c>
      <c r="J6" s="3" t="s">
        <v>4</v>
      </c>
      <c r="K6" s="3" t="s">
        <v>22</v>
      </c>
      <c r="L6" s="3" t="s">
        <v>0</v>
      </c>
      <c r="M6" s="3" t="s">
        <v>93</v>
      </c>
    </row>
    <row r="7" spans="1:13">
      <c r="A7" s="2"/>
      <c r="B7" s="2"/>
      <c r="C7" t="s">
        <v>216</v>
      </c>
      <c r="D7" t="s">
        <v>217</v>
      </c>
      <c r="E7" t="s">
        <v>59</v>
      </c>
      <c r="F7">
        <v>4</v>
      </c>
      <c r="G7" s="5">
        <v>43866.961111111108</v>
      </c>
      <c r="H7" t="s">
        <v>218</v>
      </c>
      <c r="I7">
        <v>0</v>
      </c>
      <c r="J7">
        <v>5.6036000000000001</v>
      </c>
      <c r="K7">
        <v>8.025414091</v>
      </c>
      <c r="L7">
        <v>107.0055212</v>
      </c>
      <c r="M7">
        <v>12872.730100000001</v>
      </c>
    </row>
    <row r="8" spans="1:13">
      <c r="A8" s="2"/>
      <c r="B8" s="2"/>
      <c r="C8" t="s">
        <v>216</v>
      </c>
      <c r="D8" t="s">
        <v>221</v>
      </c>
      <c r="E8" t="s">
        <v>59</v>
      </c>
      <c r="F8">
        <v>4</v>
      </c>
      <c r="G8" s="5">
        <v>43866.976388888892</v>
      </c>
      <c r="H8" t="s">
        <v>218</v>
      </c>
      <c r="I8">
        <v>0</v>
      </c>
      <c r="J8">
        <v>5.5802333329999998</v>
      </c>
      <c r="K8">
        <v>7.4937345500000001</v>
      </c>
      <c r="L8">
        <v>99.916460670000006</v>
      </c>
      <c r="M8">
        <v>11959.36426</v>
      </c>
    </row>
    <row r="9" spans="1:13">
      <c r="A9" s="2"/>
      <c r="B9" s="2"/>
      <c r="C9" t="s">
        <v>216</v>
      </c>
      <c r="D9" t="s">
        <v>222</v>
      </c>
      <c r="E9" t="s">
        <v>59</v>
      </c>
      <c r="F9">
        <v>4</v>
      </c>
      <c r="G9" s="5">
        <v>43866.990972222222</v>
      </c>
      <c r="H9" t="s">
        <v>218</v>
      </c>
      <c r="I9">
        <v>0</v>
      </c>
      <c r="J9">
        <v>5.6036000000000001</v>
      </c>
      <c r="K9">
        <v>7.4275785689999996</v>
      </c>
      <c r="L9">
        <v>99.034380920000004</v>
      </c>
      <c r="M9">
        <v>10738.280629999999</v>
      </c>
    </row>
    <row r="10" spans="1:13">
      <c r="A10" s="2"/>
      <c r="B10" s="2"/>
      <c r="C10" t="s">
        <v>216</v>
      </c>
      <c r="D10" t="s">
        <v>223</v>
      </c>
      <c r="E10" t="s">
        <v>59</v>
      </c>
      <c r="F10">
        <v>4</v>
      </c>
      <c r="G10" s="5">
        <v>43867.005555555559</v>
      </c>
      <c r="H10" t="s">
        <v>218</v>
      </c>
      <c r="I10">
        <v>0</v>
      </c>
      <c r="J10">
        <v>5.6035666669999999</v>
      </c>
      <c r="K10">
        <v>8.0304133019999995</v>
      </c>
      <c r="L10">
        <v>107.0721774</v>
      </c>
      <c r="M10">
        <v>12951.352999999999</v>
      </c>
    </row>
    <row r="11" spans="1:13">
      <c r="A11" s="2"/>
      <c r="B11" s="2"/>
      <c r="C11" t="s">
        <v>216</v>
      </c>
      <c r="D11" t="s">
        <v>224</v>
      </c>
      <c r="E11" t="s">
        <v>59</v>
      </c>
      <c r="F11">
        <v>4</v>
      </c>
      <c r="G11" s="5">
        <v>43867.020138888889</v>
      </c>
      <c r="H11" t="s">
        <v>218</v>
      </c>
      <c r="I11">
        <v>0</v>
      </c>
      <c r="J11">
        <v>5.5724999999999998</v>
      </c>
      <c r="K11">
        <v>8.0078145690000007</v>
      </c>
      <c r="L11">
        <v>106.7708609</v>
      </c>
      <c r="M11">
        <v>11198.264080000001</v>
      </c>
    </row>
    <row r="12" spans="1:13">
      <c r="A12" s="2"/>
      <c r="B12" s="2"/>
      <c r="C12" t="s">
        <v>216</v>
      </c>
      <c r="D12" t="s">
        <v>225</v>
      </c>
      <c r="E12" t="s">
        <v>59</v>
      </c>
      <c r="F12">
        <v>4</v>
      </c>
      <c r="G12" s="5">
        <v>43867.035416666666</v>
      </c>
      <c r="H12" t="s">
        <v>218</v>
      </c>
      <c r="I12">
        <v>0</v>
      </c>
      <c r="J12">
        <v>5.4907833330000004</v>
      </c>
      <c r="K12">
        <v>6.385520219</v>
      </c>
      <c r="L12">
        <v>85.140269590000003</v>
      </c>
      <c r="M12">
        <v>7598.6328540000004</v>
      </c>
    </row>
    <row r="13" spans="1:13">
      <c r="A13" s="2"/>
      <c r="B13" s="2"/>
      <c r="C13" t="s">
        <v>216</v>
      </c>
      <c r="D13" t="s">
        <v>226</v>
      </c>
      <c r="E13" t="s">
        <v>59</v>
      </c>
      <c r="F13">
        <v>4</v>
      </c>
      <c r="G13" s="5">
        <v>43867.05</v>
      </c>
      <c r="H13" t="s">
        <v>218</v>
      </c>
      <c r="I13">
        <v>0</v>
      </c>
      <c r="J13">
        <v>5.4985999999999997</v>
      </c>
      <c r="K13">
        <v>7.1295247000000002</v>
      </c>
      <c r="L13">
        <v>95.060329330000002</v>
      </c>
      <c r="M13">
        <v>7535.3056239999996</v>
      </c>
    </row>
    <row r="14" spans="1:13">
      <c r="J14" t="s">
        <v>228</v>
      </c>
      <c r="K14">
        <f>ROUND(STDEV(K7:K13),2)</f>
        <v>0.61</v>
      </c>
    </row>
    <row r="15" spans="1:13">
      <c r="A15" s="7" t="s">
        <v>229</v>
      </c>
      <c r="E15" s="8">
        <v>3.1429999999999998</v>
      </c>
      <c r="J15" t="s">
        <v>230</v>
      </c>
      <c r="K15">
        <f>ROUND((K14*E15),2)</f>
        <v>1.92</v>
      </c>
    </row>
    <row r="26" spans="1:10">
      <c r="A26" t="s">
        <v>231</v>
      </c>
    </row>
    <row r="27" spans="1:10">
      <c r="A27" t="s">
        <v>232</v>
      </c>
      <c r="C27" s="9" t="s">
        <v>233</v>
      </c>
    </row>
    <row r="28" spans="1:10">
      <c r="A28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6FE42343-1C71-423E-9CF0-9CF32F86F303}"/>
    <hyperlink ref="C27" r:id="rId2" xr:uid="{6D02270F-4894-4F68-9433-4D4E53A54908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6"/>
  <sheetViews>
    <sheetView workbookViewId="0">
      <selection activeCell="A18" sqref="A1:P18"/>
    </sheetView>
  </sheetViews>
  <sheetFormatPr defaultRowHeight="15"/>
  <sheetData>
    <row r="16" spans="1:1">
      <c r="A16" t="s">
        <v>200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8"/>
  <sheetViews>
    <sheetView workbookViewId="0">
      <selection activeCell="A3" sqref="A3:M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227</v>
      </c>
    </row>
    <row r="3" spans="1:13">
      <c r="A3" t="s">
        <v>237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36</v>
      </c>
      <c r="I5" s="248"/>
      <c r="J5" s="246" t="s">
        <v>31</v>
      </c>
      <c r="K5" s="247"/>
      <c r="L5" s="247"/>
      <c r="M5" s="248"/>
    </row>
    <row r="6" spans="1:13">
      <c r="A6" s="3" t="s">
        <v>162</v>
      </c>
      <c r="B6" s="3" t="s">
        <v>162</v>
      </c>
      <c r="C6" s="3" t="s">
        <v>77</v>
      </c>
      <c r="D6" s="3" t="s">
        <v>66</v>
      </c>
      <c r="E6" s="3" t="s">
        <v>81</v>
      </c>
      <c r="F6" s="3" t="s">
        <v>34</v>
      </c>
      <c r="G6" s="3" t="s">
        <v>85</v>
      </c>
      <c r="H6" s="3" t="s">
        <v>153</v>
      </c>
      <c r="I6" s="3" t="s">
        <v>175</v>
      </c>
      <c r="J6" s="3" t="s">
        <v>4</v>
      </c>
      <c r="K6" s="3" t="s">
        <v>22</v>
      </c>
      <c r="L6" s="3" t="s">
        <v>0</v>
      </c>
      <c r="M6" s="3" t="s">
        <v>93</v>
      </c>
    </row>
    <row r="7" spans="1:13">
      <c r="A7" s="2"/>
      <c r="B7" s="2"/>
      <c r="C7" t="s">
        <v>203</v>
      </c>
      <c r="D7" t="s">
        <v>204</v>
      </c>
      <c r="E7" t="s">
        <v>59</v>
      </c>
      <c r="F7">
        <v>1</v>
      </c>
      <c r="G7" s="5">
        <v>43866.946527777778</v>
      </c>
      <c r="H7" t="s">
        <v>205</v>
      </c>
      <c r="I7">
        <v>0</v>
      </c>
      <c r="J7">
        <v>6.0905500000000004</v>
      </c>
      <c r="K7">
        <v>2.482627178</v>
      </c>
      <c r="L7">
        <v>141.86441020000001</v>
      </c>
      <c r="M7">
        <v>6230.8185750000002</v>
      </c>
    </row>
    <row r="8" spans="1:13">
      <c r="A8" s="2"/>
      <c r="B8" s="2"/>
      <c r="C8" t="s">
        <v>203</v>
      </c>
      <c r="D8" t="s">
        <v>210</v>
      </c>
      <c r="E8" t="s">
        <v>59</v>
      </c>
      <c r="F8">
        <v>1</v>
      </c>
      <c r="G8" s="5">
        <v>43866.931944444441</v>
      </c>
      <c r="H8" t="s">
        <v>205</v>
      </c>
      <c r="I8">
        <v>0</v>
      </c>
      <c r="J8">
        <v>6.1027166670000002</v>
      </c>
      <c r="K8">
        <v>1.2912639290000001</v>
      </c>
      <c r="L8">
        <v>73.786510250000006</v>
      </c>
      <c r="M8">
        <v>5121.0024240000002</v>
      </c>
    </row>
    <row r="9" spans="1:13">
      <c r="A9" s="2"/>
      <c r="B9" s="2"/>
      <c r="C9" t="s">
        <v>203</v>
      </c>
      <c r="D9" t="s">
        <v>211</v>
      </c>
      <c r="E9" t="s">
        <v>59</v>
      </c>
      <c r="F9">
        <v>1</v>
      </c>
      <c r="G9" s="5">
        <v>43866.916666666664</v>
      </c>
      <c r="H9" t="s">
        <v>205</v>
      </c>
      <c r="I9">
        <v>0</v>
      </c>
      <c r="J9">
        <v>6.0814500000000002</v>
      </c>
      <c r="K9">
        <v>2.3147642190000002</v>
      </c>
      <c r="L9">
        <v>132.2722411</v>
      </c>
      <c r="M9">
        <v>6840.6851150000002</v>
      </c>
    </row>
    <row r="10" spans="1:13">
      <c r="A10" s="2"/>
      <c r="B10" s="2"/>
      <c r="C10" t="s">
        <v>203</v>
      </c>
      <c r="D10" t="s">
        <v>212</v>
      </c>
      <c r="E10" t="s">
        <v>59</v>
      </c>
      <c r="F10">
        <v>1</v>
      </c>
      <c r="G10" s="5">
        <v>43866.902083333334</v>
      </c>
      <c r="H10" t="s">
        <v>205</v>
      </c>
      <c r="I10">
        <v>0</v>
      </c>
      <c r="J10">
        <v>6.1027166670000002</v>
      </c>
      <c r="K10">
        <v>1.262106996</v>
      </c>
      <c r="L10">
        <v>72.120399770000006</v>
      </c>
      <c r="M10">
        <v>5038.3180359999997</v>
      </c>
    </row>
    <row r="11" spans="1:13">
      <c r="A11" s="2"/>
      <c r="B11" s="2"/>
      <c r="C11" t="s">
        <v>203</v>
      </c>
      <c r="D11" t="s">
        <v>213</v>
      </c>
      <c r="E11" t="s">
        <v>59</v>
      </c>
      <c r="F11">
        <v>1</v>
      </c>
      <c r="G11" s="5">
        <v>43866.887499999997</v>
      </c>
      <c r="H11" t="s">
        <v>205</v>
      </c>
      <c r="I11">
        <v>0</v>
      </c>
      <c r="J11">
        <v>6.1057333329999999</v>
      </c>
      <c r="K11">
        <v>1.3049174969999999</v>
      </c>
      <c r="L11">
        <v>74.56671412</v>
      </c>
      <c r="M11">
        <v>5091.7413800000004</v>
      </c>
    </row>
    <row r="12" spans="1:13">
      <c r="A12" s="2"/>
      <c r="B12" s="2"/>
      <c r="C12" t="s">
        <v>203</v>
      </c>
      <c r="D12" t="s">
        <v>214</v>
      </c>
      <c r="E12" t="s">
        <v>59</v>
      </c>
      <c r="F12">
        <v>1</v>
      </c>
      <c r="G12" s="5">
        <v>43866.87222222222</v>
      </c>
      <c r="H12" t="s">
        <v>205</v>
      </c>
      <c r="I12">
        <v>0</v>
      </c>
      <c r="J12">
        <v>6.093616667</v>
      </c>
      <c r="K12">
        <v>2.1809820389999999</v>
      </c>
      <c r="L12">
        <v>124.62754510000001</v>
      </c>
      <c r="M12">
        <v>6656.7635110000001</v>
      </c>
    </row>
    <row r="13" spans="1:13">
      <c r="A13" s="2"/>
      <c r="B13" s="2"/>
      <c r="C13" t="s">
        <v>203</v>
      </c>
      <c r="D13" t="s">
        <v>215</v>
      </c>
      <c r="E13" t="s">
        <v>59</v>
      </c>
      <c r="F13">
        <v>1</v>
      </c>
      <c r="G13" s="5">
        <v>43866.857638888891</v>
      </c>
      <c r="H13" t="s">
        <v>205</v>
      </c>
      <c r="I13">
        <v>0</v>
      </c>
      <c r="J13">
        <v>6.0996499999999996</v>
      </c>
      <c r="K13">
        <v>1.4133381410000001</v>
      </c>
      <c r="L13">
        <v>80.762179489999994</v>
      </c>
      <c r="M13">
        <v>5160.4848840000004</v>
      </c>
    </row>
    <row r="14" spans="1:13">
      <c r="J14" t="s">
        <v>228</v>
      </c>
      <c r="K14">
        <f>ROUND(STDEV(K7:K13),2)</f>
        <v>0.55000000000000004</v>
      </c>
    </row>
    <row r="15" spans="1:13">
      <c r="A15" s="7" t="s">
        <v>229</v>
      </c>
      <c r="E15" s="8">
        <v>3.1429999999999998</v>
      </c>
      <c r="J15" t="s">
        <v>230</v>
      </c>
      <c r="K15">
        <f>ROUND((K14*E15),2)</f>
        <v>1.73</v>
      </c>
    </row>
    <row r="26" spans="1:10">
      <c r="A26" t="s">
        <v>231</v>
      </c>
    </row>
    <row r="27" spans="1:10">
      <c r="A27" t="s">
        <v>232</v>
      </c>
      <c r="C27" s="9" t="s">
        <v>233</v>
      </c>
    </row>
    <row r="28" spans="1:10">
      <c r="A28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3CE4D7E1-CFF7-412B-85E4-CEAAACB80CF8}"/>
    <hyperlink ref="C27" r:id="rId2" xr:uid="{25D9A644-642B-48CA-A873-EA7E17B86392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98C0-D725-47B3-A02C-AE59A2B049F4}">
  <dimension ref="A1:O158"/>
  <sheetViews>
    <sheetView zoomScale="90" zoomScaleNormal="90" workbookViewId="0">
      <selection activeCell="B17" sqref="B17"/>
    </sheetView>
  </sheetViews>
  <sheetFormatPr defaultRowHeight="15"/>
  <cols>
    <col min="1" max="1" width="23.85546875" style="10" bestFit="1" customWidth="1"/>
    <col min="2" max="2" width="50" style="10" bestFit="1" customWidth="1"/>
    <col min="3" max="3" width="17.5703125" style="10" customWidth="1"/>
    <col min="4" max="4" width="17.85546875" style="10" customWidth="1"/>
    <col min="5" max="5" width="32.28515625" style="10" bestFit="1" customWidth="1"/>
    <col min="6" max="6" width="7" style="10" customWidth="1"/>
    <col min="7" max="7" width="16.28515625" style="10" customWidth="1"/>
    <col min="8" max="8" width="23.85546875" style="10" customWidth="1"/>
    <col min="9" max="9" width="23.85546875" style="49" customWidth="1"/>
    <col min="10" max="10" width="21.85546875" style="10" customWidth="1"/>
    <col min="11" max="11" width="9.140625" style="10"/>
    <col min="12" max="12" width="13.7109375" style="10" bestFit="1" customWidth="1"/>
    <col min="13" max="14" width="25.42578125" style="10" customWidth="1"/>
    <col min="15" max="15" width="22.28515625" style="10" customWidth="1"/>
    <col min="16" max="16384" width="9.140625" style="10"/>
  </cols>
  <sheetData>
    <row r="1" spans="1:15" ht="18.75">
      <c r="A1" s="68" t="s">
        <v>420</v>
      </c>
    </row>
    <row r="2" spans="1:15" ht="18.75">
      <c r="C2" s="68"/>
    </row>
    <row r="3" spans="1:15" ht="18.75">
      <c r="C3" s="68" t="s">
        <v>419</v>
      </c>
      <c r="G3" s="68" t="s">
        <v>418</v>
      </c>
    </row>
    <row r="4" spans="1:15">
      <c r="A4" s="67" t="s">
        <v>417</v>
      </c>
      <c r="B4" s="67" t="s">
        <v>77</v>
      </c>
      <c r="C4" s="67" t="s">
        <v>361</v>
      </c>
      <c r="D4" s="67" t="s">
        <v>230</v>
      </c>
      <c r="E4" s="67" t="s">
        <v>416</v>
      </c>
      <c r="G4" s="208" t="s">
        <v>422</v>
      </c>
      <c r="H4" s="208"/>
      <c r="I4" s="208"/>
      <c r="J4" s="208"/>
      <c r="L4" s="208" t="s">
        <v>391</v>
      </c>
      <c r="M4" s="208"/>
      <c r="N4" s="208"/>
      <c r="O4" s="208"/>
    </row>
    <row r="5" spans="1:15" ht="30">
      <c r="A5" s="66" t="s">
        <v>421</v>
      </c>
      <c r="B5" s="66" t="s">
        <v>422</v>
      </c>
      <c r="C5" s="66">
        <v>267</v>
      </c>
      <c r="D5" s="66">
        <f>LOD!K82</f>
        <v>0.72</v>
      </c>
      <c r="E5" s="66">
        <v>7.5</v>
      </c>
      <c r="G5" s="60" t="s">
        <v>415</v>
      </c>
      <c r="H5" s="61" t="s">
        <v>414</v>
      </c>
      <c r="I5" s="62" t="s">
        <v>413</v>
      </c>
      <c r="J5" s="61" t="s">
        <v>412</v>
      </c>
      <c r="L5" s="60" t="s">
        <v>415</v>
      </c>
      <c r="M5" s="61" t="s">
        <v>414</v>
      </c>
      <c r="N5" s="62" t="s">
        <v>413</v>
      </c>
      <c r="O5" s="61" t="s">
        <v>412</v>
      </c>
    </row>
    <row r="6" spans="1:15">
      <c r="A6" s="66" t="s">
        <v>392</v>
      </c>
      <c r="B6" s="66" t="s">
        <v>391</v>
      </c>
      <c r="C6" s="66">
        <v>273</v>
      </c>
      <c r="D6" s="66">
        <v>2.7</v>
      </c>
      <c r="E6" s="191">
        <v>1.75</v>
      </c>
      <c r="G6" s="209" t="s">
        <v>411</v>
      </c>
      <c r="H6" s="217">
        <f>FractionUnbound_Adjusted!P5/1000</f>
        <v>0.35785697684805468</v>
      </c>
      <c r="I6" s="202">
        <v>43859</v>
      </c>
      <c r="J6" s="205">
        <f>FractionUnbound_Adjusted!S5</f>
        <v>3.5748493336945748E-2</v>
      </c>
      <c r="L6" s="209" t="s">
        <v>411</v>
      </c>
      <c r="M6" s="217">
        <f>FractionUnbound_Adjusted!P10/1000</f>
        <v>5.5772521945387448</v>
      </c>
      <c r="N6" s="202">
        <v>43859</v>
      </c>
      <c r="O6" s="205">
        <f>FractionUnbound_Adjusted!S10</f>
        <v>0.80894301434131111</v>
      </c>
    </row>
    <row r="7" spans="1:15">
      <c r="A7" s="66" t="s">
        <v>394</v>
      </c>
      <c r="B7" s="66" t="s">
        <v>393</v>
      </c>
      <c r="C7" s="66">
        <v>476</v>
      </c>
      <c r="D7" s="66">
        <f>LOD!K67</f>
        <v>0.56999999999999995</v>
      </c>
      <c r="E7" s="66">
        <v>1.75</v>
      </c>
      <c r="G7" s="209"/>
      <c r="H7" s="218"/>
      <c r="I7" s="203"/>
      <c r="J7" s="206"/>
      <c r="L7" s="209"/>
      <c r="M7" s="218"/>
      <c r="N7" s="203"/>
      <c r="O7" s="206">
        <f>[1]FractionUnbound!O14</f>
        <v>0.60148329327336159</v>
      </c>
    </row>
    <row r="8" spans="1:15">
      <c r="A8" s="66" t="s">
        <v>428</v>
      </c>
      <c r="B8" s="66" t="s">
        <v>429</v>
      </c>
      <c r="C8" s="66">
        <v>899</v>
      </c>
      <c r="D8" s="66">
        <f>LOD!K23</f>
        <v>1.29</v>
      </c>
      <c r="E8" s="66">
        <v>1.75</v>
      </c>
      <c r="G8" s="209"/>
      <c r="H8" s="219"/>
      <c r="I8" s="204"/>
      <c r="J8" s="207"/>
      <c r="L8" s="209"/>
      <c r="M8" s="219"/>
      <c r="N8" s="204"/>
      <c r="O8" s="207">
        <f>[1]FractionUnbound!P14</f>
        <v>0.45041982430871347</v>
      </c>
    </row>
    <row r="9" spans="1:15" ht="14.25" customHeight="1">
      <c r="A9" s="66" t="s">
        <v>426</v>
      </c>
      <c r="B9" s="66" t="s">
        <v>427</v>
      </c>
      <c r="C9" s="66">
        <v>900</v>
      </c>
      <c r="D9" s="66">
        <f>LOD!K172</f>
        <v>0.53</v>
      </c>
      <c r="E9" s="66">
        <v>1.75</v>
      </c>
      <c r="G9" s="209" t="s">
        <v>410</v>
      </c>
      <c r="H9" s="217">
        <f>FractionUnbound_Adjusted!J5/1000</f>
        <v>11.36704028783692</v>
      </c>
      <c r="I9" s="65"/>
      <c r="J9" s="211"/>
      <c r="L9" s="209" t="s">
        <v>410</v>
      </c>
      <c r="M9" s="217">
        <f>FractionUnbound_Adjusted!J10/1000</f>
        <v>9.7147035610165862</v>
      </c>
      <c r="N9" s="65"/>
      <c r="O9" s="211"/>
    </row>
    <row r="10" spans="1:15">
      <c r="A10" s="66" t="s">
        <v>396</v>
      </c>
      <c r="B10" s="66" t="s">
        <v>395</v>
      </c>
      <c r="C10" s="66">
        <v>906</v>
      </c>
      <c r="D10" s="66">
        <f>LOD!K97</f>
        <v>0.35</v>
      </c>
      <c r="E10" s="66">
        <v>12.5</v>
      </c>
      <c r="G10" s="209"/>
      <c r="H10" s="218"/>
      <c r="I10" s="64"/>
      <c r="J10" s="212"/>
      <c r="L10" s="209"/>
      <c r="M10" s="218"/>
      <c r="N10" s="64"/>
      <c r="O10" s="212"/>
    </row>
    <row r="11" spans="1:15">
      <c r="A11" s="66" t="s">
        <v>398</v>
      </c>
      <c r="B11" s="66" t="s">
        <v>397</v>
      </c>
      <c r="C11" s="66">
        <v>913</v>
      </c>
      <c r="D11" s="66">
        <f>LOD!K127</f>
        <v>2.14</v>
      </c>
      <c r="E11" s="66">
        <v>1.75</v>
      </c>
      <c r="G11" s="209"/>
      <c r="H11" s="219"/>
      <c r="I11" s="64"/>
      <c r="J11" s="212"/>
      <c r="L11" s="209"/>
      <c r="M11" s="219"/>
      <c r="N11" s="64"/>
      <c r="O11" s="212"/>
    </row>
    <row r="12" spans="1:15">
      <c r="A12" s="66" t="s">
        <v>400</v>
      </c>
      <c r="B12" s="66" t="s">
        <v>399</v>
      </c>
      <c r="C12" s="66">
        <v>915</v>
      </c>
      <c r="D12" s="66">
        <f>LOD!K37</f>
        <v>1.92</v>
      </c>
      <c r="E12" s="66">
        <v>1.75</v>
      </c>
      <c r="G12" s="209" t="s">
        <v>409</v>
      </c>
      <c r="H12" s="217">
        <f>FractionUnbound_Adjusted!M5/1000</f>
        <v>10.162130868000293</v>
      </c>
      <c r="I12" s="64"/>
      <c r="J12" s="212"/>
      <c r="L12" s="209" t="s">
        <v>409</v>
      </c>
      <c r="M12" s="217">
        <f>FractionUnbound_Adjusted!M10/1000</f>
        <v>6.9888398334119213</v>
      </c>
      <c r="N12" s="64"/>
      <c r="O12" s="212"/>
    </row>
    <row r="13" spans="1:15">
      <c r="A13" s="66" t="s">
        <v>402</v>
      </c>
      <c r="B13" s="66" t="s">
        <v>401</v>
      </c>
      <c r="C13" s="66">
        <v>965</v>
      </c>
      <c r="D13" s="66">
        <f>LOD!K52</f>
        <v>1.73</v>
      </c>
      <c r="E13" s="66">
        <v>1.75</v>
      </c>
      <c r="G13" s="209"/>
      <c r="H13" s="218"/>
      <c r="I13" s="64"/>
      <c r="J13" s="212"/>
      <c r="L13" s="209"/>
      <c r="M13" s="218"/>
      <c r="N13" s="64"/>
      <c r="O13" s="212"/>
    </row>
    <row r="14" spans="1:15">
      <c r="A14" s="66" t="s">
        <v>404</v>
      </c>
      <c r="B14" s="66" t="s">
        <v>403</v>
      </c>
      <c r="C14" s="66">
        <v>3125</v>
      </c>
      <c r="D14" s="66">
        <v>0.53</v>
      </c>
      <c r="E14" s="66">
        <v>3</v>
      </c>
      <c r="G14" s="209"/>
      <c r="H14" s="219"/>
      <c r="I14" s="63"/>
      <c r="J14" s="213"/>
      <c r="L14" s="209"/>
      <c r="M14" s="219"/>
      <c r="N14" s="63"/>
      <c r="O14" s="213"/>
    </row>
    <row r="15" spans="1:15">
      <c r="A15" s="66" t="s">
        <v>623</v>
      </c>
      <c r="B15" s="66" t="s">
        <v>357</v>
      </c>
      <c r="C15" s="66" t="s">
        <v>665</v>
      </c>
      <c r="D15" s="66">
        <v>0.19</v>
      </c>
      <c r="E15" s="66">
        <v>3</v>
      </c>
      <c r="I15" s="10"/>
    </row>
    <row r="16" spans="1:15">
      <c r="C16" s="51"/>
      <c r="D16" s="50"/>
      <c r="E16" s="50"/>
      <c r="G16" s="208" t="s">
        <v>393</v>
      </c>
      <c r="H16" s="208"/>
      <c r="I16" s="208"/>
      <c r="J16" s="208"/>
      <c r="L16" s="208" t="s">
        <v>429</v>
      </c>
      <c r="M16" s="208"/>
      <c r="N16" s="208"/>
      <c r="O16" s="208"/>
    </row>
    <row r="17" spans="1:15" ht="30">
      <c r="A17" s="255" t="s">
        <v>708</v>
      </c>
      <c r="G17" s="60" t="s">
        <v>415</v>
      </c>
      <c r="H17" s="61" t="s">
        <v>414</v>
      </c>
      <c r="I17" s="62" t="s">
        <v>413</v>
      </c>
      <c r="J17" s="61" t="s">
        <v>412</v>
      </c>
      <c r="L17" s="60" t="s">
        <v>415</v>
      </c>
      <c r="M17" s="61" t="s">
        <v>414</v>
      </c>
      <c r="N17" s="62" t="s">
        <v>413</v>
      </c>
      <c r="O17" s="61" t="s">
        <v>412</v>
      </c>
    </row>
    <row r="18" spans="1:15">
      <c r="G18" s="209" t="s">
        <v>411</v>
      </c>
      <c r="H18" s="217">
        <f>FractionUnbound_Adjusted!P15/1000</f>
        <v>5.5110520602381952</v>
      </c>
      <c r="I18" s="202">
        <v>43859</v>
      </c>
      <c r="J18" s="205">
        <f>FractionUnbound_Adjusted!S15</f>
        <v>0.54507375891304599</v>
      </c>
      <c r="L18" s="209" t="s">
        <v>411</v>
      </c>
      <c r="M18" s="220">
        <f>AVERAGE(FractionUnbound_Adjusted!P20:Q20)/1000</f>
        <v>7.6587516298551348</v>
      </c>
      <c r="N18" s="145">
        <v>40195</v>
      </c>
      <c r="O18" s="146">
        <f>FractionUnbound_Adjusted!S20</f>
        <v>1.150709735034239</v>
      </c>
    </row>
    <row r="19" spans="1:15">
      <c r="C19" s="51"/>
      <c r="D19" s="45"/>
      <c r="E19" s="45"/>
      <c r="F19" s="45"/>
      <c r="G19" s="209"/>
      <c r="H19" s="218"/>
      <c r="I19" s="203"/>
      <c r="J19" s="206">
        <f>[1]FractionUnbound!O6</f>
        <v>0.60092417624380812</v>
      </c>
      <c r="L19" s="209"/>
      <c r="M19" s="221"/>
      <c r="N19" s="145">
        <v>43874</v>
      </c>
      <c r="O19" s="146">
        <f>FractionUnbound_Adjusted!T20</f>
        <v>0.99292990316662777</v>
      </c>
    </row>
    <row r="20" spans="1:15">
      <c r="F20" s="45"/>
      <c r="G20" s="209"/>
      <c r="H20" s="219"/>
      <c r="I20" s="204"/>
      <c r="J20" s="207" t="str">
        <f>[1]FractionUnbound!P6</f>
        <v>NA</v>
      </c>
      <c r="L20" s="209"/>
      <c r="M20" s="222"/>
      <c r="N20" s="145"/>
      <c r="O20" s="146"/>
    </row>
    <row r="21" spans="1:15">
      <c r="F21" s="52"/>
      <c r="G21" s="209" t="s">
        <v>410</v>
      </c>
      <c r="H21" s="217">
        <f>FractionUnbound_Adjusted!J15/1000</f>
        <v>10.832654208782561</v>
      </c>
      <c r="I21" s="65"/>
      <c r="J21" s="211"/>
      <c r="L21" s="209" t="s">
        <v>410</v>
      </c>
      <c r="M21" s="220">
        <f>AVERAGE(FractionUnbound_Adjusted!J20:K20)/1000</f>
        <v>9.8202316834550736</v>
      </c>
      <c r="N21" s="147"/>
      <c r="O21" s="223"/>
    </row>
    <row r="22" spans="1:15">
      <c r="F22" s="52"/>
      <c r="G22" s="209"/>
      <c r="H22" s="218"/>
      <c r="I22" s="64"/>
      <c r="J22" s="212"/>
      <c r="L22" s="209"/>
      <c r="M22" s="221"/>
      <c r="N22" s="148"/>
      <c r="O22" s="224"/>
    </row>
    <row r="23" spans="1:15">
      <c r="B23"/>
      <c r="C23" s="51"/>
      <c r="D23" s="50"/>
      <c r="E23" s="50"/>
      <c r="F23" s="52"/>
      <c r="G23" s="209"/>
      <c r="H23" s="219"/>
      <c r="I23" s="64"/>
      <c r="J23" s="212"/>
      <c r="L23" s="209"/>
      <c r="M23" s="222"/>
      <c r="N23" s="148"/>
      <c r="O23" s="224"/>
    </row>
    <row r="24" spans="1:15">
      <c r="C24" s="51"/>
      <c r="D24" s="50"/>
      <c r="E24" s="50"/>
      <c r="F24" s="52"/>
      <c r="G24" s="209" t="s">
        <v>409</v>
      </c>
      <c r="H24" s="217">
        <f>FractionUnbound_Adjusted!M15/1000</f>
        <v>10.12936083720032</v>
      </c>
      <c r="I24" s="64"/>
      <c r="J24" s="212"/>
      <c r="L24" s="209" t="s">
        <v>409</v>
      </c>
      <c r="M24" s="220">
        <f>AVERAGE(FractionUnbound_Adjusted!M20:N20)/1000</f>
        <v>7.43863206052756</v>
      </c>
      <c r="N24" s="148"/>
      <c r="O24" s="224"/>
    </row>
    <row r="25" spans="1:15">
      <c r="C25" s="51"/>
      <c r="D25" s="50"/>
      <c r="E25" s="50"/>
      <c r="F25" s="52"/>
      <c r="G25" s="209"/>
      <c r="H25" s="218"/>
      <c r="I25" s="64"/>
      <c r="J25" s="212"/>
      <c r="L25" s="209"/>
      <c r="M25" s="221"/>
      <c r="N25" s="148"/>
      <c r="O25" s="224"/>
    </row>
    <row r="26" spans="1:15">
      <c r="B26"/>
      <c r="C26" s="51"/>
      <c r="D26" s="50"/>
      <c r="E26" s="50"/>
      <c r="F26" s="52"/>
      <c r="G26" s="209"/>
      <c r="H26" s="219"/>
      <c r="I26" s="63"/>
      <c r="J26" s="213"/>
      <c r="K26"/>
      <c r="L26" s="209"/>
      <c r="M26" s="222"/>
      <c r="N26" s="149"/>
      <c r="O26" s="225"/>
    </row>
    <row r="27" spans="1:15">
      <c r="C27" s="51"/>
      <c r="D27" s="50"/>
      <c r="E27"/>
      <c r="F27" s="52"/>
      <c r="G27" s="45"/>
      <c r="H27" s="45"/>
      <c r="I27" s="54"/>
      <c r="J27" s="45"/>
    </row>
    <row r="28" spans="1:15">
      <c r="C28" s="51"/>
      <c r="D28" s="50"/>
      <c r="E28" s="50"/>
      <c r="F28" s="52"/>
      <c r="G28" s="208" t="s">
        <v>427</v>
      </c>
      <c r="H28" s="208"/>
      <c r="I28" s="208"/>
      <c r="J28" s="208"/>
      <c r="L28" s="208" t="s">
        <v>395</v>
      </c>
      <c r="M28" s="208"/>
      <c r="N28" s="208"/>
      <c r="O28" s="208"/>
    </row>
    <row r="29" spans="1:15" ht="30">
      <c r="C29" s="51"/>
      <c r="D29" s="50"/>
      <c r="E29"/>
      <c r="F29" s="52"/>
      <c r="G29" s="60" t="s">
        <v>415</v>
      </c>
      <c r="H29" s="61" t="s">
        <v>414</v>
      </c>
      <c r="I29" s="62" t="s">
        <v>413</v>
      </c>
      <c r="J29" s="61" t="s">
        <v>412</v>
      </c>
      <c r="L29" s="60" t="s">
        <v>415</v>
      </c>
      <c r="M29" s="61" t="s">
        <v>414</v>
      </c>
      <c r="N29" s="62" t="s">
        <v>413</v>
      </c>
      <c r="O29" s="61" t="s">
        <v>412</v>
      </c>
    </row>
    <row r="30" spans="1:15">
      <c r="B30"/>
      <c r="C30" s="51"/>
      <c r="D30" s="50"/>
      <c r="E30" s="50"/>
      <c r="F30" s="52"/>
      <c r="G30" s="209" t="s">
        <v>411</v>
      </c>
      <c r="H30" s="210">
        <f>FractionUnbound_Adjusted!P26/1000</f>
        <v>3.2026313369934507</v>
      </c>
      <c r="I30" s="202">
        <v>43847</v>
      </c>
      <c r="J30" s="205">
        <f>FractionUnbound_Adjusted!S26</f>
        <v>0.36160360448957768</v>
      </c>
      <c r="L30" s="209" t="s">
        <v>411</v>
      </c>
      <c r="M30" s="210">
        <f>FractionUnbound_Adjusted!P31/1000</f>
        <v>0.4422817731777805</v>
      </c>
      <c r="N30" s="202">
        <v>43859</v>
      </c>
      <c r="O30" s="205">
        <f>FractionUnbound_Adjusted!S31</f>
        <v>5.3683010419462739E-2</v>
      </c>
    </row>
    <row r="31" spans="1:15">
      <c r="B31"/>
      <c r="C31" s="51"/>
      <c r="D31" s="50"/>
      <c r="E31" s="50"/>
      <c r="F31" s="55"/>
      <c r="G31" s="209"/>
      <c r="H31" s="210"/>
      <c r="I31" s="203"/>
      <c r="J31" s="206">
        <f>[1]FractionUnbound!O18</f>
        <v>0.66803918872724699</v>
      </c>
      <c r="L31" s="209"/>
      <c r="M31" s="210"/>
      <c r="N31" s="203"/>
      <c r="O31" s="206" t="str">
        <f>[1]FractionUnbound!O22</f>
        <v>NA</v>
      </c>
    </row>
    <row r="32" spans="1:15">
      <c r="F32" s="55"/>
      <c r="G32" s="209"/>
      <c r="H32" s="210"/>
      <c r="I32" s="204"/>
      <c r="J32" s="207">
        <f>[1]FractionUnbound!P18</f>
        <v>0.87013838138134147</v>
      </c>
      <c r="K32"/>
      <c r="L32" s="209"/>
      <c r="M32" s="210"/>
      <c r="N32" s="204"/>
      <c r="O32" s="207">
        <f>[1]FractionUnbound!P22</f>
        <v>2.9749522048430121E-2</v>
      </c>
    </row>
    <row r="33" spans="1:15">
      <c r="E33"/>
      <c r="F33" s="55"/>
      <c r="G33" s="209" t="s">
        <v>410</v>
      </c>
      <c r="H33" s="210">
        <f>FractionUnbound_Adjusted!J26/1000</f>
        <v>9.0714845846253311</v>
      </c>
      <c r="I33" s="58"/>
      <c r="J33" s="211"/>
      <c r="L33" s="209" t="s">
        <v>410</v>
      </c>
      <c r="M33" s="210">
        <f>FractionUnbound_Adjusted!J31/1000</f>
        <v>9.5728322873244007</v>
      </c>
      <c r="N33" s="58"/>
      <c r="O33" s="211"/>
    </row>
    <row r="34" spans="1:15">
      <c r="D34" s="45"/>
      <c r="E34" s="45"/>
      <c r="F34" s="55"/>
      <c r="G34" s="209"/>
      <c r="H34" s="210"/>
      <c r="I34" s="57"/>
      <c r="J34" s="212"/>
      <c r="L34" s="209"/>
      <c r="M34" s="210"/>
      <c r="N34" s="57"/>
      <c r="O34" s="212"/>
    </row>
    <row r="35" spans="1:15">
      <c r="F35" s="55"/>
      <c r="G35" s="209"/>
      <c r="H35" s="210"/>
      <c r="I35" s="57"/>
      <c r="J35" s="212"/>
      <c r="L35" s="209"/>
      <c r="M35" s="210"/>
      <c r="N35" s="57"/>
      <c r="O35" s="212"/>
    </row>
    <row r="36" spans="1:15">
      <c r="F36" s="55"/>
      <c r="G36" s="209" t="s">
        <v>409</v>
      </c>
      <c r="H36" s="210">
        <f>FractionUnbound_Adjusted!M26/1000</f>
        <v>9.0383120518839064</v>
      </c>
      <c r="I36" s="57"/>
      <c r="J36" s="212"/>
      <c r="L36" s="209" t="s">
        <v>409</v>
      </c>
      <c r="M36" s="210">
        <f>FractionUnbound_Adjusted!M31/1000</f>
        <v>8.3320906093636804</v>
      </c>
      <c r="N36" s="57"/>
      <c r="O36" s="212"/>
    </row>
    <row r="37" spans="1:15">
      <c r="F37" s="55"/>
      <c r="G37" s="209"/>
      <c r="H37" s="210"/>
      <c r="I37" s="57"/>
      <c r="J37" s="212"/>
      <c r="L37" s="209"/>
      <c r="M37" s="210"/>
      <c r="N37" s="57"/>
      <c r="O37" s="212"/>
    </row>
    <row r="38" spans="1:15">
      <c r="C38" s="51"/>
      <c r="D38" s="50"/>
      <c r="E38" s="50"/>
      <c r="F38" s="55"/>
      <c r="G38" s="209"/>
      <c r="H38" s="210"/>
      <c r="I38" s="56"/>
      <c r="J38" s="213"/>
      <c r="L38" s="209"/>
      <c r="M38" s="210"/>
      <c r="N38" s="56"/>
      <c r="O38" s="213"/>
    </row>
    <row r="39" spans="1:15">
      <c r="C39" s="51"/>
      <c r="D39" s="50"/>
      <c r="E39" s="50"/>
      <c r="F39" s="55"/>
    </row>
    <row r="40" spans="1:15">
      <c r="B40"/>
      <c r="C40" s="51"/>
      <c r="D40" s="50"/>
      <c r="E40" s="50"/>
      <c r="F40" s="55"/>
      <c r="G40" s="208" t="s">
        <v>397</v>
      </c>
      <c r="H40" s="208"/>
      <c r="I40" s="208"/>
      <c r="J40" s="208"/>
      <c r="L40" s="208" t="s">
        <v>399</v>
      </c>
      <c r="M40" s="208"/>
      <c r="N40" s="208"/>
      <c r="O40" s="208"/>
    </row>
    <row r="41" spans="1:15" ht="30">
      <c r="A41"/>
      <c r="C41" s="51"/>
      <c r="D41" s="50"/>
      <c r="E41" s="50"/>
      <c r="F41" s="55"/>
      <c r="G41" s="139" t="s">
        <v>415</v>
      </c>
      <c r="H41" s="61" t="s">
        <v>414</v>
      </c>
      <c r="I41" s="62" t="s">
        <v>413</v>
      </c>
      <c r="J41" s="61" t="s">
        <v>412</v>
      </c>
      <c r="L41" s="139" t="s">
        <v>415</v>
      </c>
      <c r="M41" s="61" t="s">
        <v>414</v>
      </c>
      <c r="N41" s="62" t="s">
        <v>413</v>
      </c>
      <c r="O41" s="61" t="s">
        <v>412</v>
      </c>
    </row>
    <row r="42" spans="1:15">
      <c r="C42" s="51"/>
      <c r="D42" s="50"/>
      <c r="E42" s="50"/>
      <c r="F42" s="55"/>
      <c r="G42" s="209" t="s">
        <v>411</v>
      </c>
      <c r="H42" s="210">
        <f>FractionUnbound_Adjusted!P36/1000</f>
        <v>3.1918737740790131</v>
      </c>
      <c r="I42" s="202">
        <v>43859</v>
      </c>
      <c r="J42" s="205">
        <f>FractionUnbound_Adjusted!S36</f>
        <v>0.36958946624121491</v>
      </c>
      <c r="L42" s="209" t="s">
        <v>411</v>
      </c>
      <c r="M42" s="210">
        <f>FractionUnbound_Adjusted!P41/1000</f>
        <v>3.2029825577706159</v>
      </c>
      <c r="N42" s="202">
        <v>43859</v>
      </c>
      <c r="O42" s="205">
        <f>FractionUnbound_Adjusted!S41</f>
        <v>0.51050722378504254</v>
      </c>
    </row>
    <row r="43" spans="1:15">
      <c r="C43" s="51"/>
      <c r="D43" s="50"/>
      <c r="E43" s="50"/>
      <c r="F43" s="55"/>
      <c r="G43" s="209"/>
      <c r="H43" s="210"/>
      <c r="I43" s="203"/>
      <c r="J43" s="206" t="str">
        <f>[1]FractionUnbound!O22</f>
        <v>NA</v>
      </c>
      <c r="L43" s="209"/>
      <c r="M43" s="210"/>
      <c r="N43" s="203"/>
      <c r="O43" s="206">
        <f>[1]FractionUnbound!O34</f>
        <v>0</v>
      </c>
    </row>
    <row r="44" spans="1:15">
      <c r="B44"/>
      <c r="C44" s="51"/>
      <c r="D44" s="50"/>
      <c r="E44" s="50"/>
      <c r="F44" s="55"/>
      <c r="G44" s="209"/>
      <c r="H44" s="210"/>
      <c r="I44" s="204"/>
      <c r="J44" s="207">
        <f>[1]FractionUnbound!L22</f>
        <v>0</v>
      </c>
      <c r="L44" s="209"/>
      <c r="M44" s="210"/>
      <c r="N44" s="204"/>
      <c r="O44" s="207">
        <f>[1]FractionUnbound!P34</f>
        <v>0</v>
      </c>
    </row>
    <row r="45" spans="1:15">
      <c r="C45" s="51"/>
      <c r="D45" s="50"/>
      <c r="E45" s="50"/>
      <c r="F45" s="55"/>
      <c r="G45" s="209" t="s">
        <v>410</v>
      </c>
      <c r="H45" s="210">
        <f>FractionUnbound_Adjusted!J36/1000</f>
        <v>9.0311979377254268</v>
      </c>
      <c r="I45" s="58"/>
      <c r="J45" s="211"/>
      <c r="L45" s="209" t="s">
        <v>410</v>
      </c>
      <c r="M45" s="210">
        <f>FractionUnbound_Adjusted!J41/1000</f>
        <v>7.7211284957025335</v>
      </c>
      <c r="N45" s="58"/>
      <c r="O45" s="211"/>
    </row>
    <row r="46" spans="1:15">
      <c r="C46" s="51"/>
      <c r="D46" s="50"/>
      <c r="E46" s="50"/>
      <c r="F46" s="55"/>
      <c r="G46" s="209"/>
      <c r="H46" s="210"/>
      <c r="I46" s="57"/>
      <c r="J46" s="212"/>
      <c r="L46" s="209"/>
      <c r="M46" s="210"/>
      <c r="N46" s="57"/>
      <c r="O46" s="212"/>
    </row>
    <row r="47" spans="1:15">
      <c r="C47" s="51"/>
      <c r="D47" s="50"/>
      <c r="E47" s="50"/>
      <c r="F47" s="55"/>
      <c r="G47" s="209"/>
      <c r="H47" s="210"/>
      <c r="I47" s="57"/>
      <c r="J47" s="212"/>
      <c r="L47" s="209"/>
      <c r="M47" s="210"/>
      <c r="N47" s="57"/>
      <c r="O47" s="212"/>
    </row>
    <row r="48" spans="1:15">
      <c r="C48" s="45"/>
      <c r="D48" s="55"/>
      <c r="E48" s="55"/>
      <c r="F48" s="55"/>
      <c r="G48" s="209" t="s">
        <v>409</v>
      </c>
      <c r="H48" s="210">
        <f>FractionUnbound_Adjusted!M36/1000</f>
        <v>8.6876470073479339</v>
      </c>
      <c r="I48" s="57"/>
      <c r="J48" s="212"/>
      <c r="L48" s="209" t="s">
        <v>409</v>
      </c>
      <c r="M48" s="210">
        <f>FractionUnbound_Adjusted!M41/1000</f>
        <v>6.2845374945300803</v>
      </c>
      <c r="N48" s="57"/>
      <c r="O48" s="212"/>
    </row>
    <row r="49" spans="3:15">
      <c r="C49" s="45"/>
      <c r="D49" s="45"/>
      <c r="E49" s="45"/>
      <c r="F49" s="45"/>
      <c r="G49" s="209"/>
      <c r="H49" s="210"/>
      <c r="I49" s="57"/>
      <c r="J49" s="212"/>
      <c r="L49" s="209"/>
      <c r="M49" s="210"/>
      <c r="N49" s="57"/>
      <c r="O49" s="212"/>
    </row>
    <row r="50" spans="3:15">
      <c r="C50" s="45"/>
      <c r="D50" s="53"/>
      <c r="E50" s="53"/>
      <c r="F50" s="45"/>
      <c r="G50" s="209"/>
      <c r="H50" s="210"/>
      <c r="I50" s="56"/>
      <c r="J50" s="213"/>
      <c r="L50" s="209"/>
      <c r="M50" s="210"/>
      <c r="N50" s="56"/>
      <c r="O50" s="213"/>
    </row>
    <row r="51" spans="3:15">
      <c r="C51" s="51"/>
      <c r="D51" s="50"/>
      <c r="E51" s="50"/>
      <c r="F51" s="52"/>
    </row>
    <row r="52" spans="3:15">
      <c r="C52" s="51"/>
      <c r="D52" s="50"/>
      <c r="E52" s="50"/>
      <c r="F52" s="52"/>
      <c r="G52" s="208" t="s">
        <v>401</v>
      </c>
      <c r="H52" s="208"/>
      <c r="I52" s="208"/>
      <c r="J52" s="208"/>
      <c r="L52" s="208" t="s">
        <v>403</v>
      </c>
      <c r="M52" s="208"/>
      <c r="N52" s="208"/>
      <c r="O52" s="208"/>
    </row>
    <row r="53" spans="3:15" ht="30">
      <c r="C53" s="51"/>
      <c r="D53" s="50"/>
      <c r="E53" s="50"/>
      <c r="F53" s="52"/>
      <c r="G53" s="139" t="s">
        <v>415</v>
      </c>
      <c r="H53" s="61" t="s">
        <v>414</v>
      </c>
      <c r="I53" s="62" t="s">
        <v>413</v>
      </c>
      <c r="J53" s="61" t="s">
        <v>412</v>
      </c>
      <c r="L53" s="139" t="s">
        <v>415</v>
      </c>
      <c r="M53" s="61" t="s">
        <v>414</v>
      </c>
      <c r="N53" s="62" t="s">
        <v>413</v>
      </c>
      <c r="O53" s="61" t="s">
        <v>412</v>
      </c>
    </row>
    <row r="54" spans="3:15">
      <c r="C54" s="51"/>
      <c r="D54" s="50"/>
      <c r="E54" s="50"/>
      <c r="F54" s="45"/>
      <c r="G54" s="209" t="s">
        <v>411</v>
      </c>
      <c r="H54" s="210">
        <f>FractionUnbound_Adjusted!P46/1000</f>
        <v>1.5115600599090906</v>
      </c>
      <c r="I54" s="202">
        <v>43859</v>
      </c>
      <c r="J54" s="205">
        <f>FractionUnbound_Adjusted!S46</f>
        <v>0.2032964145706174</v>
      </c>
      <c r="L54" s="209" t="s">
        <v>411</v>
      </c>
      <c r="M54" s="210">
        <f>FractionUnbound_Adjusted!P51/1000</f>
        <v>0.13205746301537624</v>
      </c>
      <c r="N54" s="202">
        <v>43859</v>
      </c>
      <c r="O54" s="205">
        <f>FractionUnbound_Adjusted!S51</f>
        <v>2.5257661168737722E-2</v>
      </c>
    </row>
    <row r="55" spans="3:15">
      <c r="C55" s="51"/>
      <c r="D55" s="50"/>
      <c r="E55" s="50"/>
      <c r="F55" s="45"/>
      <c r="G55" s="209"/>
      <c r="H55" s="210"/>
      <c r="I55" s="203"/>
      <c r="J55" s="206">
        <f>[1]FractionUnbound!O34</f>
        <v>0</v>
      </c>
      <c r="L55" s="209"/>
      <c r="M55" s="210"/>
      <c r="N55" s="203"/>
      <c r="O55" s="206"/>
    </row>
    <row r="56" spans="3:15">
      <c r="C56" s="51"/>
      <c r="D56" s="50"/>
      <c r="E56" s="50"/>
      <c r="F56" s="45"/>
      <c r="G56" s="209"/>
      <c r="H56" s="210"/>
      <c r="I56" s="204"/>
      <c r="J56" s="207">
        <f>[1]FractionUnbound!L34</f>
        <v>0</v>
      </c>
      <c r="L56" s="209"/>
      <c r="M56" s="210"/>
      <c r="N56" s="204"/>
      <c r="O56" s="207"/>
    </row>
    <row r="57" spans="3:15">
      <c r="C57" s="51"/>
      <c r="D57" s="50"/>
      <c r="E57" s="50"/>
      <c r="F57" s="45"/>
      <c r="G57" s="209" t="s">
        <v>410</v>
      </c>
      <c r="H57" s="210">
        <f>FractionUnbound_Adjusted!J46/1000</f>
        <v>8.3807574683077206</v>
      </c>
      <c r="I57" s="58"/>
      <c r="J57" s="211"/>
      <c r="L57" s="209" t="s">
        <v>410</v>
      </c>
      <c r="M57" s="210">
        <f>FractionUnbound_Adjusted!J51/1000</f>
        <v>7.7654094697350127</v>
      </c>
      <c r="N57" s="58"/>
      <c r="O57" s="211"/>
    </row>
    <row r="58" spans="3:15">
      <c r="C58" s="51"/>
      <c r="D58" s="50"/>
      <c r="E58" s="50"/>
      <c r="F58" s="45"/>
      <c r="G58" s="209"/>
      <c r="H58" s="210"/>
      <c r="I58" s="57"/>
      <c r="J58" s="212"/>
      <c r="L58" s="209"/>
      <c r="M58" s="210"/>
      <c r="N58" s="57"/>
      <c r="O58" s="212"/>
    </row>
    <row r="59" spans="3:15">
      <c r="C59" s="51"/>
      <c r="D59" s="50"/>
      <c r="E59" s="50"/>
      <c r="F59" s="45"/>
      <c r="G59" s="209"/>
      <c r="H59" s="210"/>
      <c r="I59" s="57"/>
      <c r="J59" s="212"/>
      <c r="L59" s="209"/>
      <c r="M59" s="210"/>
      <c r="N59" s="57"/>
      <c r="O59" s="212"/>
    </row>
    <row r="60" spans="3:15">
      <c r="C60" s="45"/>
      <c r="D60" s="55"/>
      <c r="E60" s="55"/>
      <c r="F60" s="45"/>
      <c r="G60" s="209" t="s">
        <v>409</v>
      </c>
      <c r="H60" s="210">
        <f>FractionUnbound_Adjusted!M46/1000</f>
        <v>7.4564672111976797</v>
      </c>
      <c r="I60" s="57"/>
      <c r="J60" s="212"/>
      <c r="L60" s="209" t="s">
        <v>409</v>
      </c>
      <c r="M60" s="210">
        <f>FractionUnbound_Adjusted!M51/1000</f>
        <v>5.2322166703529476</v>
      </c>
      <c r="N60" s="57"/>
      <c r="O60" s="212"/>
    </row>
    <row r="61" spans="3:15">
      <c r="C61" s="45"/>
      <c r="D61" s="45"/>
      <c r="E61" s="45"/>
      <c r="F61" s="45"/>
      <c r="G61" s="209"/>
      <c r="H61" s="210"/>
      <c r="I61" s="57"/>
      <c r="J61" s="212"/>
      <c r="L61" s="209"/>
      <c r="M61" s="210"/>
      <c r="N61" s="57"/>
      <c r="O61" s="212"/>
    </row>
    <row r="62" spans="3:15">
      <c r="C62" s="45"/>
      <c r="D62" s="53"/>
      <c r="E62" s="53"/>
      <c r="F62" s="45"/>
      <c r="G62" s="209"/>
      <c r="H62" s="210"/>
      <c r="I62" s="56"/>
      <c r="J62" s="213"/>
      <c r="L62" s="209"/>
      <c r="M62" s="210"/>
      <c r="N62" s="56"/>
      <c r="O62" s="213"/>
    </row>
    <row r="63" spans="3:15">
      <c r="C63" s="51"/>
      <c r="D63" s="50"/>
      <c r="E63" s="50"/>
      <c r="F63" s="52"/>
    </row>
    <row r="64" spans="3:15">
      <c r="C64" s="51"/>
      <c r="D64" s="50"/>
      <c r="E64" s="50"/>
      <c r="F64" s="52"/>
      <c r="G64" s="208" t="s">
        <v>357</v>
      </c>
      <c r="H64" s="208"/>
      <c r="I64" s="208"/>
      <c r="J64" s="208"/>
    </row>
    <row r="65" spans="3:10" ht="30">
      <c r="C65" s="51"/>
      <c r="D65" s="50"/>
      <c r="E65" s="50"/>
      <c r="F65" s="52"/>
      <c r="G65" s="139" t="s">
        <v>415</v>
      </c>
      <c r="H65" s="61" t="s">
        <v>414</v>
      </c>
      <c r="I65" s="62" t="s">
        <v>413</v>
      </c>
      <c r="J65" s="61" t="s">
        <v>412</v>
      </c>
    </row>
    <row r="66" spans="3:10">
      <c r="C66" s="51"/>
      <c r="D66" s="50"/>
      <c r="E66" s="50"/>
      <c r="F66" s="45"/>
      <c r="G66" s="214" t="s">
        <v>411</v>
      </c>
      <c r="H66" s="217">
        <f>AVERAGE(FractionUnbound_Adjusted!P56:R56,FractionUnbound_Adjusted!P59)/1000</f>
        <v>0.4637254272414133</v>
      </c>
      <c r="I66" s="145">
        <v>43859</v>
      </c>
      <c r="J66" s="59">
        <f>FractionUnbound_Adjusted!S56</f>
        <v>6.0189180246617728E-2</v>
      </c>
    </row>
    <row r="67" spans="3:10">
      <c r="C67" s="51"/>
      <c r="D67" s="50"/>
      <c r="E67" s="50"/>
      <c r="F67" s="45"/>
      <c r="G67" s="215"/>
      <c r="H67" s="218"/>
      <c r="I67" s="145">
        <v>43859</v>
      </c>
      <c r="J67" s="59">
        <f>FractionUnbound_Adjusted!T56</f>
        <v>5.3392057719087165E-2</v>
      </c>
    </row>
    <row r="68" spans="3:10">
      <c r="C68" s="51"/>
      <c r="D68" s="50"/>
      <c r="E68" s="50"/>
      <c r="F68" s="45"/>
      <c r="G68" s="215"/>
      <c r="H68" s="218"/>
      <c r="I68" s="145">
        <v>43847</v>
      </c>
      <c r="J68" s="59">
        <f>FractionUnbound_Adjusted!U56</f>
        <v>6.0695943700640131E-2</v>
      </c>
    </row>
    <row r="69" spans="3:10">
      <c r="C69" s="51"/>
      <c r="D69" s="50"/>
      <c r="E69" s="50"/>
      <c r="F69" s="45"/>
      <c r="G69" s="216"/>
      <c r="H69" s="219"/>
      <c r="I69" s="150">
        <v>43874</v>
      </c>
      <c r="J69" s="59">
        <f>FractionUnbound_Adjusted!S59</f>
        <v>7.8211153064733904E-2</v>
      </c>
    </row>
    <row r="70" spans="3:10">
      <c r="C70" s="51"/>
      <c r="D70" s="50"/>
      <c r="E70" s="50"/>
      <c r="F70" s="45"/>
      <c r="G70" s="209" t="s">
        <v>410</v>
      </c>
      <c r="H70" s="210">
        <f>AVERAGE(FractionUnbound_Adjusted!J56:L56,FractionUnbound_Adjusted!J59)/1000</f>
        <v>9.1360384193770141</v>
      </c>
      <c r="I70" s="58"/>
      <c r="J70" s="211"/>
    </row>
    <row r="71" spans="3:10">
      <c r="C71" s="51"/>
      <c r="D71" s="50"/>
      <c r="E71" s="50"/>
      <c r="F71" s="45"/>
      <c r="G71" s="209"/>
      <c r="H71" s="210"/>
      <c r="I71" s="57"/>
      <c r="J71" s="212"/>
    </row>
    <row r="72" spans="3:10" ht="12.75" customHeight="1">
      <c r="C72" s="51"/>
      <c r="D72" s="50"/>
      <c r="E72" s="50"/>
      <c r="F72" s="45"/>
      <c r="G72" s="209"/>
      <c r="H72" s="210"/>
      <c r="I72" s="57"/>
      <c r="J72" s="212"/>
    </row>
    <row r="73" spans="3:10">
      <c r="C73" s="45"/>
      <c r="D73" s="45"/>
      <c r="E73" s="45"/>
      <c r="F73" s="45"/>
      <c r="G73" s="209" t="s">
        <v>409</v>
      </c>
      <c r="H73" s="210">
        <f>AVERAGE(FractionUnbound_Adjusted!M56:O56,FractionUnbound_Adjusted!M59)/1000</f>
        <v>7.4191632680104114</v>
      </c>
      <c r="I73" s="57"/>
      <c r="J73" s="212"/>
    </row>
    <row r="74" spans="3:10">
      <c r="C74" s="45"/>
      <c r="D74" s="45"/>
      <c r="E74" s="45"/>
      <c r="F74" s="45"/>
      <c r="G74" s="209"/>
      <c r="H74" s="210"/>
      <c r="I74" s="57"/>
      <c r="J74" s="212"/>
    </row>
    <row r="75" spans="3:10">
      <c r="C75" s="45"/>
      <c r="D75" s="53"/>
      <c r="E75" s="53"/>
      <c r="F75" s="45"/>
      <c r="G75" s="209"/>
      <c r="H75" s="210"/>
      <c r="I75" s="56"/>
      <c r="J75" s="213"/>
    </row>
    <row r="76" spans="3:10">
      <c r="C76" s="51"/>
      <c r="D76" s="50"/>
      <c r="E76" s="50"/>
      <c r="F76" s="52"/>
    </row>
    <row r="77" spans="3:10">
      <c r="C77" s="51"/>
      <c r="D77" s="50"/>
      <c r="E77" s="50"/>
      <c r="F77" s="52"/>
    </row>
    <row r="78" spans="3:10">
      <c r="C78" s="51"/>
      <c r="D78" s="50"/>
      <c r="E78" s="50"/>
      <c r="F78" s="52"/>
    </row>
    <row r="79" spans="3:10">
      <c r="C79" s="51"/>
      <c r="D79" s="50"/>
      <c r="E79" s="50"/>
      <c r="F79" s="45"/>
    </row>
    <row r="80" spans="3:10">
      <c r="C80" s="51"/>
      <c r="D80" s="50"/>
      <c r="E80" s="50"/>
      <c r="F80" s="45"/>
    </row>
    <row r="81" spans="3:10">
      <c r="C81" s="51"/>
      <c r="D81" s="50"/>
      <c r="E81" s="50"/>
      <c r="F81" s="45"/>
    </row>
    <row r="82" spans="3:10">
      <c r="C82" s="51"/>
      <c r="D82" s="50"/>
      <c r="E82" s="50"/>
      <c r="F82" s="45"/>
      <c r="G82" s="45"/>
      <c r="H82" s="45"/>
      <c r="I82" s="54"/>
      <c r="J82" s="45"/>
    </row>
    <row r="83" spans="3:10">
      <c r="C83" s="51"/>
      <c r="D83" s="50"/>
      <c r="E83" s="50"/>
      <c r="F83" s="45"/>
    </row>
    <row r="84" spans="3:10">
      <c r="C84" s="51"/>
      <c r="D84" s="50"/>
      <c r="E84" s="50"/>
      <c r="F84" s="45"/>
    </row>
    <row r="85" spans="3:10">
      <c r="C85" s="45"/>
      <c r="D85" s="45"/>
      <c r="E85" s="45"/>
      <c r="F85" s="45"/>
    </row>
    <row r="86" spans="3:10">
      <c r="C86" s="45"/>
      <c r="D86" s="45"/>
      <c r="E86" s="45"/>
      <c r="F86" s="45"/>
    </row>
    <row r="87" spans="3:10">
      <c r="C87" s="45"/>
      <c r="D87" s="53"/>
      <c r="E87" s="53"/>
      <c r="F87" s="45"/>
    </row>
    <row r="88" spans="3:10">
      <c r="C88" s="51"/>
      <c r="D88" s="50"/>
      <c r="E88" s="50"/>
      <c r="F88" s="52"/>
    </row>
    <row r="89" spans="3:10">
      <c r="C89" s="51"/>
      <c r="D89" s="50"/>
      <c r="E89" s="50"/>
      <c r="F89" s="52"/>
    </row>
    <row r="90" spans="3:10">
      <c r="C90" s="51"/>
      <c r="D90" s="50"/>
      <c r="E90" s="50"/>
      <c r="F90" s="52"/>
    </row>
    <row r="91" spans="3:10">
      <c r="C91" s="51"/>
      <c r="D91" s="50"/>
      <c r="E91" s="50"/>
      <c r="F91" s="45"/>
    </row>
    <row r="92" spans="3:10">
      <c r="C92" s="51"/>
      <c r="D92" s="50"/>
      <c r="E92" s="50"/>
      <c r="F92" s="45"/>
    </row>
    <row r="93" spans="3:10">
      <c r="C93" s="51"/>
      <c r="D93" s="50"/>
      <c r="E93" s="50"/>
      <c r="F93" s="45"/>
    </row>
    <row r="94" spans="3:10">
      <c r="C94" s="51"/>
      <c r="D94" s="50"/>
      <c r="E94" s="50"/>
      <c r="F94" s="45"/>
      <c r="G94" s="45"/>
      <c r="H94" s="45"/>
      <c r="I94" s="54"/>
      <c r="J94" s="45"/>
    </row>
    <row r="95" spans="3:10">
      <c r="C95" s="51"/>
      <c r="D95" s="50"/>
      <c r="E95" s="50"/>
      <c r="F95" s="45"/>
    </row>
    <row r="96" spans="3:10">
      <c r="C96" s="51"/>
      <c r="D96" s="50"/>
      <c r="E96" s="50"/>
      <c r="F96" s="45"/>
    </row>
    <row r="97" spans="3:10">
      <c r="C97" s="45"/>
      <c r="D97" s="45"/>
      <c r="E97" s="45"/>
      <c r="F97" s="45"/>
    </row>
    <row r="98" spans="3:10">
      <c r="C98" s="45"/>
      <c r="D98" s="45"/>
      <c r="E98" s="45"/>
      <c r="F98" s="45"/>
    </row>
    <row r="99" spans="3:10">
      <c r="C99" s="45"/>
      <c r="D99" s="53"/>
      <c r="E99" s="53"/>
      <c r="F99" s="45"/>
    </row>
    <row r="100" spans="3:10">
      <c r="C100" s="51"/>
      <c r="D100" s="50"/>
      <c r="E100" s="50"/>
      <c r="F100" s="52"/>
    </row>
    <row r="101" spans="3:10">
      <c r="C101" s="51"/>
      <c r="D101" s="50"/>
      <c r="E101" s="50"/>
      <c r="F101" s="52"/>
    </row>
    <row r="102" spans="3:10">
      <c r="C102" s="51"/>
      <c r="D102" s="50"/>
      <c r="E102" s="50"/>
      <c r="F102" s="52"/>
    </row>
    <row r="103" spans="3:10">
      <c r="C103" s="51"/>
      <c r="D103" s="50"/>
      <c r="E103" s="50"/>
      <c r="F103" s="45"/>
    </row>
    <row r="104" spans="3:10">
      <c r="C104" s="51"/>
      <c r="D104" s="50"/>
      <c r="E104" s="50"/>
      <c r="F104" s="45"/>
    </row>
    <row r="105" spans="3:10">
      <c r="C105" s="51"/>
      <c r="D105" s="50"/>
      <c r="E105" s="50"/>
      <c r="F105" s="45"/>
    </row>
    <row r="106" spans="3:10">
      <c r="C106" s="51"/>
      <c r="D106" s="50"/>
      <c r="E106" s="50"/>
      <c r="F106" s="45"/>
      <c r="G106" s="45"/>
      <c r="H106" s="45"/>
      <c r="I106" s="54"/>
      <c r="J106" s="45"/>
    </row>
    <row r="107" spans="3:10">
      <c r="C107" s="51"/>
      <c r="D107" s="50"/>
      <c r="E107" s="50"/>
      <c r="F107" s="45"/>
    </row>
    <row r="108" spans="3:10">
      <c r="C108" s="51"/>
      <c r="D108" s="50"/>
      <c r="E108" s="50"/>
      <c r="F108" s="45"/>
    </row>
    <row r="109" spans="3:10">
      <c r="C109" s="45"/>
      <c r="D109" s="45"/>
      <c r="E109" s="45"/>
      <c r="F109" s="45"/>
    </row>
    <row r="110" spans="3:10">
      <c r="C110" s="45"/>
      <c r="D110" s="45"/>
      <c r="E110" s="45"/>
      <c r="F110" s="45"/>
    </row>
    <row r="111" spans="3:10">
      <c r="C111" s="45"/>
      <c r="D111" s="53"/>
      <c r="E111" s="53"/>
      <c r="F111" s="45"/>
    </row>
    <row r="112" spans="3:10">
      <c r="C112" s="51"/>
      <c r="D112" s="50"/>
      <c r="E112" s="50"/>
      <c r="F112" s="52"/>
    </row>
    <row r="113" spans="3:10">
      <c r="C113" s="51"/>
      <c r="D113" s="50"/>
      <c r="E113" s="50"/>
      <c r="F113" s="52"/>
    </row>
    <row r="114" spans="3:10">
      <c r="C114" s="51"/>
      <c r="D114" s="50"/>
      <c r="E114" s="50"/>
      <c r="F114" s="52"/>
    </row>
    <row r="115" spans="3:10">
      <c r="C115" s="51"/>
      <c r="D115" s="50"/>
      <c r="E115" s="50"/>
      <c r="F115" s="45"/>
    </row>
    <row r="116" spans="3:10">
      <c r="C116" s="51"/>
      <c r="D116" s="50"/>
      <c r="E116" s="50"/>
      <c r="F116" s="45"/>
    </row>
    <row r="117" spans="3:10">
      <c r="C117" s="51"/>
      <c r="D117" s="50"/>
      <c r="E117" s="50"/>
      <c r="F117" s="45"/>
    </row>
    <row r="118" spans="3:10">
      <c r="C118" s="51"/>
      <c r="D118" s="50"/>
      <c r="E118" s="50"/>
      <c r="F118" s="45"/>
      <c r="G118" s="45"/>
      <c r="H118" s="45"/>
      <c r="I118" s="54"/>
      <c r="J118" s="45"/>
    </row>
    <row r="119" spans="3:10">
      <c r="C119" s="51"/>
      <c r="D119" s="50"/>
      <c r="E119" s="50"/>
      <c r="F119" s="45"/>
    </row>
    <row r="120" spans="3:10">
      <c r="C120" s="51"/>
      <c r="D120" s="50"/>
      <c r="E120" s="50"/>
      <c r="F120" s="45"/>
    </row>
    <row r="121" spans="3:10">
      <c r="C121" s="45"/>
      <c r="D121" s="45"/>
      <c r="E121" s="45"/>
      <c r="F121" s="45"/>
    </row>
    <row r="122" spans="3:10">
      <c r="C122" s="45"/>
      <c r="D122" s="45"/>
      <c r="E122" s="45"/>
      <c r="F122" s="45"/>
    </row>
    <row r="123" spans="3:10">
      <c r="C123" s="45"/>
      <c r="D123" s="53"/>
      <c r="E123" s="53"/>
      <c r="F123" s="45"/>
    </row>
    <row r="124" spans="3:10">
      <c r="C124" s="51"/>
      <c r="D124" s="50"/>
      <c r="E124" s="50"/>
      <c r="F124" s="52"/>
    </row>
    <row r="125" spans="3:10">
      <c r="C125" s="51"/>
      <c r="D125" s="50"/>
      <c r="E125" s="50"/>
      <c r="F125" s="52"/>
    </row>
    <row r="126" spans="3:10">
      <c r="C126" s="51"/>
      <c r="D126" s="50"/>
      <c r="E126" s="50"/>
      <c r="F126" s="52"/>
    </row>
    <row r="127" spans="3:10">
      <c r="C127" s="51"/>
      <c r="D127" s="50"/>
      <c r="E127" s="50"/>
      <c r="F127" s="45"/>
    </row>
    <row r="128" spans="3:10">
      <c r="C128" s="51"/>
      <c r="D128" s="50"/>
      <c r="E128" s="50"/>
      <c r="F128" s="45"/>
    </row>
    <row r="129" spans="3:7">
      <c r="C129" s="51"/>
      <c r="D129" s="50"/>
      <c r="E129" s="50"/>
      <c r="F129" s="45"/>
    </row>
    <row r="130" spans="3:7">
      <c r="C130" s="51"/>
      <c r="D130" s="50"/>
      <c r="E130" s="50"/>
      <c r="F130" s="45"/>
      <c r="G130" s="45"/>
    </row>
    <row r="131" spans="3:7">
      <c r="C131" s="51"/>
      <c r="D131" s="50"/>
      <c r="E131" s="50"/>
      <c r="F131" s="45"/>
      <c r="G131" s="45"/>
    </row>
    <row r="132" spans="3:7">
      <c r="C132" s="51"/>
      <c r="D132" s="50"/>
      <c r="E132" s="50"/>
      <c r="F132" s="45"/>
      <c r="G132" s="45"/>
    </row>
    <row r="133" spans="3:7">
      <c r="C133" s="45"/>
      <c r="D133" s="45"/>
      <c r="E133" s="45"/>
      <c r="F133" s="45"/>
      <c r="G133" s="45"/>
    </row>
    <row r="134" spans="3:7">
      <c r="C134" s="45"/>
      <c r="D134" s="45"/>
      <c r="E134" s="45"/>
      <c r="F134" s="45"/>
      <c r="G134" s="45"/>
    </row>
    <row r="135" spans="3:7">
      <c r="C135" s="45"/>
      <c r="D135" s="53"/>
      <c r="E135" s="53"/>
      <c r="F135" s="45"/>
      <c r="G135" s="45"/>
    </row>
    <row r="136" spans="3:7">
      <c r="C136" s="51"/>
      <c r="D136" s="50"/>
      <c r="E136" s="50"/>
      <c r="F136" s="52"/>
      <c r="G136" s="226"/>
    </row>
    <row r="137" spans="3:7">
      <c r="C137" s="51"/>
      <c r="D137" s="50"/>
      <c r="E137" s="50"/>
      <c r="F137" s="52"/>
      <c r="G137" s="226"/>
    </row>
    <row r="138" spans="3:7">
      <c r="C138" s="51"/>
      <c r="D138" s="50"/>
      <c r="E138" s="50"/>
      <c r="F138" s="52"/>
      <c r="G138" s="226"/>
    </row>
    <row r="139" spans="3:7">
      <c r="C139" s="51"/>
      <c r="D139" s="50"/>
      <c r="E139" s="50"/>
      <c r="F139" s="45"/>
      <c r="G139" s="45"/>
    </row>
    <row r="140" spans="3:7">
      <c r="C140" s="51"/>
      <c r="D140" s="50"/>
      <c r="E140" s="50"/>
      <c r="F140" s="45"/>
      <c r="G140" s="45"/>
    </row>
    <row r="141" spans="3:7">
      <c r="C141" s="51"/>
      <c r="D141" s="50"/>
      <c r="E141" s="50"/>
      <c r="F141" s="45"/>
      <c r="G141" s="45"/>
    </row>
    <row r="142" spans="3:7">
      <c r="C142" s="51"/>
      <c r="D142" s="50"/>
      <c r="E142" s="50"/>
      <c r="F142" s="45"/>
      <c r="G142" s="45"/>
    </row>
    <row r="143" spans="3:7">
      <c r="C143" s="51"/>
      <c r="D143" s="50"/>
      <c r="E143" s="50"/>
      <c r="F143" s="45"/>
      <c r="G143" s="45"/>
    </row>
    <row r="144" spans="3:7">
      <c r="C144" s="51"/>
      <c r="D144" s="50"/>
      <c r="E144" s="50"/>
      <c r="F144" s="45"/>
      <c r="G144" s="45"/>
    </row>
    <row r="145" spans="3:7">
      <c r="C145" s="45"/>
      <c r="D145" s="45"/>
      <c r="E145" s="45"/>
      <c r="F145" s="45"/>
      <c r="G145" s="45"/>
    </row>
    <row r="146" spans="3:7">
      <c r="C146" s="45"/>
      <c r="D146" s="45"/>
      <c r="E146" s="45"/>
      <c r="F146" s="45"/>
      <c r="G146" s="45"/>
    </row>
    <row r="147" spans="3:7">
      <c r="C147" s="45"/>
      <c r="D147" s="45"/>
      <c r="E147" s="45"/>
      <c r="F147" s="45"/>
      <c r="G147" s="45"/>
    </row>
    <row r="148" spans="3:7">
      <c r="C148" s="45"/>
      <c r="D148" s="45"/>
      <c r="E148" s="45"/>
      <c r="F148" s="45"/>
      <c r="G148" s="45"/>
    </row>
    <row r="149" spans="3:7">
      <c r="C149" s="45"/>
      <c r="D149" s="45"/>
      <c r="E149" s="45"/>
      <c r="F149" s="45"/>
      <c r="G149" s="45"/>
    </row>
    <row r="150" spans="3:7">
      <c r="C150" s="45"/>
      <c r="D150" s="45"/>
      <c r="E150" s="45"/>
      <c r="F150" s="45"/>
      <c r="G150" s="45"/>
    </row>
    <row r="151" spans="3:7">
      <c r="C151" s="45"/>
      <c r="D151" s="45"/>
      <c r="E151" s="45"/>
      <c r="F151" s="45"/>
      <c r="G151" s="45"/>
    </row>
    <row r="152" spans="3:7">
      <c r="C152" s="45"/>
      <c r="D152" s="45"/>
      <c r="E152" s="45"/>
      <c r="F152" s="45"/>
      <c r="G152" s="45"/>
    </row>
    <row r="153" spans="3:7">
      <c r="C153" s="45"/>
      <c r="D153" s="45"/>
      <c r="E153" s="45"/>
      <c r="F153" s="45"/>
      <c r="G153" s="45"/>
    </row>
    <row r="154" spans="3:7">
      <c r="C154" s="45"/>
      <c r="D154" s="45"/>
      <c r="E154" s="45"/>
      <c r="F154" s="45"/>
      <c r="G154" s="45"/>
    </row>
    <row r="155" spans="3:7">
      <c r="C155" s="45"/>
      <c r="D155" s="45"/>
      <c r="E155" s="45"/>
      <c r="F155" s="45"/>
      <c r="G155" s="45"/>
    </row>
    <row r="156" spans="3:7">
      <c r="C156" s="45"/>
      <c r="D156" s="45"/>
      <c r="E156" s="45"/>
      <c r="F156" s="45"/>
      <c r="G156" s="45"/>
    </row>
    <row r="157" spans="3:7">
      <c r="C157" s="45"/>
      <c r="D157" s="45"/>
      <c r="E157" s="45"/>
      <c r="F157" s="45"/>
      <c r="G157" s="45"/>
    </row>
    <row r="158" spans="3:7">
      <c r="C158" s="45"/>
      <c r="D158" s="45"/>
      <c r="E158" s="45"/>
      <c r="F158" s="45"/>
      <c r="G158" s="45"/>
    </row>
  </sheetData>
  <mergeCells count="107">
    <mergeCell ref="H36:H38"/>
    <mergeCell ref="L36:L38"/>
    <mergeCell ref="M36:M38"/>
    <mergeCell ref="M33:M35"/>
    <mergeCell ref="G136:G138"/>
    <mergeCell ref="G33:G35"/>
    <mergeCell ref="H33:H35"/>
    <mergeCell ref="J33:J38"/>
    <mergeCell ref="L33:L35"/>
    <mergeCell ref="G40:J40"/>
    <mergeCell ref="L40:O40"/>
    <mergeCell ref="G42:G44"/>
    <mergeCell ref="H42:H44"/>
    <mergeCell ref="L42:L44"/>
    <mergeCell ref="M42:M44"/>
    <mergeCell ref="G45:G47"/>
    <mergeCell ref="H45:H47"/>
    <mergeCell ref="J45:J50"/>
    <mergeCell ref="G48:G50"/>
    <mergeCell ref="H48:H50"/>
    <mergeCell ref="G70:G72"/>
    <mergeCell ref="H70:H72"/>
    <mergeCell ref="J70:J75"/>
    <mergeCell ref="G73:G75"/>
    <mergeCell ref="H21:H23"/>
    <mergeCell ref="J21:J26"/>
    <mergeCell ref="L21:L23"/>
    <mergeCell ref="M21:M23"/>
    <mergeCell ref="O21:O26"/>
    <mergeCell ref="G24:G26"/>
    <mergeCell ref="G28:J28"/>
    <mergeCell ref="L28:O28"/>
    <mergeCell ref="G30:G32"/>
    <mergeCell ref="H30:H32"/>
    <mergeCell ref="H24:H26"/>
    <mergeCell ref="N30:N32"/>
    <mergeCell ref="O9:O14"/>
    <mergeCell ref="G12:G14"/>
    <mergeCell ref="H12:H14"/>
    <mergeCell ref="L12:L14"/>
    <mergeCell ref="M12:M14"/>
    <mergeCell ref="G9:G11"/>
    <mergeCell ref="H9:H11"/>
    <mergeCell ref="J9:J14"/>
    <mergeCell ref="I30:I32"/>
    <mergeCell ref="J30:J32"/>
    <mergeCell ref="L9:L11"/>
    <mergeCell ref="M9:M11"/>
    <mergeCell ref="L24:L26"/>
    <mergeCell ref="M24:M26"/>
    <mergeCell ref="G16:J16"/>
    <mergeCell ref="L16:O16"/>
    <mergeCell ref="G18:G20"/>
    <mergeCell ref="H18:H20"/>
    <mergeCell ref="L18:L20"/>
    <mergeCell ref="M18:M20"/>
    <mergeCell ref="I18:I20"/>
    <mergeCell ref="J18:J20"/>
    <mergeCell ref="M30:M32"/>
    <mergeCell ref="G21:G23"/>
    <mergeCell ref="G4:J4"/>
    <mergeCell ref="L4:O4"/>
    <mergeCell ref="G6:G8"/>
    <mergeCell ref="H6:H8"/>
    <mergeCell ref="L6:L8"/>
    <mergeCell ref="M6:M8"/>
    <mergeCell ref="I6:I8"/>
    <mergeCell ref="J6:J8"/>
    <mergeCell ref="N6:N8"/>
    <mergeCell ref="O6:O8"/>
    <mergeCell ref="H73:H75"/>
    <mergeCell ref="G66:G69"/>
    <mergeCell ref="H66:H69"/>
    <mergeCell ref="O57:O62"/>
    <mergeCell ref="G60:G62"/>
    <mergeCell ref="H60:H62"/>
    <mergeCell ref="L60:L62"/>
    <mergeCell ref="M60:M62"/>
    <mergeCell ref="G57:G59"/>
    <mergeCell ref="H57:H59"/>
    <mergeCell ref="J57:J62"/>
    <mergeCell ref="L57:L59"/>
    <mergeCell ref="M57:M59"/>
    <mergeCell ref="I42:I44"/>
    <mergeCell ref="O30:O32"/>
    <mergeCell ref="J42:J44"/>
    <mergeCell ref="N42:N44"/>
    <mergeCell ref="O42:O44"/>
    <mergeCell ref="G64:J64"/>
    <mergeCell ref="G52:J52"/>
    <mergeCell ref="L52:O52"/>
    <mergeCell ref="G54:G56"/>
    <mergeCell ref="H54:H56"/>
    <mergeCell ref="L54:L56"/>
    <mergeCell ref="M54:M56"/>
    <mergeCell ref="I54:I56"/>
    <mergeCell ref="J54:J56"/>
    <mergeCell ref="N54:N56"/>
    <mergeCell ref="O54:O56"/>
    <mergeCell ref="L45:L47"/>
    <mergeCell ref="M45:M47"/>
    <mergeCell ref="O45:O50"/>
    <mergeCell ref="L48:L50"/>
    <mergeCell ref="M48:M50"/>
    <mergeCell ref="L30:L32"/>
    <mergeCell ref="O33:O38"/>
    <mergeCell ref="G36:G38"/>
  </mergeCells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6"/>
  <sheetViews>
    <sheetView workbookViewId="0">
      <selection activeCell="A17" sqref="A1:P17"/>
    </sheetView>
  </sheetViews>
  <sheetFormatPr defaultRowHeight="15"/>
  <sheetData>
    <row r="16" spans="1:1">
      <c r="A16" t="s">
        <v>200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"/>
  <sheetViews>
    <sheetView workbookViewId="0">
      <selection activeCell="A3" sqref="A3:M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227</v>
      </c>
    </row>
    <row r="3" spans="1:13">
      <c r="A3" t="s">
        <v>238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24</v>
      </c>
      <c r="I5" s="248"/>
      <c r="J5" s="246" t="s">
        <v>70</v>
      </c>
      <c r="K5" s="247"/>
      <c r="L5" s="247"/>
      <c r="M5" s="248"/>
    </row>
    <row r="6" spans="1:13">
      <c r="A6" s="3" t="s">
        <v>162</v>
      </c>
      <c r="B6" s="3" t="s">
        <v>162</v>
      </c>
      <c r="C6" s="3" t="s">
        <v>77</v>
      </c>
      <c r="D6" s="3" t="s">
        <v>66</v>
      </c>
      <c r="E6" s="3" t="s">
        <v>81</v>
      </c>
      <c r="F6" s="3" t="s">
        <v>34</v>
      </c>
      <c r="G6" s="3" t="s">
        <v>85</v>
      </c>
      <c r="H6" s="3" t="s">
        <v>153</v>
      </c>
      <c r="I6" s="3" t="s">
        <v>175</v>
      </c>
      <c r="J6" s="3" t="s">
        <v>4</v>
      </c>
      <c r="K6" s="3" t="s">
        <v>22</v>
      </c>
      <c r="L6" s="3" t="s">
        <v>0</v>
      </c>
      <c r="M6" s="3" t="s">
        <v>93</v>
      </c>
    </row>
    <row r="7" spans="1:13">
      <c r="A7" s="2"/>
      <c r="B7" s="2"/>
      <c r="C7" t="s">
        <v>203</v>
      </c>
      <c r="D7" t="s">
        <v>204</v>
      </c>
      <c r="E7" t="s">
        <v>59</v>
      </c>
      <c r="F7">
        <v>1</v>
      </c>
      <c r="G7" s="5">
        <v>43866.946527777778</v>
      </c>
      <c r="H7" t="s">
        <v>206</v>
      </c>
      <c r="I7">
        <v>0</v>
      </c>
      <c r="J7">
        <v>6.9107666669999999</v>
      </c>
      <c r="K7">
        <v>2.0271460779999999</v>
      </c>
      <c r="L7">
        <v>115.8369187</v>
      </c>
      <c r="M7">
        <v>1662.8321209999999</v>
      </c>
    </row>
    <row r="8" spans="1:13">
      <c r="A8" s="2"/>
      <c r="B8" s="2"/>
      <c r="C8" t="s">
        <v>203</v>
      </c>
      <c r="D8" t="s">
        <v>210</v>
      </c>
      <c r="E8" t="s">
        <v>59</v>
      </c>
      <c r="F8">
        <v>1</v>
      </c>
      <c r="G8" s="5">
        <v>43866.931944444441</v>
      </c>
      <c r="H8" t="s">
        <v>206</v>
      </c>
      <c r="I8">
        <v>0</v>
      </c>
      <c r="J8">
        <v>6.9142666669999997</v>
      </c>
      <c r="K8">
        <v>1.7573758740000001</v>
      </c>
      <c r="L8">
        <v>100.42147850000001</v>
      </c>
      <c r="M8">
        <v>2277.8985659999998</v>
      </c>
    </row>
    <row r="9" spans="1:13">
      <c r="A9" s="2"/>
      <c r="B9" s="2"/>
      <c r="C9" t="s">
        <v>203</v>
      </c>
      <c r="D9" t="s">
        <v>211</v>
      </c>
      <c r="E9" t="s">
        <v>59</v>
      </c>
      <c r="F9">
        <v>1</v>
      </c>
      <c r="G9" s="5">
        <v>43866.916666666664</v>
      </c>
      <c r="H9" t="s">
        <v>206</v>
      </c>
      <c r="I9">
        <v>0</v>
      </c>
      <c r="J9">
        <v>6.9107666669999999</v>
      </c>
      <c r="K9">
        <v>1.538083552</v>
      </c>
      <c r="L9">
        <v>87.890488689999998</v>
      </c>
      <c r="M9">
        <v>1485.602175</v>
      </c>
    </row>
    <row r="10" spans="1:13">
      <c r="A10" s="2"/>
      <c r="B10" s="2"/>
      <c r="C10" t="s">
        <v>203</v>
      </c>
      <c r="D10" t="s">
        <v>212</v>
      </c>
      <c r="E10" t="s">
        <v>59</v>
      </c>
      <c r="F10">
        <v>1</v>
      </c>
      <c r="G10" s="5">
        <v>43866.902083333334</v>
      </c>
      <c r="H10" t="s">
        <v>206</v>
      </c>
      <c r="I10">
        <v>0</v>
      </c>
      <c r="J10">
        <v>6.9311833329999999</v>
      </c>
      <c r="K10">
        <v>1.4921026319999999</v>
      </c>
      <c r="L10">
        <v>85.263007549999998</v>
      </c>
      <c r="M10">
        <v>1946.7844110000001</v>
      </c>
    </row>
    <row r="11" spans="1:13">
      <c r="A11" s="2"/>
      <c r="B11" s="2"/>
      <c r="C11" t="s">
        <v>203</v>
      </c>
      <c r="D11" t="s">
        <v>213</v>
      </c>
      <c r="E11" t="s">
        <v>59</v>
      </c>
      <c r="F11">
        <v>1</v>
      </c>
      <c r="G11" s="5">
        <v>43866.887499999997</v>
      </c>
      <c r="H11" t="s">
        <v>206</v>
      </c>
      <c r="I11">
        <v>0</v>
      </c>
      <c r="J11">
        <v>6.91425</v>
      </c>
      <c r="K11">
        <v>1.8511199</v>
      </c>
      <c r="L11">
        <v>105.77828</v>
      </c>
      <c r="M11">
        <v>2360.7369159999998</v>
      </c>
    </row>
    <row r="12" spans="1:13">
      <c r="A12" s="2"/>
      <c r="B12" s="2"/>
      <c r="C12" t="s">
        <v>203</v>
      </c>
      <c r="D12" t="s">
        <v>214</v>
      </c>
      <c r="E12" t="s">
        <v>59</v>
      </c>
      <c r="F12">
        <v>1</v>
      </c>
      <c r="G12" s="5">
        <v>43866.87222222222</v>
      </c>
      <c r="H12" t="s">
        <v>206</v>
      </c>
      <c r="I12">
        <v>0</v>
      </c>
      <c r="J12">
        <v>6.9142666669999997</v>
      </c>
      <c r="K12">
        <v>1.7592419100000001</v>
      </c>
      <c r="L12">
        <v>100.52810909999999</v>
      </c>
      <c r="M12">
        <v>1754.95652</v>
      </c>
    </row>
    <row r="13" spans="1:13">
      <c r="A13" s="2"/>
      <c r="B13" s="2"/>
      <c r="C13" t="s">
        <v>203</v>
      </c>
      <c r="D13" t="s">
        <v>215</v>
      </c>
      <c r="E13" t="s">
        <v>59</v>
      </c>
      <c r="F13">
        <v>1</v>
      </c>
      <c r="G13" s="5">
        <v>43866.857638888891</v>
      </c>
      <c r="H13" t="s">
        <v>206</v>
      </c>
      <c r="I13">
        <v>0</v>
      </c>
      <c r="J13">
        <v>6.9177</v>
      </c>
      <c r="K13">
        <v>1.824930054</v>
      </c>
      <c r="L13">
        <v>104.28171740000001</v>
      </c>
      <c r="M13">
        <v>2177.8121369999999</v>
      </c>
    </row>
    <row r="14" spans="1:13">
      <c r="J14" t="s">
        <v>228</v>
      </c>
      <c r="K14">
        <f>ROUND(STDEV(K7:K13),2)</f>
        <v>0.18</v>
      </c>
    </row>
    <row r="15" spans="1:13">
      <c r="A15" s="7" t="s">
        <v>229</v>
      </c>
      <c r="E15" s="8">
        <v>3.1429999999999998</v>
      </c>
      <c r="J15" t="s">
        <v>230</v>
      </c>
      <c r="K15">
        <f>ROUND((K14*E15),2)</f>
        <v>0.56999999999999995</v>
      </c>
    </row>
    <row r="26" spans="1:10">
      <c r="A26" t="s">
        <v>231</v>
      </c>
    </row>
    <row r="27" spans="1:10">
      <c r="A27" t="s">
        <v>232</v>
      </c>
      <c r="C27" s="9" t="s">
        <v>233</v>
      </c>
    </row>
    <row r="28" spans="1:10">
      <c r="A28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45EBE697-B560-4994-BE70-0676F9D19D4C}"/>
    <hyperlink ref="C27" r:id="rId2" xr:uid="{CB288E94-54E0-4EB7-9ACF-31CF57023385}"/>
  </hyperlinks>
  <pageMargins left="0.7" right="0.7" top="0.75" bottom="0.75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6"/>
  <sheetViews>
    <sheetView workbookViewId="0">
      <selection activeCell="A17" sqref="A1:P17"/>
    </sheetView>
  </sheetViews>
  <sheetFormatPr defaultRowHeight="15"/>
  <sheetData>
    <row r="16" spans="1:1">
      <c r="A16" t="s">
        <v>201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8"/>
  <sheetViews>
    <sheetView workbookViewId="0">
      <selection activeCell="A3" sqref="A3:M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227</v>
      </c>
    </row>
    <row r="3" spans="1:13">
      <c r="A3" t="s">
        <v>239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156</v>
      </c>
      <c r="I5" s="248"/>
      <c r="J5" s="246" t="s">
        <v>192</v>
      </c>
      <c r="K5" s="247"/>
      <c r="L5" s="247"/>
      <c r="M5" s="248"/>
    </row>
    <row r="6" spans="1:13">
      <c r="A6" s="3" t="s">
        <v>162</v>
      </c>
      <c r="B6" s="3" t="s">
        <v>162</v>
      </c>
      <c r="C6" s="3" t="s">
        <v>77</v>
      </c>
      <c r="D6" s="3" t="s">
        <v>66</v>
      </c>
      <c r="E6" s="3" t="s">
        <v>81</v>
      </c>
      <c r="F6" s="3" t="s">
        <v>34</v>
      </c>
      <c r="G6" s="3" t="s">
        <v>85</v>
      </c>
      <c r="H6" s="3" t="s">
        <v>153</v>
      </c>
      <c r="I6" s="3" t="s">
        <v>175</v>
      </c>
      <c r="J6" s="3" t="s">
        <v>4</v>
      </c>
      <c r="K6" s="3" t="s">
        <v>22</v>
      </c>
      <c r="L6" s="3" t="s">
        <v>0</v>
      </c>
      <c r="M6" s="3" t="s">
        <v>93</v>
      </c>
    </row>
    <row r="7" spans="1:13">
      <c r="A7" s="2"/>
      <c r="B7" s="2"/>
      <c r="C7" t="s">
        <v>203</v>
      </c>
      <c r="D7" t="s">
        <v>204</v>
      </c>
      <c r="E7" t="s">
        <v>59</v>
      </c>
      <c r="F7">
        <v>1</v>
      </c>
      <c r="G7" s="5">
        <v>43866.946527777778</v>
      </c>
      <c r="H7" t="s">
        <v>207</v>
      </c>
      <c r="I7">
        <v>0</v>
      </c>
      <c r="J7">
        <v>7.814666667</v>
      </c>
      <c r="K7">
        <v>1.4965983439999999</v>
      </c>
      <c r="L7">
        <v>85.519905390000005</v>
      </c>
      <c r="M7">
        <v>707.7110017</v>
      </c>
    </row>
    <row r="8" spans="1:13">
      <c r="A8" s="2"/>
      <c r="B8" s="2"/>
      <c r="C8" t="s">
        <v>203</v>
      </c>
      <c r="D8" t="s">
        <v>210</v>
      </c>
      <c r="E8" t="s">
        <v>59</v>
      </c>
      <c r="F8">
        <v>1</v>
      </c>
      <c r="G8" s="5">
        <v>43866.931944444441</v>
      </c>
      <c r="H8" t="s">
        <v>207</v>
      </c>
      <c r="I8">
        <v>0</v>
      </c>
      <c r="J8">
        <v>7.8112333329999997</v>
      </c>
      <c r="K8">
        <v>2.0643906030000001</v>
      </c>
      <c r="L8">
        <v>117.96517729999999</v>
      </c>
      <c r="M8">
        <v>1257.2732040000001</v>
      </c>
    </row>
    <row r="9" spans="1:13">
      <c r="A9" s="2"/>
      <c r="B9" s="2"/>
      <c r="C9" t="s">
        <v>203</v>
      </c>
      <c r="D9" t="s">
        <v>211</v>
      </c>
      <c r="E9" t="s">
        <v>59</v>
      </c>
      <c r="F9">
        <v>1</v>
      </c>
      <c r="G9" s="5">
        <v>43866.916666666664</v>
      </c>
      <c r="H9" t="s">
        <v>207</v>
      </c>
      <c r="I9">
        <v>0</v>
      </c>
      <c r="J9">
        <v>7.8008166670000003</v>
      </c>
      <c r="K9">
        <v>1.8958365850000001</v>
      </c>
      <c r="L9">
        <v>108.3335191</v>
      </c>
      <c r="M9">
        <v>962.85955320000005</v>
      </c>
    </row>
    <row r="10" spans="1:13">
      <c r="A10" s="2"/>
      <c r="B10" s="2"/>
      <c r="C10" t="s">
        <v>203</v>
      </c>
      <c r="D10" t="s">
        <v>212</v>
      </c>
      <c r="E10" t="s">
        <v>59</v>
      </c>
      <c r="F10">
        <v>1</v>
      </c>
      <c r="G10" s="5">
        <v>43866.902083333334</v>
      </c>
      <c r="H10" t="s">
        <v>207</v>
      </c>
      <c r="I10">
        <v>0</v>
      </c>
      <c r="J10">
        <v>7.8004166670000004</v>
      </c>
      <c r="K10">
        <v>1.5733563239999999</v>
      </c>
      <c r="L10">
        <v>89.906075650000005</v>
      </c>
      <c r="M10">
        <v>1013.71037</v>
      </c>
    </row>
    <row r="11" spans="1:13">
      <c r="A11" s="2"/>
      <c r="B11" s="2"/>
      <c r="C11" t="s">
        <v>203</v>
      </c>
      <c r="D11" t="s">
        <v>213</v>
      </c>
      <c r="E11" t="s">
        <v>59</v>
      </c>
      <c r="F11">
        <v>1</v>
      </c>
      <c r="G11" s="5">
        <v>43866.887499999997</v>
      </c>
      <c r="H11" t="s">
        <v>207</v>
      </c>
      <c r="I11">
        <v>0</v>
      </c>
      <c r="J11">
        <v>7.8042833329999999</v>
      </c>
      <c r="K11">
        <v>1.6847421549999999</v>
      </c>
      <c r="L11">
        <v>96.270980280000003</v>
      </c>
      <c r="M11">
        <v>1134.665463</v>
      </c>
    </row>
    <row r="12" spans="1:13">
      <c r="A12" s="2"/>
      <c r="B12" s="2"/>
      <c r="C12" t="s">
        <v>203</v>
      </c>
      <c r="D12" t="s">
        <v>214</v>
      </c>
      <c r="E12" t="s">
        <v>59</v>
      </c>
      <c r="F12">
        <v>1</v>
      </c>
      <c r="G12" s="5">
        <v>43866.87222222222</v>
      </c>
      <c r="H12" t="s">
        <v>207</v>
      </c>
      <c r="I12">
        <v>0</v>
      </c>
      <c r="J12">
        <v>7.8008333329999999</v>
      </c>
      <c r="K12">
        <v>1.5398319730000001</v>
      </c>
      <c r="L12">
        <v>87.990398450000001</v>
      </c>
      <c r="M12">
        <v>773.07783159999997</v>
      </c>
    </row>
    <row r="13" spans="1:13">
      <c r="A13" s="2"/>
      <c r="B13" s="2"/>
      <c r="C13" t="s">
        <v>203</v>
      </c>
      <c r="D13" t="s">
        <v>215</v>
      </c>
      <c r="E13" t="s">
        <v>59</v>
      </c>
      <c r="F13">
        <v>1</v>
      </c>
      <c r="G13" s="5">
        <v>43866.857638888891</v>
      </c>
      <c r="H13" t="s">
        <v>207</v>
      </c>
      <c r="I13">
        <v>0</v>
      </c>
      <c r="J13">
        <v>7.8007999999999997</v>
      </c>
      <c r="K13">
        <v>1.9952440170000001</v>
      </c>
      <c r="L13">
        <v>114.01394380000001</v>
      </c>
      <c r="M13">
        <v>1251.950116</v>
      </c>
    </row>
    <row r="14" spans="1:13">
      <c r="J14" t="s">
        <v>228</v>
      </c>
      <c r="K14">
        <f>ROUND(STDEV(K7:K13),2)</f>
        <v>0.23</v>
      </c>
    </row>
    <row r="15" spans="1:13">
      <c r="A15" s="7" t="s">
        <v>229</v>
      </c>
      <c r="E15" s="8">
        <v>3.1429999999999998</v>
      </c>
      <c r="J15" t="s">
        <v>230</v>
      </c>
      <c r="K15">
        <f>ROUND((K14*E15),2)</f>
        <v>0.72</v>
      </c>
    </row>
    <row r="26" spans="1:10">
      <c r="A26" t="s">
        <v>231</v>
      </c>
    </row>
    <row r="27" spans="1:10">
      <c r="A27" t="s">
        <v>232</v>
      </c>
      <c r="C27" s="9" t="s">
        <v>233</v>
      </c>
    </row>
    <row r="28" spans="1:10">
      <c r="A28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3BC276C4-3F85-4643-B817-62EECFC92DD1}"/>
    <hyperlink ref="C27" r:id="rId2" xr:uid="{3DE555C6-6F71-48F4-A1B4-8FF55439A337}"/>
  </hyperlinks>
  <pageMargins left="0.7" right="0.7" top="0.75" bottom="0.75" header="0.3" footer="0.3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6"/>
  <sheetViews>
    <sheetView workbookViewId="0">
      <selection activeCell="A17" sqref="A1:P17"/>
    </sheetView>
  </sheetViews>
  <sheetFormatPr defaultRowHeight="15"/>
  <sheetData>
    <row r="16" spans="1:1">
      <c r="A16" t="s">
        <v>201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selection activeCell="A3" sqref="A3:M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227</v>
      </c>
    </row>
    <row r="3" spans="1:13">
      <c r="A3" t="s">
        <v>240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157</v>
      </c>
      <c r="I5" s="248"/>
      <c r="J5" s="246" t="s">
        <v>3</v>
      </c>
      <c r="K5" s="247"/>
      <c r="L5" s="247"/>
      <c r="M5" s="248"/>
    </row>
    <row r="6" spans="1:13">
      <c r="A6" s="3" t="s">
        <v>162</v>
      </c>
      <c r="B6" s="3" t="s">
        <v>162</v>
      </c>
      <c r="C6" s="3" t="s">
        <v>77</v>
      </c>
      <c r="D6" s="3" t="s">
        <v>66</v>
      </c>
      <c r="E6" s="3" t="s">
        <v>81</v>
      </c>
      <c r="F6" s="3" t="s">
        <v>34</v>
      </c>
      <c r="G6" s="3" t="s">
        <v>85</v>
      </c>
      <c r="H6" s="3" t="s">
        <v>153</v>
      </c>
      <c r="I6" s="3" t="s">
        <v>175</v>
      </c>
      <c r="J6" s="3" t="s">
        <v>4</v>
      </c>
      <c r="K6" s="3" t="s">
        <v>22</v>
      </c>
      <c r="L6" s="3" t="s">
        <v>0</v>
      </c>
      <c r="M6" s="3" t="s">
        <v>93</v>
      </c>
    </row>
    <row r="7" spans="1:13">
      <c r="A7" s="2"/>
      <c r="B7" s="2"/>
      <c r="C7" t="s">
        <v>203</v>
      </c>
      <c r="D7" t="s">
        <v>204</v>
      </c>
      <c r="E7" t="s">
        <v>59</v>
      </c>
      <c r="F7">
        <v>1</v>
      </c>
      <c r="G7" s="5">
        <v>43866.946527777778</v>
      </c>
      <c r="H7" t="s">
        <v>208</v>
      </c>
      <c r="I7" s="6">
        <v>-2.2204499999999999E-16</v>
      </c>
      <c r="J7">
        <v>9.363816667</v>
      </c>
      <c r="K7">
        <v>1.7710655799999999</v>
      </c>
      <c r="L7">
        <v>101.2037474</v>
      </c>
      <c r="M7">
        <v>11323.7657</v>
      </c>
    </row>
    <row r="8" spans="1:13">
      <c r="A8" s="2"/>
      <c r="B8" s="2"/>
      <c r="C8" t="s">
        <v>203</v>
      </c>
      <c r="D8" t="s">
        <v>210</v>
      </c>
      <c r="E8" t="s">
        <v>59</v>
      </c>
      <c r="F8">
        <v>1</v>
      </c>
      <c r="G8" s="5">
        <v>43866.931944444441</v>
      </c>
      <c r="H8" t="s">
        <v>208</v>
      </c>
      <c r="I8" s="6">
        <v>-2.2204499999999999E-16</v>
      </c>
      <c r="J8">
        <v>9.3638499999999993</v>
      </c>
      <c r="K8">
        <v>1.8855554969999999</v>
      </c>
      <c r="L8">
        <v>107.7460284</v>
      </c>
      <c r="M8">
        <v>15526.82475</v>
      </c>
    </row>
    <row r="9" spans="1:13">
      <c r="A9" s="2"/>
      <c r="B9" s="2"/>
      <c r="C9" t="s">
        <v>203</v>
      </c>
      <c r="D9" t="s">
        <v>211</v>
      </c>
      <c r="E9" t="s">
        <v>59</v>
      </c>
      <c r="F9">
        <v>1</v>
      </c>
      <c r="G9" s="5">
        <v>43866.916666666664</v>
      </c>
      <c r="H9" t="s">
        <v>208</v>
      </c>
      <c r="I9" s="6">
        <v>-2.2204499999999999E-16</v>
      </c>
      <c r="J9">
        <v>9.3663666669999994</v>
      </c>
      <c r="K9">
        <v>1.6044929999999999</v>
      </c>
      <c r="L9">
        <v>91.685314300000002</v>
      </c>
      <c r="M9">
        <v>11018.06719</v>
      </c>
    </row>
    <row r="10" spans="1:13">
      <c r="A10" s="2"/>
      <c r="B10" s="2"/>
      <c r="C10" t="s">
        <v>203</v>
      </c>
      <c r="D10" t="s">
        <v>212</v>
      </c>
      <c r="E10" t="s">
        <v>59</v>
      </c>
      <c r="F10">
        <v>1</v>
      </c>
      <c r="G10" s="5">
        <v>43866.902083333334</v>
      </c>
      <c r="H10" t="s">
        <v>208</v>
      </c>
      <c r="I10" s="6">
        <v>-2.2204499999999999E-16</v>
      </c>
      <c r="J10">
        <v>9.3638666669999999</v>
      </c>
      <c r="K10">
        <v>1.706721307</v>
      </c>
      <c r="L10">
        <v>97.526931829999995</v>
      </c>
      <c r="M10">
        <v>14868.082249999999</v>
      </c>
    </row>
    <row r="11" spans="1:13">
      <c r="A11" s="2"/>
      <c r="B11" s="2"/>
      <c r="C11" t="s">
        <v>203</v>
      </c>
      <c r="D11" t="s">
        <v>213</v>
      </c>
      <c r="E11" t="s">
        <v>59</v>
      </c>
      <c r="F11">
        <v>1</v>
      </c>
      <c r="G11" s="5">
        <v>43866.887499999997</v>
      </c>
      <c r="H11" t="s">
        <v>208</v>
      </c>
      <c r="I11" s="6">
        <v>-2.2204499999999999E-16</v>
      </c>
      <c r="J11">
        <v>9.3638333330000005</v>
      </c>
      <c r="K11">
        <v>1.6220809169999999</v>
      </c>
      <c r="L11">
        <v>92.690338109999999</v>
      </c>
      <c r="M11">
        <v>14771.08692</v>
      </c>
    </row>
    <row r="12" spans="1:13">
      <c r="A12" s="2"/>
      <c r="B12" s="2"/>
      <c r="C12" t="s">
        <v>203</v>
      </c>
      <c r="D12" t="s">
        <v>214</v>
      </c>
      <c r="E12" t="s">
        <v>59</v>
      </c>
      <c r="F12">
        <v>1</v>
      </c>
      <c r="G12" s="5">
        <v>43866.87222222222</v>
      </c>
      <c r="H12" t="s">
        <v>208</v>
      </c>
      <c r="I12" s="6">
        <v>-2.2204499999999999E-16</v>
      </c>
      <c r="J12">
        <v>9.3638499999999993</v>
      </c>
      <c r="K12">
        <v>1.7758402680000001</v>
      </c>
      <c r="L12">
        <v>101.47658680000001</v>
      </c>
      <c r="M12">
        <v>12054.781199999999</v>
      </c>
    </row>
    <row r="13" spans="1:13">
      <c r="A13" s="2"/>
      <c r="B13" s="2"/>
      <c r="C13" t="s">
        <v>203</v>
      </c>
      <c r="D13" t="s">
        <v>215</v>
      </c>
      <c r="E13" t="s">
        <v>59</v>
      </c>
      <c r="F13">
        <v>1</v>
      </c>
      <c r="G13" s="5">
        <v>43866.857638888891</v>
      </c>
      <c r="H13" t="s">
        <v>208</v>
      </c>
      <c r="I13" s="6">
        <v>-2.2204499999999999E-16</v>
      </c>
      <c r="J13">
        <v>9.363816667</v>
      </c>
      <c r="K13">
        <v>1.884243431</v>
      </c>
      <c r="L13">
        <v>107.6710532</v>
      </c>
      <c r="M13">
        <v>15985.7701</v>
      </c>
    </row>
    <row r="14" spans="1:13">
      <c r="J14" t="s">
        <v>228</v>
      </c>
      <c r="K14">
        <f>ROUND(STDEV(K7:K13),2)</f>
        <v>0.11</v>
      </c>
    </row>
    <row r="15" spans="1:13">
      <c r="A15" s="7" t="s">
        <v>229</v>
      </c>
      <c r="E15" s="8">
        <v>3.1429999999999998</v>
      </c>
      <c r="J15" t="s">
        <v>230</v>
      </c>
      <c r="K15">
        <f>ROUND((K14*E15),2)</f>
        <v>0.35</v>
      </c>
    </row>
    <row r="26" spans="1:10">
      <c r="A26" t="s">
        <v>231</v>
      </c>
    </row>
    <row r="27" spans="1:10">
      <c r="A27" t="s">
        <v>232</v>
      </c>
      <c r="C27" s="9" t="s">
        <v>233</v>
      </c>
    </row>
    <row r="28" spans="1:10">
      <c r="A28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DEC2C0BC-590A-460D-8C37-279558FD17F3}"/>
    <hyperlink ref="C27" r:id="rId2" xr:uid="{325EC8E4-FBA6-47B0-9605-0396CE32DBF8}"/>
  </hyperlinks>
  <pageMargins left="0.7" right="0.7" top="0.75" bottom="0.75" header="0.3" footer="0.3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6"/>
  <sheetViews>
    <sheetView workbookViewId="0">
      <selection activeCell="A17" sqref="A1:P17"/>
    </sheetView>
  </sheetViews>
  <sheetFormatPr defaultRowHeight="15"/>
  <sheetData>
    <row r="16" spans="1:1">
      <c r="A16" t="s">
        <v>201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8"/>
  <sheetViews>
    <sheetView workbookViewId="0">
      <selection activeCell="A3" sqref="A3:M16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227</v>
      </c>
    </row>
    <row r="3" spans="1:13">
      <c r="A3" t="s">
        <v>241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23</v>
      </c>
      <c r="I5" s="248"/>
      <c r="J5" s="246" t="s">
        <v>14</v>
      </c>
      <c r="K5" s="247"/>
      <c r="L5" s="247"/>
      <c r="M5" s="248"/>
    </row>
    <row r="6" spans="1:13">
      <c r="A6" s="3" t="s">
        <v>162</v>
      </c>
      <c r="B6" s="3" t="s">
        <v>162</v>
      </c>
      <c r="C6" s="3" t="s">
        <v>77</v>
      </c>
      <c r="D6" s="3" t="s">
        <v>66</v>
      </c>
      <c r="E6" s="3" t="s">
        <v>81</v>
      </c>
      <c r="F6" s="3" t="s">
        <v>34</v>
      </c>
      <c r="G6" s="3" t="s">
        <v>85</v>
      </c>
      <c r="H6" s="3" t="s">
        <v>153</v>
      </c>
      <c r="I6" s="3" t="s">
        <v>175</v>
      </c>
      <c r="J6" s="3" t="s">
        <v>4</v>
      </c>
      <c r="K6" s="3" t="s">
        <v>22</v>
      </c>
      <c r="L6" s="3" t="s">
        <v>0</v>
      </c>
      <c r="M6" s="3" t="s">
        <v>93</v>
      </c>
    </row>
    <row r="7" spans="1:13">
      <c r="A7" s="2"/>
      <c r="B7" s="2"/>
      <c r="C7" t="s">
        <v>216</v>
      </c>
      <c r="D7" t="s">
        <v>217</v>
      </c>
      <c r="E7" t="s">
        <v>59</v>
      </c>
      <c r="F7">
        <v>4</v>
      </c>
      <c r="G7" s="5">
        <v>43866.961111111108</v>
      </c>
      <c r="H7" t="s">
        <v>219</v>
      </c>
      <c r="I7">
        <v>0</v>
      </c>
      <c r="J7">
        <v>9.6605500000000006</v>
      </c>
      <c r="K7">
        <v>6.6416339369999999</v>
      </c>
      <c r="L7">
        <v>88.555119160000004</v>
      </c>
      <c r="M7">
        <v>3846.3777829999999</v>
      </c>
    </row>
    <row r="8" spans="1:13">
      <c r="A8" s="2"/>
      <c r="B8" s="2"/>
      <c r="C8" t="s">
        <v>216</v>
      </c>
      <c r="D8" t="s">
        <v>221</v>
      </c>
      <c r="E8" t="s">
        <v>59</v>
      </c>
      <c r="F8">
        <v>4</v>
      </c>
      <c r="G8" s="5">
        <v>43866.976388888892</v>
      </c>
      <c r="H8" t="s">
        <v>219</v>
      </c>
      <c r="I8">
        <v>0</v>
      </c>
      <c r="J8">
        <v>9.6605166669999996</v>
      </c>
      <c r="K8">
        <v>7.0714507590000002</v>
      </c>
      <c r="L8">
        <v>94.286010129999994</v>
      </c>
      <c r="M8">
        <v>3610.4735930000002</v>
      </c>
    </row>
    <row r="9" spans="1:13">
      <c r="A9" s="2"/>
      <c r="B9" s="2"/>
      <c r="C9" t="s">
        <v>216</v>
      </c>
      <c r="D9" t="s">
        <v>222</v>
      </c>
      <c r="E9" t="s">
        <v>59</v>
      </c>
      <c r="F9">
        <v>4</v>
      </c>
      <c r="G9" s="5">
        <v>43866.990972222222</v>
      </c>
      <c r="H9" t="s">
        <v>219</v>
      </c>
      <c r="I9">
        <v>0</v>
      </c>
      <c r="J9">
        <v>9.6579999999999995</v>
      </c>
      <c r="K9">
        <v>6.9433977960000002</v>
      </c>
      <c r="L9">
        <v>92.578637279999995</v>
      </c>
      <c r="M9">
        <v>3806.1140380000002</v>
      </c>
    </row>
    <row r="10" spans="1:13">
      <c r="A10" s="2"/>
      <c r="B10" s="2"/>
      <c r="C10" t="s">
        <v>216</v>
      </c>
      <c r="D10" t="s">
        <v>223</v>
      </c>
      <c r="E10" t="s">
        <v>59</v>
      </c>
      <c r="F10">
        <v>4</v>
      </c>
      <c r="G10" s="5">
        <v>43867.005555555559</v>
      </c>
      <c r="H10" t="s">
        <v>219</v>
      </c>
      <c r="I10">
        <v>0</v>
      </c>
      <c r="J10">
        <v>9.6579666670000002</v>
      </c>
      <c r="K10">
        <v>8.2486138380000007</v>
      </c>
      <c r="L10">
        <v>109.98151780000001</v>
      </c>
      <c r="M10">
        <v>3873.2083769999999</v>
      </c>
    </row>
    <row r="11" spans="1:13">
      <c r="A11" s="2"/>
      <c r="B11" s="2"/>
      <c r="C11" t="s">
        <v>216</v>
      </c>
      <c r="D11" t="s">
        <v>224</v>
      </c>
      <c r="E11" t="s">
        <v>59</v>
      </c>
      <c r="F11">
        <v>4</v>
      </c>
      <c r="G11" s="5">
        <v>43867.020138888889</v>
      </c>
      <c r="H11" t="s">
        <v>219</v>
      </c>
      <c r="I11">
        <v>0</v>
      </c>
      <c r="J11">
        <v>9.6605500000000006</v>
      </c>
      <c r="K11">
        <v>6.7506388780000002</v>
      </c>
      <c r="L11">
        <v>90.008518379999998</v>
      </c>
      <c r="M11">
        <v>3676.0462440000001</v>
      </c>
    </row>
    <row r="12" spans="1:13">
      <c r="A12" s="2"/>
      <c r="B12" s="2"/>
      <c r="C12" t="s">
        <v>216</v>
      </c>
      <c r="D12" t="s">
        <v>225</v>
      </c>
      <c r="E12" t="s">
        <v>59</v>
      </c>
      <c r="F12">
        <v>4</v>
      </c>
      <c r="G12" s="5">
        <v>43867.035416666666</v>
      </c>
      <c r="H12" t="s">
        <v>219</v>
      </c>
      <c r="I12">
        <v>0</v>
      </c>
      <c r="J12">
        <v>9.6605166669999996</v>
      </c>
      <c r="K12">
        <v>7.9626821100000003</v>
      </c>
      <c r="L12">
        <v>106.1690948</v>
      </c>
      <c r="M12">
        <v>3611.3397490000002</v>
      </c>
    </row>
    <row r="13" spans="1:13">
      <c r="A13" s="2"/>
      <c r="B13" s="2"/>
      <c r="C13" t="s">
        <v>216</v>
      </c>
      <c r="D13" t="s">
        <v>226</v>
      </c>
      <c r="E13" t="s">
        <v>59</v>
      </c>
      <c r="F13">
        <v>4</v>
      </c>
      <c r="G13" s="5">
        <v>43867.05</v>
      </c>
      <c r="H13" t="s">
        <v>219</v>
      </c>
      <c r="I13">
        <v>0</v>
      </c>
      <c r="J13">
        <v>9.6605666669999994</v>
      </c>
      <c r="K13">
        <v>8.8815826819999995</v>
      </c>
      <c r="L13">
        <v>118.4211024</v>
      </c>
      <c r="M13">
        <v>3741.1184330000001</v>
      </c>
    </row>
    <row r="14" spans="1:13">
      <c r="J14" t="s">
        <v>228</v>
      </c>
      <c r="K14">
        <f>ROUND(STDEV(K7:K13),2)</f>
        <v>0.86</v>
      </c>
    </row>
    <row r="15" spans="1:13">
      <c r="A15" s="7" t="s">
        <v>229</v>
      </c>
      <c r="E15" s="8">
        <v>3.1429999999999998</v>
      </c>
      <c r="J15" t="s">
        <v>230</v>
      </c>
      <c r="K15">
        <f>ROUND((K14*E15),2)</f>
        <v>2.7</v>
      </c>
    </row>
    <row r="26" spans="1:10">
      <c r="A26" t="s">
        <v>231</v>
      </c>
    </row>
    <row r="27" spans="1:10">
      <c r="A27" t="s">
        <v>232</v>
      </c>
      <c r="C27" s="9" t="s">
        <v>233</v>
      </c>
    </row>
    <row r="28" spans="1:10">
      <c r="A28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8D3BD6D7-D6D3-4944-AA78-08FC1FC2751F}"/>
    <hyperlink ref="C27" r:id="rId2" xr:uid="{D61D36D6-91F2-4246-B217-141E07623027}"/>
  </hyperlinks>
  <pageMargins left="0.7" right="0.7" top="0.75" bottom="0.75" header="0.3" footer="0.3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6"/>
  <sheetViews>
    <sheetView workbookViewId="0">
      <selection activeCell="A17" sqref="A1:P17"/>
    </sheetView>
  </sheetViews>
  <sheetFormatPr defaultRowHeight="15"/>
  <sheetData>
    <row r="16" spans="1:1">
      <c r="A16" t="s">
        <v>201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8"/>
  <sheetViews>
    <sheetView workbookViewId="0">
      <selection activeCell="A3" sqref="A3:M16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227</v>
      </c>
    </row>
    <row r="3" spans="1:13">
      <c r="A3" t="s">
        <v>242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194</v>
      </c>
      <c r="I5" s="248"/>
      <c r="J5" s="246" t="s">
        <v>180</v>
      </c>
      <c r="K5" s="247"/>
      <c r="L5" s="247"/>
      <c r="M5" s="248"/>
    </row>
    <row r="6" spans="1:13">
      <c r="A6" s="3" t="s">
        <v>162</v>
      </c>
      <c r="B6" s="3" t="s">
        <v>162</v>
      </c>
      <c r="C6" s="3" t="s">
        <v>77</v>
      </c>
      <c r="D6" s="3" t="s">
        <v>66</v>
      </c>
      <c r="E6" s="3" t="s">
        <v>81</v>
      </c>
      <c r="F6" s="3" t="s">
        <v>34</v>
      </c>
      <c r="G6" s="3" t="s">
        <v>85</v>
      </c>
      <c r="H6" s="3" t="s">
        <v>153</v>
      </c>
      <c r="I6" s="3" t="s">
        <v>175</v>
      </c>
      <c r="J6" s="3" t="s">
        <v>4</v>
      </c>
      <c r="K6" s="3" t="s">
        <v>22</v>
      </c>
      <c r="L6" s="3" t="s">
        <v>0</v>
      </c>
      <c r="M6" s="3" t="s">
        <v>93</v>
      </c>
    </row>
    <row r="7" spans="1:13">
      <c r="A7" s="2"/>
      <c r="B7" s="2"/>
      <c r="C7" t="s">
        <v>216</v>
      </c>
      <c r="D7" t="s">
        <v>217</v>
      </c>
      <c r="E7" t="s">
        <v>59</v>
      </c>
      <c r="F7">
        <v>4</v>
      </c>
      <c r="G7" s="5">
        <v>43866.961111111108</v>
      </c>
      <c r="H7" t="s">
        <v>220</v>
      </c>
      <c r="I7">
        <v>0</v>
      </c>
      <c r="J7">
        <v>11.986416670000001</v>
      </c>
      <c r="K7">
        <v>7.392181023</v>
      </c>
      <c r="L7">
        <v>98.562413640000003</v>
      </c>
      <c r="M7">
        <v>37590.204740000001</v>
      </c>
    </row>
    <row r="8" spans="1:13">
      <c r="A8" s="2"/>
      <c r="B8" s="2"/>
      <c r="C8" t="s">
        <v>216</v>
      </c>
      <c r="D8" t="s">
        <v>221</v>
      </c>
      <c r="E8" t="s">
        <v>59</v>
      </c>
      <c r="F8">
        <v>4</v>
      </c>
      <c r="G8" s="5">
        <v>43866.976388888892</v>
      </c>
      <c r="H8" t="s">
        <v>220</v>
      </c>
      <c r="I8">
        <v>0</v>
      </c>
      <c r="J8">
        <v>11.838516670000001</v>
      </c>
      <c r="K8">
        <v>7.843097641</v>
      </c>
      <c r="L8">
        <v>104.5746352</v>
      </c>
      <c r="M8">
        <v>35161.578880000001</v>
      </c>
    </row>
    <row r="9" spans="1:13">
      <c r="A9" s="2"/>
      <c r="B9" s="2"/>
      <c r="C9" t="s">
        <v>216</v>
      </c>
      <c r="D9" t="s">
        <v>222</v>
      </c>
      <c r="E9" t="s">
        <v>59</v>
      </c>
      <c r="F9">
        <v>4</v>
      </c>
      <c r="G9" s="5">
        <v>43866.990972222222</v>
      </c>
      <c r="H9" t="s">
        <v>220</v>
      </c>
      <c r="I9">
        <v>0</v>
      </c>
      <c r="J9">
        <v>11.82298333</v>
      </c>
      <c r="K9">
        <v>7.176391132</v>
      </c>
      <c r="L9">
        <v>95.685215099999994</v>
      </c>
      <c r="M9">
        <v>34541.480280000003</v>
      </c>
    </row>
    <row r="10" spans="1:13">
      <c r="A10" s="2"/>
      <c r="B10" s="2"/>
      <c r="C10" t="s">
        <v>216</v>
      </c>
      <c r="D10" t="s">
        <v>223</v>
      </c>
      <c r="E10" t="s">
        <v>59</v>
      </c>
      <c r="F10">
        <v>4</v>
      </c>
      <c r="G10" s="5">
        <v>43867.005555555559</v>
      </c>
      <c r="H10" t="s">
        <v>220</v>
      </c>
      <c r="I10">
        <v>0</v>
      </c>
      <c r="J10">
        <v>11.752916669999999</v>
      </c>
      <c r="K10">
        <v>8.857121781</v>
      </c>
      <c r="L10">
        <v>118.0949571</v>
      </c>
      <c r="M10">
        <v>36518.051890000002</v>
      </c>
    </row>
    <row r="11" spans="1:13">
      <c r="A11" s="2"/>
      <c r="B11" s="2"/>
      <c r="C11" t="s">
        <v>216</v>
      </c>
      <c r="D11" t="s">
        <v>224</v>
      </c>
      <c r="E11" t="s">
        <v>59</v>
      </c>
      <c r="F11">
        <v>4</v>
      </c>
      <c r="G11" s="5">
        <v>43867.020138888889</v>
      </c>
      <c r="H11" t="s">
        <v>220</v>
      </c>
      <c r="I11">
        <v>0</v>
      </c>
      <c r="J11">
        <v>11.76851667</v>
      </c>
      <c r="K11">
        <v>7.3067629800000002</v>
      </c>
      <c r="L11">
        <v>97.423506399999994</v>
      </c>
      <c r="M11">
        <v>34937.047859999999</v>
      </c>
    </row>
    <row r="12" spans="1:13">
      <c r="A12" s="2"/>
      <c r="B12" s="2"/>
      <c r="C12" t="s">
        <v>216</v>
      </c>
      <c r="D12" t="s">
        <v>225</v>
      </c>
      <c r="E12" t="s">
        <v>59</v>
      </c>
      <c r="F12">
        <v>4</v>
      </c>
      <c r="G12" s="5">
        <v>43867.035416666666</v>
      </c>
      <c r="H12" t="s">
        <v>220</v>
      </c>
      <c r="I12">
        <v>0</v>
      </c>
      <c r="J12">
        <v>11.69065</v>
      </c>
      <c r="K12">
        <v>7.1222651670000001</v>
      </c>
      <c r="L12">
        <v>94.963535550000003</v>
      </c>
      <c r="M12">
        <v>28363.002550000001</v>
      </c>
    </row>
    <row r="13" spans="1:13">
      <c r="A13" s="2"/>
      <c r="B13" s="2"/>
      <c r="C13" t="s">
        <v>216</v>
      </c>
      <c r="D13" t="s">
        <v>226</v>
      </c>
      <c r="E13" t="s">
        <v>59</v>
      </c>
      <c r="F13">
        <v>4</v>
      </c>
      <c r="G13" s="5">
        <v>43867.05</v>
      </c>
      <c r="H13" t="s">
        <v>220</v>
      </c>
      <c r="I13">
        <v>0</v>
      </c>
      <c r="J13">
        <v>11.760733330000001</v>
      </c>
      <c r="K13">
        <v>6.8021802759999996</v>
      </c>
      <c r="L13">
        <v>90.695737019999996</v>
      </c>
      <c r="M13">
        <v>25158.475829999999</v>
      </c>
    </row>
    <row r="14" spans="1:13">
      <c r="J14" t="s">
        <v>228</v>
      </c>
      <c r="K14">
        <f>ROUND(STDEV(K7:K13),2)</f>
        <v>0.68</v>
      </c>
    </row>
    <row r="15" spans="1:13">
      <c r="A15" s="7" t="s">
        <v>229</v>
      </c>
      <c r="E15" s="8">
        <v>3.1429999999999998</v>
      </c>
      <c r="J15" t="s">
        <v>230</v>
      </c>
      <c r="K15">
        <f>ROUND((K14*E15),2)</f>
        <v>2.14</v>
      </c>
    </row>
    <row r="26" spans="1:10">
      <c r="A26" t="s">
        <v>231</v>
      </c>
    </row>
    <row r="27" spans="1:10">
      <c r="A27" t="s">
        <v>232</v>
      </c>
      <c r="C27" s="9" t="s">
        <v>233</v>
      </c>
    </row>
    <row r="28" spans="1:10">
      <c r="A28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6158B75B-38D2-4590-AF33-573E25CC6AC0}"/>
    <hyperlink ref="C27" r:id="rId2" xr:uid="{EAB4C773-5430-4A60-883C-8F45536AEE22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8123-DA6F-4997-AEFB-D3864B18CAEA}">
  <dimension ref="A1:Y67"/>
  <sheetViews>
    <sheetView topLeftCell="C19" zoomScale="80" zoomScaleNormal="80" workbookViewId="0">
      <selection activeCell="J46" sqref="J46"/>
    </sheetView>
  </sheetViews>
  <sheetFormatPr defaultRowHeight="15"/>
  <cols>
    <col min="1" max="1" width="17.140625" style="10" customWidth="1"/>
    <col min="2" max="2" width="50" style="10" bestFit="1" customWidth="1"/>
    <col min="3" max="3" width="25.85546875" style="10" customWidth="1"/>
    <col min="4" max="4" width="14.5703125" style="10" customWidth="1"/>
    <col min="5" max="6" width="9.140625" style="10" customWidth="1"/>
    <col min="7" max="7" width="8.7109375" style="10" customWidth="1"/>
    <col min="8" max="8" width="9.140625" style="10" customWidth="1"/>
    <col min="9" max="9" width="17.85546875" style="10" customWidth="1"/>
    <col min="10" max="10" width="9.42578125" style="10" bestFit="1" customWidth="1"/>
    <col min="11" max="16" width="9.5703125" style="10" bestFit="1" customWidth="1"/>
    <col min="17" max="17" width="9.28515625" style="10" bestFit="1" customWidth="1"/>
    <col min="18" max="18" width="9.5703125" style="10" bestFit="1" customWidth="1"/>
    <col min="19" max="19" width="9.140625" style="10" customWidth="1"/>
    <col min="20" max="21" width="9.140625" style="10"/>
    <col min="22" max="23" width="9.140625" style="10" customWidth="1"/>
    <col min="24" max="24" width="9.140625" style="10"/>
    <col min="25" max="25" width="13" style="10" bestFit="1" customWidth="1"/>
    <col min="26" max="16384" width="9.140625" style="10"/>
  </cols>
  <sheetData>
    <row r="1" spans="1:25">
      <c r="A1" s="115" t="s">
        <v>638</v>
      </c>
    </row>
    <row r="3" spans="1:25">
      <c r="A3" s="42"/>
      <c r="B3" s="31"/>
      <c r="D3" s="31"/>
      <c r="E3" s="114" t="s">
        <v>636</v>
      </c>
      <c r="F3" s="114" t="s">
        <v>250</v>
      </c>
      <c r="G3" s="114" t="s">
        <v>637</v>
      </c>
      <c r="H3" s="114" t="s">
        <v>636</v>
      </c>
      <c r="I3" s="31"/>
      <c r="J3" s="244" t="s">
        <v>635</v>
      </c>
      <c r="K3" s="244"/>
      <c r="L3" s="244"/>
      <c r="M3" s="244" t="s">
        <v>634</v>
      </c>
      <c r="N3" s="244"/>
      <c r="O3" s="244"/>
      <c r="P3" s="244" t="s">
        <v>633</v>
      </c>
      <c r="Q3" s="244"/>
      <c r="R3" s="244"/>
      <c r="S3" s="244" t="s">
        <v>632</v>
      </c>
      <c r="T3" s="244"/>
      <c r="U3" s="244"/>
      <c r="V3" s="245" t="s">
        <v>631</v>
      </c>
      <c r="W3" s="245"/>
      <c r="X3" s="245"/>
      <c r="Y3" s="113"/>
    </row>
    <row r="4" spans="1:25" ht="15.75" thickBot="1">
      <c r="A4" s="114" t="s">
        <v>417</v>
      </c>
      <c r="B4" s="114" t="s">
        <v>630</v>
      </c>
      <c r="C4" s="114" t="s">
        <v>629</v>
      </c>
      <c r="D4" s="114" t="s">
        <v>628</v>
      </c>
      <c r="E4" s="114" t="s">
        <v>248</v>
      </c>
      <c r="F4" s="114" t="s">
        <v>248</v>
      </c>
      <c r="G4" s="114" t="s">
        <v>248</v>
      </c>
      <c r="H4" s="114" t="s">
        <v>251</v>
      </c>
      <c r="I4" s="105" t="s">
        <v>627</v>
      </c>
      <c r="J4" s="105">
        <v>43859</v>
      </c>
      <c r="K4" s="105"/>
      <c r="L4" s="105"/>
      <c r="M4" s="105">
        <v>43859</v>
      </c>
      <c r="N4" s="105"/>
      <c r="O4" s="105"/>
      <c r="P4" s="105">
        <v>43859</v>
      </c>
      <c r="Q4" s="105"/>
      <c r="R4" s="105"/>
      <c r="S4" s="105">
        <v>43859</v>
      </c>
      <c r="T4" s="105"/>
      <c r="U4" s="105"/>
      <c r="V4" s="105">
        <v>43859</v>
      </c>
      <c r="W4" s="105"/>
      <c r="X4" s="105"/>
      <c r="Y4" s="114" t="s">
        <v>626</v>
      </c>
    </row>
    <row r="5" spans="1:25">
      <c r="A5" s="237" t="s">
        <v>421</v>
      </c>
      <c r="B5" s="237" t="s">
        <v>422</v>
      </c>
      <c r="C5" s="237">
        <v>267</v>
      </c>
      <c r="D5" s="237" t="s">
        <v>652</v>
      </c>
      <c r="E5" s="227">
        <f>AVERAGE(S8:U8)</f>
        <v>3.5748493336945748E-2</v>
      </c>
      <c r="F5" s="236">
        <f>STDEV(S8:U8)</f>
        <v>8.5689423571837561E-3</v>
      </c>
      <c r="G5" s="236">
        <f>F5/E5*100</f>
        <v>23.970079735718066</v>
      </c>
      <c r="H5" s="227">
        <f>AVERAGE(V8:X8)</f>
        <v>0.89348046175205253</v>
      </c>
      <c r="I5" s="138" t="s">
        <v>663</v>
      </c>
      <c r="J5" s="151">
        <f>AVERAGE(J8:L8)</f>
        <v>11367.04028783692</v>
      </c>
      <c r="K5" s="95"/>
      <c r="L5" s="94"/>
      <c r="M5" s="96">
        <f>AVERAGE(M8:O8)</f>
        <v>10162.130868000293</v>
      </c>
      <c r="N5" s="95"/>
      <c r="O5" s="94"/>
      <c r="P5" s="96">
        <f>AVERAGE(P8:R8)</f>
        <v>357.85697684805467</v>
      </c>
      <c r="Q5" s="95"/>
      <c r="R5" s="94"/>
      <c r="S5" s="133">
        <f>AVERAGE(S8:U8)</f>
        <v>3.5748493336945748E-2</v>
      </c>
      <c r="T5" s="92"/>
      <c r="U5" s="91"/>
      <c r="V5" s="93">
        <f>M5/J5</f>
        <v>0.89399972294231089</v>
      </c>
      <c r="W5" s="92"/>
      <c r="X5" s="91"/>
      <c r="Y5" s="241">
        <f>_xlfn.T.TEST(J8:L8,M8:O8,2,1)</f>
        <v>0.10065987685194344</v>
      </c>
    </row>
    <row r="6" spans="1:25">
      <c r="A6" s="215"/>
      <c r="B6" s="215"/>
      <c r="C6" s="215"/>
      <c r="D6" s="215"/>
      <c r="E6" s="228"/>
      <c r="F6" s="212"/>
      <c r="G6" s="212"/>
      <c r="H6" s="228"/>
      <c r="I6" s="165" t="s">
        <v>666</v>
      </c>
      <c r="J6" s="166"/>
      <c r="K6" s="167"/>
      <c r="L6" s="168"/>
      <c r="M6" s="166"/>
      <c r="N6" s="167"/>
      <c r="O6" s="168"/>
      <c r="P6" s="169"/>
      <c r="Q6" s="170"/>
      <c r="R6" s="170"/>
      <c r="S6" s="164">
        <f>(STDEV(S8:U8)/AVERAGE(S8:U8))*100</f>
        <v>23.970079735718066</v>
      </c>
      <c r="T6" s="171"/>
      <c r="U6" s="172"/>
      <c r="V6" s="173"/>
      <c r="W6" s="173"/>
      <c r="X6" s="174"/>
      <c r="Y6" s="242"/>
    </row>
    <row r="7" spans="1:25">
      <c r="A7" s="215"/>
      <c r="B7" s="215" t="s">
        <v>422</v>
      </c>
      <c r="C7" s="215"/>
      <c r="D7" s="215"/>
      <c r="E7" s="212"/>
      <c r="F7" s="212"/>
      <c r="G7" s="212"/>
      <c r="H7" s="212"/>
      <c r="I7" s="155"/>
      <c r="J7" s="152" t="s">
        <v>620</v>
      </c>
      <c r="K7" s="41" t="s">
        <v>619</v>
      </c>
      <c r="L7" s="89" t="s">
        <v>618</v>
      </c>
      <c r="M7" s="90" t="s">
        <v>620</v>
      </c>
      <c r="N7" s="41" t="s">
        <v>619</v>
      </c>
      <c r="O7" s="89" t="s">
        <v>618</v>
      </c>
      <c r="P7" s="90" t="s">
        <v>620</v>
      </c>
      <c r="Q7" s="41" t="s">
        <v>619</v>
      </c>
      <c r="R7" s="89" t="s">
        <v>618</v>
      </c>
      <c r="S7" s="90" t="s">
        <v>620</v>
      </c>
      <c r="T7" s="41" t="s">
        <v>619</v>
      </c>
      <c r="U7" s="89" t="s">
        <v>618</v>
      </c>
      <c r="V7" s="41" t="s">
        <v>620</v>
      </c>
      <c r="W7" s="41" t="s">
        <v>619</v>
      </c>
      <c r="X7" s="89" t="s">
        <v>618</v>
      </c>
      <c r="Y7" s="242"/>
    </row>
    <row r="8" spans="1:25" ht="15.75" thickBot="1">
      <c r="A8" s="215"/>
      <c r="B8" s="215" t="s">
        <v>422</v>
      </c>
      <c r="C8" s="215"/>
      <c r="D8" s="215"/>
      <c r="E8" s="212"/>
      <c r="F8" s="212"/>
      <c r="G8" s="212"/>
      <c r="H8" s="212"/>
      <c r="I8" s="116" t="s">
        <v>639</v>
      </c>
      <c r="J8" s="153">
        <f>FractionUnbound_Old!J7*10*4</f>
        <v>11954.293058876839</v>
      </c>
      <c r="K8" s="118">
        <f>FractionUnbound_Old!K7*10*4</f>
        <v>11059.474778383801</v>
      </c>
      <c r="L8" s="119">
        <f>FractionUnbound_Old!L7*10*4</f>
        <v>11087.353026250121</v>
      </c>
      <c r="M8" s="117">
        <f>FractionUnbound_Old!M7*10*4</f>
        <v>10944.99583553708</v>
      </c>
      <c r="N8" s="118">
        <f>FractionUnbound_Old!N7*10*4</f>
        <v>10453.94615344444</v>
      </c>
      <c r="O8" s="119">
        <f>FractionUnbound_Old!O7*10*4</f>
        <v>9087.4506150193592</v>
      </c>
      <c r="P8" s="120">
        <f>FractionUnbound_Old!P7*2*4</f>
        <v>303.39185450996558</v>
      </c>
      <c r="Q8" s="121">
        <f>FractionUnbound_Old!Q7*2*4</f>
        <v>363.32539489445918</v>
      </c>
      <c r="R8" s="122">
        <f>FractionUnbound_Old!R7*2*4</f>
        <v>406.85368113973919</v>
      </c>
      <c r="S8" s="123">
        <f>P8/M8</f>
        <v>2.7719686610102569E-2</v>
      </c>
      <c r="T8" s="124">
        <f>Q8/N8</f>
        <v>3.4754856162593509E-2</v>
      </c>
      <c r="U8" s="125">
        <f>R8/O8</f>
        <v>4.4770937238141177E-2</v>
      </c>
      <c r="V8" s="109">
        <f>M8/J8</f>
        <v>0.91557031282663004</v>
      </c>
      <c r="W8" s="108">
        <f>N8/K8</f>
        <v>0.94524797632136281</v>
      </c>
      <c r="X8" s="111">
        <f>O8/L8</f>
        <v>0.81962309610816519</v>
      </c>
      <c r="Y8" s="243"/>
    </row>
    <row r="9" spans="1:25" ht="15.75" thickBot="1">
      <c r="A9" s="104"/>
      <c r="B9" s="103"/>
      <c r="C9" s="103"/>
      <c r="D9" s="103"/>
      <c r="E9" s="102"/>
      <c r="F9" s="102"/>
      <c r="G9" s="102"/>
      <c r="H9" s="102"/>
      <c r="I9" s="156"/>
      <c r="J9" s="105">
        <v>43859</v>
      </c>
      <c r="K9" s="105"/>
      <c r="L9" s="105"/>
      <c r="M9" s="105">
        <v>43859</v>
      </c>
      <c r="N9" s="105"/>
      <c r="O9" s="105"/>
      <c r="P9" s="105">
        <v>43859</v>
      </c>
      <c r="Q9" s="105"/>
      <c r="R9" s="105"/>
      <c r="S9" s="105">
        <v>43859</v>
      </c>
      <c r="T9" s="105"/>
      <c r="U9" s="105"/>
      <c r="V9" s="105">
        <v>43859</v>
      </c>
      <c r="W9" s="99"/>
      <c r="X9" s="98"/>
      <c r="Y9" s="162"/>
    </row>
    <row r="10" spans="1:25">
      <c r="A10" s="237" t="s">
        <v>392</v>
      </c>
      <c r="B10" s="237" t="s">
        <v>391</v>
      </c>
      <c r="C10" s="237">
        <v>273</v>
      </c>
      <c r="D10" s="237" t="s">
        <v>651</v>
      </c>
      <c r="E10" s="227">
        <f>AVERAGE(S13:U13)</f>
        <v>0.80894301434131111</v>
      </c>
      <c r="F10" s="236">
        <f>STDEV(S13:U13)</f>
        <v>3.7180557419777972E-2</v>
      </c>
      <c r="G10" s="236">
        <f>F10/E10*100</f>
        <v>4.5961899368217631</v>
      </c>
      <c r="H10" s="227">
        <f>AVERAGE(V13:X13)</f>
        <v>0.71051987873185907</v>
      </c>
      <c r="I10" s="138" t="s">
        <v>663</v>
      </c>
      <c r="J10" s="151">
        <f>AVERAGE(J13:L13)</f>
        <v>9714.7035610165858</v>
      </c>
      <c r="K10" s="95"/>
      <c r="L10" s="94"/>
      <c r="M10" s="96">
        <f>AVERAGE(M13:N13)</f>
        <v>6988.8398334119211</v>
      </c>
      <c r="N10" s="95"/>
      <c r="O10" s="94"/>
      <c r="P10" s="96">
        <f>AVERAGE(P13:R13)</f>
        <v>5577.2521945387443</v>
      </c>
      <c r="Q10" s="95"/>
      <c r="R10" s="94"/>
      <c r="S10" s="133">
        <f>AVERAGE(S13:U13)</f>
        <v>0.80894301434131111</v>
      </c>
      <c r="T10" s="92"/>
      <c r="U10" s="91"/>
      <c r="V10" s="93">
        <f>M10/J10</f>
        <v>0.71940845024411437</v>
      </c>
      <c r="W10" s="92"/>
      <c r="X10" s="91"/>
      <c r="Y10" s="230">
        <f>_xlfn.T.TEST(J13:L13,M13:O13,2,1)</f>
        <v>3.3341223755202713E-3</v>
      </c>
    </row>
    <row r="11" spans="1:25">
      <c r="A11" s="215"/>
      <c r="B11" s="215"/>
      <c r="C11" s="215"/>
      <c r="D11" s="215"/>
      <c r="E11" s="228"/>
      <c r="F11" s="212"/>
      <c r="G11" s="212"/>
      <c r="H11" s="228"/>
      <c r="I11" s="165" t="s">
        <v>666</v>
      </c>
      <c r="J11" s="166"/>
      <c r="K11" s="167"/>
      <c r="L11" s="168"/>
      <c r="M11" s="166"/>
      <c r="N11" s="167"/>
      <c r="O11" s="168"/>
      <c r="P11" s="169"/>
      <c r="Q11" s="170"/>
      <c r="R11" s="170"/>
      <c r="S11" s="164">
        <f>(STDEV(S13:U13)/AVERAGE(S13:U13))*100</f>
        <v>4.5961899368217631</v>
      </c>
      <c r="T11" s="171"/>
      <c r="U11" s="172"/>
      <c r="V11" s="173"/>
      <c r="W11" s="173"/>
      <c r="X11" s="174"/>
      <c r="Y11" s="231"/>
    </row>
    <row r="12" spans="1:25">
      <c r="A12" s="215" t="s">
        <v>392</v>
      </c>
      <c r="B12" s="215" t="s">
        <v>391</v>
      </c>
      <c r="C12" s="215"/>
      <c r="D12" s="215"/>
      <c r="E12" s="212"/>
      <c r="F12" s="212"/>
      <c r="G12" s="212"/>
      <c r="H12" s="212"/>
      <c r="I12" s="155"/>
      <c r="J12" s="152" t="s">
        <v>620</v>
      </c>
      <c r="K12" s="41" t="s">
        <v>619</v>
      </c>
      <c r="L12" s="89" t="s">
        <v>618</v>
      </c>
      <c r="M12" s="90" t="s">
        <v>620</v>
      </c>
      <c r="N12" s="41" t="s">
        <v>619</v>
      </c>
      <c r="O12" s="89" t="s">
        <v>618</v>
      </c>
      <c r="P12" s="90" t="s">
        <v>620</v>
      </c>
      <c r="Q12" s="41" t="s">
        <v>619</v>
      </c>
      <c r="R12" s="89" t="s">
        <v>618</v>
      </c>
      <c r="S12" s="90" t="s">
        <v>620</v>
      </c>
      <c r="T12" s="41" t="s">
        <v>619</v>
      </c>
      <c r="U12" s="89" t="s">
        <v>618</v>
      </c>
      <c r="V12" s="90" t="s">
        <v>620</v>
      </c>
      <c r="W12" s="41" t="s">
        <v>619</v>
      </c>
      <c r="X12" s="89" t="s">
        <v>618</v>
      </c>
      <c r="Y12" s="231"/>
    </row>
    <row r="13" spans="1:25" ht="15.75" thickBot="1">
      <c r="A13" s="215" t="s">
        <v>392</v>
      </c>
      <c r="B13" s="215" t="s">
        <v>391</v>
      </c>
      <c r="C13" s="215"/>
      <c r="D13" s="215"/>
      <c r="E13" s="212"/>
      <c r="F13" s="212"/>
      <c r="G13" s="212"/>
      <c r="H13" s="212"/>
      <c r="I13" s="116" t="s">
        <v>639</v>
      </c>
      <c r="J13" s="153">
        <f>FractionUnbound_Old!J11*10*4</f>
        <v>10054.2794101658</v>
      </c>
      <c r="K13" s="118">
        <f>FractionUnbound_Old!K11*10*4</f>
        <v>9452.2742127464808</v>
      </c>
      <c r="L13" s="119">
        <f>FractionUnbound_Old!L11*10*4</f>
        <v>9637.5570601374802</v>
      </c>
      <c r="M13" s="117">
        <f>FractionUnbound_Old!M11*10*4</f>
        <v>7021.7501564950808</v>
      </c>
      <c r="N13" s="118">
        <f>FractionUnbound_Old!N11*10*4</f>
        <v>6955.9295103287604</v>
      </c>
      <c r="O13" s="119">
        <f>FractionUnbound_Old!O11*10*4</f>
        <v>6720.0306051288808</v>
      </c>
      <c r="P13" s="120">
        <f>FractionUnbound_Old!P11*2*4</f>
        <v>5532.4947894758961</v>
      </c>
      <c r="Q13" s="121">
        <f>FractionUnbound_Old!Q11*2*4</f>
        <v>5474.6521674016003</v>
      </c>
      <c r="R13" s="122">
        <f>FractionUnbound_Old!R11*2*4</f>
        <v>5724.6096267387356</v>
      </c>
      <c r="S13" s="132">
        <f>P13/M13</f>
        <v>0.78790823742971949</v>
      </c>
      <c r="T13" s="124">
        <f>Q13/N13</f>
        <v>0.78704825275649604</v>
      </c>
      <c r="U13" s="125">
        <f>R13/O13</f>
        <v>0.85187255283771812</v>
      </c>
      <c r="V13" s="109">
        <f>M13/J13</f>
        <v>0.69838422725704696</v>
      </c>
      <c r="W13" s="108">
        <f>N13/K13</f>
        <v>0.73590009703152959</v>
      </c>
      <c r="X13" s="111">
        <f>O13/L13</f>
        <v>0.69727531190700098</v>
      </c>
      <c r="Y13" s="232"/>
    </row>
    <row r="14" spans="1:25" ht="15.75" thickBot="1">
      <c r="A14" s="104"/>
      <c r="B14" s="103"/>
      <c r="C14" s="103"/>
      <c r="D14" s="103"/>
      <c r="E14" s="102"/>
      <c r="F14" s="102"/>
      <c r="G14" s="102"/>
      <c r="H14" s="102"/>
      <c r="I14" s="157"/>
      <c r="J14" s="105">
        <v>43859</v>
      </c>
      <c r="K14" s="105"/>
      <c r="L14" s="105"/>
      <c r="M14" s="105">
        <v>43859</v>
      </c>
      <c r="N14" s="105"/>
      <c r="O14" s="105"/>
      <c r="P14" s="105">
        <v>43859</v>
      </c>
      <c r="Q14" s="105"/>
      <c r="R14" s="105"/>
      <c r="S14" s="105">
        <v>43859</v>
      </c>
      <c r="T14" s="105"/>
      <c r="U14" s="105"/>
      <c r="V14" s="105">
        <v>43859</v>
      </c>
      <c r="W14" s="105"/>
      <c r="X14" s="105"/>
      <c r="Y14" s="163"/>
    </row>
    <row r="15" spans="1:25">
      <c r="A15" s="237" t="s">
        <v>394</v>
      </c>
      <c r="B15" s="237" t="s">
        <v>393</v>
      </c>
      <c r="C15" s="237">
        <v>476</v>
      </c>
      <c r="D15" s="237" t="s">
        <v>650</v>
      </c>
      <c r="E15" s="227">
        <f>AVERAGE(S18:U18)</f>
        <v>0.54507375891304599</v>
      </c>
      <c r="F15" s="236">
        <f>STDEV(S18:U18)</f>
        <v>5.0972546989627499E-2</v>
      </c>
      <c r="G15" s="236">
        <f>F15/E15*100</f>
        <v>9.3514953079513408</v>
      </c>
      <c r="H15" s="227">
        <f>AVERAGE(V18:X18)</f>
        <v>0.93518069573624352</v>
      </c>
      <c r="I15" s="138" t="s">
        <v>663</v>
      </c>
      <c r="J15" s="151">
        <f>AVERAGE(J18:L18)</f>
        <v>10832.65420878256</v>
      </c>
      <c r="K15" s="95"/>
      <c r="L15" s="94"/>
      <c r="M15" s="96">
        <f>AVERAGE(M18:O18)</f>
        <v>10129.36083720032</v>
      </c>
      <c r="N15" s="95"/>
      <c r="O15" s="94"/>
      <c r="P15" s="96">
        <f>AVERAGE(P18:R18)</f>
        <v>5511.0520602381948</v>
      </c>
      <c r="Q15" s="95"/>
      <c r="R15" s="94"/>
      <c r="S15" s="133">
        <f>AVERAGE(S18:U18)</f>
        <v>0.54507375891304599</v>
      </c>
      <c r="T15" s="92"/>
      <c r="U15" s="91"/>
      <c r="V15" s="93">
        <f>M15/J15</f>
        <v>0.9350765419049335</v>
      </c>
      <c r="W15" s="92"/>
      <c r="X15" s="91"/>
      <c r="Y15" s="230">
        <f>_xlfn.T.TEST(J18:L18,M18:O18,2,1)</f>
        <v>9.9206583999959075E-2</v>
      </c>
    </row>
    <row r="16" spans="1:25">
      <c r="A16" s="215"/>
      <c r="B16" s="215"/>
      <c r="C16" s="215"/>
      <c r="D16" s="215"/>
      <c r="E16" s="228"/>
      <c r="F16" s="212"/>
      <c r="G16" s="212"/>
      <c r="H16" s="228"/>
      <c r="I16" s="165" t="s">
        <v>666</v>
      </c>
      <c r="J16" s="166"/>
      <c r="K16" s="167"/>
      <c r="L16" s="168"/>
      <c r="M16" s="166"/>
      <c r="N16" s="167"/>
      <c r="O16" s="168"/>
      <c r="P16" s="169"/>
      <c r="Q16" s="170"/>
      <c r="R16" s="170"/>
      <c r="S16" s="164">
        <f>(STDEV(S18:U18)/AVERAGE(S18:U18))*100</f>
        <v>9.3514953079513408</v>
      </c>
      <c r="T16" s="171"/>
      <c r="U16" s="172"/>
      <c r="V16" s="173"/>
      <c r="W16" s="173"/>
      <c r="X16" s="174"/>
      <c r="Y16" s="231"/>
    </row>
    <row r="17" spans="1:25">
      <c r="A17" s="215" t="s">
        <v>394</v>
      </c>
      <c r="B17" s="215" t="s">
        <v>393</v>
      </c>
      <c r="C17" s="215"/>
      <c r="D17" s="215"/>
      <c r="E17" s="212"/>
      <c r="F17" s="212"/>
      <c r="G17" s="212"/>
      <c r="H17" s="212"/>
      <c r="I17" s="155"/>
      <c r="J17" s="152" t="s">
        <v>620</v>
      </c>
      <c r="K17" s="41" t="s">
        <v>619</v>
      </c>
      <c r="L17" s="89" t="s">
        <v>618</v>
      </c>
      <c r="M17" s="90" t="s">
        <v>620</v>
      </c>
      <c r="N17" s="41" t="s">
        <v>619</v>
      </c>
      <c r="O17" s="89" t="s">
        <v>618</v>
      </c>
      <c r="P17" s="90" t="s">
        <v>620</v>
      </c>
      <c r="Q17" s="41" t="s">
        <v>619</v>
      </c>
      <c r="R17" s="89" t="s">
        <v>618</v>
      </c>
      <c r="S17" s="90" t="s">
        <v>620</v>
      </c>
      <c r="T17" s="41" t="s">
        <v>619</v>
      </c>
      <c r="U17" s="89" t="s">
        <v>618</v>
      </c>
      <c r="V17" s="90" t="s">
        <v>620</v>
      </c>
      <c r="W17" s="41" t="s">
        <v>619</v>
      </c>
      <c r="X17" s="89" t="s">
        <v>618</v>
      </c>
      <c r="Y17" s="231"/>
    </row>
    <row r="18" spans="1:25" ht="15.75" thickBot="1">
      <c r="A18" s="215" t="s">
        <v>394</v>
      </c>
      <c r="B18" s="215" t="s">
        <v>393</v>
      </c>
      <c r="C18" s="215"/>
      <c r="D18" s="215"/>
      <c r="E18" s="212"/>
      <c r="F18" s="212"/>
      <c r="G18" s="212"/>
      <c r="H18" s="212"/>
      <c r="I18" s="116" t="s">
        <v>639</v>
      </c>
      <c r="J18" s="153">
        <f>FractionUnbound_Old!J15*10*4</f>
        <v>10818.428366611561</v>
      </c>
      <c r="K18" s="118">
        <f>FractionUnbound_Old!K15*10*4</f>
        <v>11001.158894844721</v>
      </c>
      <c r="L18" s="119">
        <f>FractionUnbound_Old!L15*10*4</f>
        <v>10678.375364891399</v>
      </c>
      <c r="M18" s="117">
        <f>FractionUnbound_Old!M15*10*4</f>
        <v>10581.385104855799</v>
      </c>
      <c r="N18" s="118">
        <f>FractionUnbound_Old!N15*10*4</f>
        <v>9967.8963080784397</v>
      </c>
      <c r="O18" s="119">
        <f>FractionUnbound_Old!O15*10*4</f>
        <v>9838.8010986667196</v>
      </c>
      <c r="P18" s="120">
        <f>FractionUnbound_Old!P15*2*4</f>
        <v>5369.1705614540879</v>
      </c>
      <c r="Q18" s="121">
        <f>FractionUnbound_Old!Q15*2*4</f>
        <v>5230.4309192503197</v>
      </c>
      <c r="R18" s="122">
        <f>FractionUnbound_Old!R15*2*4</f>
        <v>5933.554700010176</v>
      </c>
      <c r="S18" s="123">
        <f>P18/M18</f>
        <v>0.50741661023093987</v>
      </c>
      <c r="T18" s="124">
        <f>Q18/N18</f>
        <v>0.52472766144360261</v>
      </c>
      <c r="U18" s="125">
        <f>R18/O18</f>
        <v>0.60307700506459538</v>
      </c>
      <c r="V18" s="109">
        <f>M18/J18</f>
        <v>0.97808893734626579</v>
      </c>
      <c r="W18" s="108">
        <f>N18/K18</f>
        <v>0.90607693274474199</v>
      </c>
      <c r="X18" s="111">
        <f>O18/L18</f>
        <v>0.92137621711772277</v>
      </c>
      <c r="Y18" s="232"/>
    </row>
    <row r="19" spans="1:25" ht="15.75" thickBot="1">
      <c r="A19" s="104"/>
      <c r="B19" s="103"/>
      <c r="C19" s="103"/>
      <c r="D19" s="103"/>
      <c r="E19" s="102"/>
      <c r="F19" s="102"/>
      <c r="G19" s="102"/>
      <c r="H19" s="102"/>
      <c r="I19" s="158"/>
      <c r="J19" s="105">
        <v>43847</v>
      </c>
      <c r="K19" s="105">
        <v>43874</v>
      </c>
      <c r="L19" s="105"/>
      <c r="M19" s="105">
        <v>43847</v>
      </c>
      <c r="N19" s="105">
        <v>43874</v>
      </c>
      <c r="O19" s="105"/>
      <c r="P19" s="105">
        <v>43847</v>
      </c>
      <c r="Q19" s="105">
        <v>43874</v>
      </c>
      <c r="R19" s="105"/>
      <c r="S19" s="105">
        <v>43847</v>
      </c>
      <c r="T19" s="105">
        <v>43874</v>
      </c>
      <c r="U19" s="105"/>
      <c r="V19" s="105">
        <v>43847</v>
      </c>
      <c r="W19" s="105">
        <v>43874</v>
      </c>
      <c r="X19" s="105"/>
      <c r="Y19" s="163"/>
    </row>
    <row r="20" spans="1:25">
      <c r="A20" s="237" t="s">
        <v>428</v>
      </c>
      <c r="B20" s="237" t="s">
        <v>429</v>
      </c>
      <c r="C20" s="215">
        <v>899</v>
      </c>
      <c r="D20" s="215" t="s">
        <v>649</v>
      </c>
      <c r="E20" s="239">
        <f>AVERAGE(S23:U24)</f>
        <v>1.0718198191004333</v>
      </c>
      <c r="F20" s="215">
        <f>STDEV(S23:U24)</f>
        <v>0.3130356369574297</v>
      </c>
      <c r="G20" s="215">
        <f>F20/E20*100</f>
        <v>29.20599445718004</v>
      </c>
      <c r="H20" s="240">
        <f>AVERAGE(V23:X24)</f>
        <v>0.76008208446172532</v>
      </c>
      <c r="I20" s="138" t="s">
        <v>663</v>
      </c>
      <c r="J20" s="151">
        <f>AVERAGE(J23:L23)</f>
        <v>9071.484584625332</v>
      </c>
      <c r="K20" s="95">
        <f>AVERAGE(J24:L24)</f>
        <v>10568.978782284814</v>
      </c>
      <c r="L20" s="94"/>
      <c r="M20" s="96">
        <f>AVERAGE(M23:O23)</f>
        <v>6928.9009001079867</v>
      </c>
      <c r="N20" s="95">
        <f>AVERAGE(M24:O24)</f>
        <v>7948.3632209471334</v>
      </c>
      <c r="O20" s="94"/>
      <c r="P20" s="96">
        <f>AVERAGE(P23:R23)</f>
        <v>7717.5797366681409</v>
      </c>
      <c r="Q20" s="95">
        <f>AVERAGE(P24:R24)</f>
        <v>7599.9235230421282</v>
      </c>
      <c r="R20" s="94"/>
      <c r="S20" s="133">
        <f>AVERAGE(S23:U23)</f>
        <v>1.150709735034239</v>
      </c>
      <c r="T20" s="92">
        <f>AVERAGE(S24:U24)</f>
        <v>0.99292990316662777</v>
      </c>
      <c r="U20" s="91"/>
      <c r="V20" s="133">
        <f>AVERAGE(V23:X23)</f>
        <v>0.76891092940084038</v>
      </c>
      <c r="W20" s="92">
        <f>AVERAGE(V24:X24)</f>
        <v>0.75125323952261025</v>
      </c>
      <c r="X20" s="91"/>
      <c r="Y20" s="230">
        <f>_xlfn.T.TEST(J23:L24,M23:O24,2,1)</f>
        <v>7.8233186834232634E-3</v>
      </c>
    </row>
    <row r="21" spans="1:25">
      <c r="A21" s="215"/>
      <c r="B21" s="215"/>
      <c r="C21" s="215"/>
      <c r="D21" s="215"/>
      <c r="E21" s="239"/>
      <c r="F21" s="215"/>
      <c r="G21" s="215"/>
      <c r="H21" s="240"/>
      <c r="I21" s="165" t="s">
        <v>666</v>
      </c>
      <c r="J21" s="166"/>
      <c r="K21" s="167"/>
      <c r="L21" s="168"/>
      <c r="M21" s="166"/>
      <c r="N21" s="167"/>
      <c r="O21" s="168"/>
      <c r="P21" s="169"/>
      <c r="Q21" s="170"/>
      <c r="R21" s="170"/>
      <c r="S21" s="164">
        <f>(STDEV(S23:U23)/AVERAGE(S23:U23))*100</f>
        <v>30.571773700345474</v>
      </c>
      <c r="T21" s="164">
        <f>(STDEV(S24:U24)/AVERAGE(S24:U24))*100</f>
        <v>32.251377870165491</v>
      </c>
      <c r="U21" s="172"/>
      <c r="V21" s="173"/>
      <c r="W21" s="173"/>
      <c r="X21" s="174"/>
      <c r="Y21" s="231"/>
    </row>
    <row r="22" spans="1:25">
      <c r="A22" s="215"/>
      <c r="B22" s="215"/>
      <c r="C22" s="215"/>
      <c r="D22" s="215"/>
      <c r="E22" s="215"/>
      <c r="F22" s="215"/>
      <c r="G22" s="215"/>
      <c r="H22" s="212"/>
      <c r="I22" s="155"/>
      <c r="J22" s="152" t="s">
        <v>620</v>
      </c>
      <c r="K22" s="41" t="s">
        <v>619</v>
      </c>
      <c r="L22" s="89" t="s">
        <v>618</v>
      </c>
      <c r="M22" s="90" t="s">
        <v>620</v>
      </c>
      <c r="N22" s="41" t="s">
        <v>619</v>
      </c>
      <c r="O22" s="89" t="s">
        <v>618</v>
      </c>
      <c r="P22" s="90" t="s">
        <v>620</v>
      </c>
      <c r="Q22" s="41" t="s">
        <v>619</v>
      </c>
      <c r="R22" s="89" t="s">
        <v>618</v>
      </c>
      <c r="S22" s="90" t="s">
        <v>620</v>
      </c>
      <c r="T22" s="41" t="s">
        <v>619</v>
      </c>
      <c r="U22" s="89" t="s">
        <v>618</v>
      </c>
      <c r="V22" s="90" t="s">
        <v>620</v>
      </c>
      <c r="W22" s="41" t="s">
        <v>619</v>
      </c>
      <c r="X22" s="89" t="s">
        <v>618</v>
      </c>
      <c r="Y22" s="231"/>
    </row>
    <row r="23" spans="1:25">
      <c r="A23" s="215"/>
      <c r="B23" s="215"/>
      <c r="C23" s="215"/>
      <c r="D23" s="215"/>
      <c r="E23" s="215"/>
      <c r="F23" s="215"/>
      <c r="G23" s="215"/>
      <c r="H23" s="212"/>
      <c r="I23" s="155" t="s">
        <v>642</v>
      </c>
      <c r="J23" s="154">
        <f>FractionUnbound_Old!J19*10*4</f>
        <v>9554.7071984271606</v>
      </c>
      <c r="K23" s="127">
        <f>FractionUnbound_Old!K19*10*4</f>
        <v>8950.4847255425593</v>
      </c>
      <c r="L23" s="128">
        <f>FractionUnbound_Old!L19*10*4</f>
        <v>8709.2618299062797</v>
      </c>
      <c r="M23" s="126">
        <f>FractionUnbound_Old!M19*10*4</f>
        <v>5753.5110239305195</v>
      </c>
      <c r="N23" s="127">
        <f>FractionUnbound_Old!N19*10*4</f>
        <v>6963.2465303221206</v>
      </c>
      <c r="O23" s="128">
        <f>FractionUnbound_Old!O19*10*4</f>
        <v>8069.9451460713208</v>
      </c>
      <c r="P23" s="129">
        <f>FractionUnbound_Old!P19*2*4</f>
        <v>8931.0426699985601</v>
      </c>
      <c r="Q23" s="130">
        <f>FractionUnbound_Old!Q19*2*4</f>
        <v>6984.0611194510957</v>
      </c>
      <c r="R23" s="131">
        <f>FractionUnbound_Old!R19*2*4</f>
        <v>7237.6354205547677</v>
      </c>
      <c r="S23" s="129">
        <f t="shared" ref="S23:U24" si="0">P23/M23</f>
        <v>1.5522769718962501</v>
      </c>
      <c r="T23" s="130">
        <f t="shared" si="0"/>
        <v>1.0029892075540248</v>
      </c>
      <c r="U23" s="131">
        <f t="shared" si="0"/>
        <v>0.89686302565244258</v>
      </c>
      <c r="V23" s="129">
        <f t="shared" ref="V23:X24" si="1">M23/J23</f>
        <v>0.60216507993856982</v>
      </c>
      <c r="W23" s="130">
        <f t="shared" si="1"/>
        <v>0.77797423757963269</v>
      </c>
      <c r="X23" s="131">
        <f t="shared" si="1"/>
        <v>0.92659347068431874</v>
      </c>
      <c r="Y23" s="231"/>
    </row>
    <row r="24" spans="1:25" ht="15.75" thickBot="1">
      <c r="A24" s="238"/>
      <c r="B24" s="238"/>
      <c r="C24" s="238"/>
      <c r="D24" s="238"/>
      <c r="E24" s="238"/>
      <c r="F24" s="238"/>
      <c r="G24" s="238"/>
      <c r="H24" s="229"/>
      <c r="I24" s="116" t="s">
        <v>641</v>
      </c>
      <c r="J24" s="153">
        <f>FractionUnbound_Old!J20*10*4</f>
        <v>10360.376428486759</v>
      </c>
      <c r="K24" s="118">
        <f>FractionUnbound_Old!K20*10*4</f>
        <v>10861.54893542908</v>
      </c>
      <c r="L24" s="119">
        <f>FractionUnbound_Old!L20*10*4</f>
        <v>10485.0109829386</v>
      </c>
      <c r="M24" s="117">
        <f>FractionUnbound_Old!M20*10*4</f>
        <v>6287.1249896665595</v>
      </c>
      <c r="N24" s="118">
        <f>FractionUnbound_Old!N20*10*4</f>
        <v>8366.094994200681</v>
      </c>
      <c r="O24" s="119">
        <f>FractionUnbound_Old!O20*10*4</f>
        <v>9191.8696789741607</v>
      </c>
      <c r="P24" s="120">
        <f>FractionUnbound_Old!P20*2*4</f>
        <v>8545.7525377164002</v>
      </c>
      <c r="Q24" s="121">
        <f>FractionUnbound_Old!Q20*2*4</f>
        <v>6409.1260640564478</v>
      </c>
      <c r="R24" s="122">
        <f>FractionUnbound_Old!R20*2*4</f>
        <v>7844.8919673535356</v>
      </c>
      <c r="S24" s="120">
        <f t="shared" si="0"/>
        <v>1.3592464841659888</v>
      </c>
      <c r="T24" s="121">
        <f t="shared" si="0"/>
        <v>0.76608334814500789</v>
      </c>
      <c r="U24" s="122">
        <f t="shared" si="0"/>
        <v>0.85345987718888638</v>
      </c>
      <c r="V24" s="120">
        <f t="shared" si="1"/>
        <v>0.60684329696550021</v>
      </c>
      <c r="W24" s="121">
        <f t="shared" si="1"/>
        <v>0.77024879636747523</v>
      </c>
      <c r="X24" s="122">
        <f t="shared" si="1"/>
        <v>0.87666762523485553</v>
      </c>
      <c r="Y24" s="232"/>
    </row>
    <row r="25" spans="1:25" ht="15.75" thickBot="1">
      <c r="A25" s="104"/>
      <c r="B25" s="103"/>
      <c r="C25" s="103"/>
      <c r="D25" s="103"/>
      <c r="E25" s="102"/>
      <c r="F25" s="102"/>
      <c r="G25" s="102"/>
      <c r="H25" s="102"/>
      <c r="I25" s="157"/>
      <c r="J25" s="105">
        <v>43847</v>
      </c>
      <c r="K25" s="105"/>
      <c r="L25" s="105"/>
      <c r="M25" s="105">
        <v>43847</v>
      </c>
      <c r="N25" s="105"/>
      <c r="O25" s="105"/>
      <c r="P25" s="105">
        <v>43847</v>
      </c>
      <c r="Q25" s="105"/>
      <c r="R25" s="105"/>
      <c r="S25" s="105">
        <v>43847</v>
      </c>
      <c r="T25" s="105"/>
      <c r="U25" s="105"/>
      <c r="V25" s="105">
        <v>43847</v>
      </c>
      <c r="W25" s="99">
        <v>44113</v>
      </c>
      <c r="X25" s="98">
        <v>44171</v>
      </c>
      <c r="Y25" s="163"/>
    </row>
    <row r="26" spans="1:25">
      <c r="A26" s="237" t="s">
        <v>426</v>
      </c>
      <c r="B26" s="237" t="s">
        <v>427</v>
      </c>
      <c r="C26" s="237">
        <v>900</v>
      </c>
      <c r="D26" s="237" t="s">
        <v>647</v>
      </c>
      <c r="E26" s="227">
        <f>AVERAGE(S29:U29)</f>
        <v>0.36160360448957768</v>
      </c>
      <c r="F26" s="236">
        <f>STDEV(S29:U29)</f>
        <v>7.2492448370449103E-2</v>
      </c>
      <c r="G26" s="236">
        <f>F26/E26*100</f>
        <v>20.047490531178738</v>
      </c>
      <c r="H26" s="227">
        <f>AVERAGE(V29:X29)</f>
        <v>0.85466482383393505</v>
      </c>
      <c r="I26" s="138" t="s">
        <v>663</v>
      </c>
      <c r="J26" s="151">
        <f>AVERAGE(J23:L23)</f>
        <v>9071.484584625332</v>
      </c>
      <c r="K26" s="95"/>
      <c r="L26" s="94"/>
      <c r="M26" s="96">
        <f>AVERAGE(M29:O29)</f>
        <v>9038.312051883906</v>
      </c>
      <c r="N26" s="95"/>
      <c r="O26" s="94"/>
      <c r="P26" s="96">
        <f>AVERAGE(P29:R29)</f>
        <v>3202.6313369934505</v>
      </c>
      <c r="Q26" s="95"/>
      <c r="R26" s="94"/>
      <c r="S26" s="133">
        <f>AVERAGE(S29:U29)</f>
        <v>0.36160360448957768</v>
      </c>
      <c r="T26" s="92"/>
      <c r="U26" s="91"/>
      <c r="V26" s="93">
        <f>M26/J26</f>
        <v>0.99634320794661901</v>
      </c>
      <c r="W26" s="92"/>
      <c r="X26" s="91"/>
      <c r="Y26" s="230">
        <f>_xlfn.T.TEST(J29:L29,M29:O29,2,1)</f>
        <v>4.8761192262938374E-2</v>
      </c>
    </row>
    <row r="27" spans="1:25">
      <c r="A27" s="215"/>
      <c r="B27" s="215"/>
      <c r="C27" s="215"/>
      <c r="D27" s="215"/>
      <c r="E27" s="228"/>
      <c r="F27" s="212"/>
      <c r="G27" s="212"/>
      <c r="H27" s="228"/>
      <c r="I27" s="165" t="s">
        <v>666</v>
      </c>
      <c r="J27" s="166"/>
      <c r="K27" s="167"/>
      <c r="L27" s="168"/>
      <c r="M27" s="166"/>
      <c r="N27" s="167"/>
      <c r="O27" s="168"/>
      <c r="P27" s="169"/>
      <c r="Q27" s="170"/>
      <c r="R27" s="170"/>
      <c r="S27" s="164">
        <f>(STDEV(S29:U29)/AVERAGE(S29:U29))*100</f>
        <v>20.047490531178738</v>
      </c>
      <c r="T27" s="171"/>
      <c r="U27" s="172"/>
      <c r="V27" s="173"/>
      <c r="W27" s="173"/>
      <c r="X27" s="174"/>
      <c r="Y27" s="231"/>
    </row>
    <row r="28" spans="1:25">
      <c r="A28" s="215" t="s">
        <v>426</v>
      </c>
      <c r="B28" s="215" t="s">
        <v>427</v>
      </c>
      <c r="C28" s="215"/>
      <c r="D28" s="215"/>
      <c r="E28" s="212"/>
      <c r="F28" s="212"/>
      <c r="G28" s="212"/>
      <c r="H28" s="212"/>
      <c r="I28" s="155"/>
      <c r="J28" s="152" t="s">
        <v>620</v>
      </c>
      <c r="K28" s="41" t="s">
        <v>619</v>
      </c>
      <c r="L28" s="89" t="s">
        <v>618</v>
      </c>
      <c r="M28" s="90" t="s">
        <v>620</v>
      </c>
      <c r="N28" s="41" t="s">
        <v>619</v>
      </c>
      <c r="O28" s="89" t="s">
        <v>618</v>
      </c>
      <c r="P28" s="90" t="s">
        <v>620</v>
      </c>
      <c r="Q28" s="41" t="s">
        <v>619</v>
      </c>
      <c r="R28" s="89" t="s">
        <v>618</v>
      </c>
      <c r="S28" s="90" t="s">
        <v>620</v>
      </c>
      <c r="T28" s="41" t="s">
        <v>619</v>
      </c>
      <c r="U28" s="89" t="s">
        <v>618</v>
      </c>
      <c r="V28" s="90" t="s">
        <v>620</v>
      </c>
      <c r="W28" s="41" t="s">
        <v>619</v>
      </c>
      <c r="X28" s="89" t="s">
        <v>618</v>
      </c>
      <c r="Y28" s="231"/>
    </row>
    <row r="29" spans="1:25" ht="15.75" thickBot="1">
      <c r="A29" s="215" t="s">
        <v>426</v>
      </c>
      <c r="B29" s="215" t="s">
        <v>427</v>
      </c>
      <c r="C29" s="215"/>
      <c r="D29" s="215"/>
      <c r="E29" s="212"/>
      <c r="F29" s="212"/>
      <c r="G29" s="212"/>
      <c r="H29" s="212"/>
      <c r="I29" s="116" t="s">
        <v>642</v>
      </c>
      <c r="J29" s="153">
        <f>FractionUnbound_Old!J24*10*4</f>
        <v>9694.4305913769604</v>
      </c>
      <c r="K29" s="118">
        <f>FractionUnbound_Old!K24*10*4</f>
        <v>11637.514175257</v>
      </c>
      <c r="L29" s="119">
        <f>FractionUnbound_Old!L24*10*4</f>
        <v>10264.6613118274</v>
      </c>
      <c r="M29" s="117">
        <f>FractionUnbound_Old!M24*10*4</f>
        <v>7515.6156898354802</v>
      </c>
      <c r="N29" s="118">
        <f>FractionUnbound_Old!N24*10*4</f>
        <v>10498.393036847719</v>
      </c>
      <c r="O29" s="119">
        <f>FractionUnbound_Old!O24*10*4</f>
        <v>9100.92742896852</v>
      </c>
      <c r="P29" s="120">
        <f>FractionUnbound_Old!P24*2*4</f>
        <v>3345.63352227528</v>
      </c>
      <c r="Q29" s="121">
        <f>FractionUnbound_Old!Q24*2*4</f>
        <v>3311.6623651201521</v>
      </c>
      <c r="R29" s="122">
        <f>FractionUnbound_Old!R24*2*4</f>
        <v>2950.5981235849199</v>
      </c>
      <c r="S29" s="123">
        <f>P29/M29</f>
        <v>0.44515761054681036</v>
      </c>
      <c r="T29" s="124">
        <f>Q29/N29</f>
        <v>0.31544469267789216</v>
      </c>
      <c r="U29" s="125">
        <f>R29/O29</f>
        <v>0.32420851024403063</v>
      </c>
      <c r="V29" s="109">
        <f>M29/J29</f>
        <v>0.7752508637815716</v>
      </c>
      <c r="W29" s="108">
        <f>N29/K29</f>
        <v>0.90211645534823814</v>
      </c>
      <c r="X29" s="111">
        <f>O29/L29</f>
        <v>0.88662715237199552</v>
      </c>
      <c r="Y29" s="232"/>
    </row>
    <row r="30" spans="1:25" ht="15.75" thickBot="1">
      <c r="A30" s="104"/>
      <c r="B30" s="103"/>
      <c r="C30" s="103"/>
      <c r="D30" s="103"/>
      <c r="E30" s="102"/>
      <c r="F30" s="102"/>
      <c r="G30" s="102"/>
      <c r="H30" s="102"/>
      <c r="I30" s="158"/>
      <c r="J30" s="105">
        <v>43859</v>
      </c>
      <c r="K30" s="105"/>
      <c r="L30" s="105"/>
      <c r="M30" s="105">
        <v>43859</v>
      </c>
      <c r="N30" s="105"/>
      <c r="O30" s="105"/>
      <c r="P30" s="105">
        <v>43859</v>
      </c>
      <c r="Q30" s="105"/>
      <c r="R30" s="105"/>
      <c r="S30" s="105">
        <v>43859</v>
      </c>
      <c r="T30" s="105"/>
      <c r="U30" s="105"/>
      <c r="V30" s="105">
        <v>43859</v>
      </c>
      <c r="W30" s="105"/>
      <c r="X30" s="105"/>
      <c r="Y30" s="163"/>
    </row>
    <row r="31" spans="1:25">
      <c r="A31" s="237" t="s">
        <v>396</v>
      </c>
      <c r="B31" s="237" t="s">
        <v>395</v>
      </c>
      <c r="C31" s="237">
        <v>906</v>
      </c>
      <c r="D31" s="237" t="s">
        <v>646</v>
      </c>
      <c r="E31" s="227">
        <f>AVERAGE(S34:U34)</f>
        <v>5.3683010419462739E-2</v>
      </c>
      <c r="F31" s="236">
        <f>STDEV(S34:U34)</f>
        <v>9.223236281344957E-3</v>
      </c>
      <c r="G31" s="236">
        <f>F31/E31*100</f>
        <v>17.180922249474069</v>
      </c>
      <c r="H31" s="227">
        <f>AVERAGE(V34:X34)</f>
        <v>0.8748929477116304</v>
      </c>
      <c r="I31" s="138" t="s">
        <v>663</v>
      </c>
      <c r="J31" s="151">
        <f>AVERAGE(J34:L34)</f>
        <v>9572.8322873244015</v>
      </c>
      <c r="K31" s="95"/>
      <c r="L31" s="94"/>
      <c r="M31" s="96">
        <f>AVERAGE(M34:O34)</f>
        <v>8332.0906093636804</v>
      </c>
      <c r="N31" s="95"/>
      <c r="O31" s="94"/>
      <c r="P31" s="96">
        <f>AVERAGE(P34:R34)</f>
        <v>442.28177317778051</v>
      </c>
      <c r="Q31" s="95"/>
      <c r="R31" s="94"/>
      <c r="S31" s="133">
        <f>AVERAGE(S34:U34)</f>
        <v>5.3683010419462739E-2</v>
      </c>
      <c r="T31" s="92"/>
      <c r="U31" s="91"/>
      <c r="V31" s="93">
        <f>M31/J31</f>
        <v>0.87038928075616506</v>
      </c>
      <c r="W31" s="92"/>
      <c r="X31" s="91"/>
      <c r="Y31" s="230">
        <f>_xlfn.T.TEST(J34:L34,M34:O34,2,1)</f>
        <v>0.18815584582890044</v>
      </c>
    </row>
    <row r="32" spans="1:25">
      <c r="A32" s="215"/>
      <c r="B32" s="215"/>
      <c r="C32" s="215"/>
      <c r="D32" s="215"/>
      <c r="E32" s="228"/>
      <c r="F32" s="212"/>
      <c r="G32" s="212"/>
      <c r="H32" s="228"/>
      <c r="I32" s="165" t="s">
        <v>666</v>
      </c>
      <c r="J32" s="166"/>
      <c r="K32" s="167"/>
      <c r="L32" s="168"/>
      <c r="M32" s="166"/>
      <c r="N32" s="167"/>
      <c r="O32" s="168"/>
      <c r="P32" s="169"/>
      <c r="Q32" s="170"/>
      <c r="R32" s="170"/>
      <c r="S32" s="164">
        <f>(STDEV(S34:U34)/AVERAGE(S34:U34))*100</f>
        <v>17.180922249474069</v>
      </c>
      <c r="T32" s="171"/>
      <c r="U32" s="172"/>
      <c r="V32" s="173"/>
      <c r="W32" s="173"/>
      <c r="X32" s="174"/>
      <c r="Y32" s="231"/>
    </row>
    <row r="33" spans="1:25">
      <c r="A33" s="215" t="s">
        <v>396</v>
      </c>
      <c r="B33" s="215" t="s">
        <v>395</v>
      </c>
      <c r="C33" s="215"/>
      <c r="D33" s="215"/>
      <c r="E33" s="212"/>
      <c r="F33" s="212"/>
      <c r="G33" s="212"/>
      <c r="H33" s="212"/>
      <c r="I33" s="155"/>
      <c r="J33" s="152" t="s">
        <v>620</v>
      </c>
      <c r="K33" s="41" t="s">
        <v>619</v>
      </c>
      <c r="L33" s="89" t="s">
        <v>618</v>
      </c>
      <c r="M33" s="90" t="s">
        <v>620</v>
      </c>
      <c r="N33" s="41" t="s">
        <v>619</v>
      </c>
      <c r="O33" s="89" t="s">
        <v>618</v>
      </c>
      <c r="P33" s="90" t="s">
        <v>620</v>
      </c>
      <c r="Q33" s="41" t="s">
        <v>619</v>
      </c>
      <c r="R33" s="89" t="s">
        <v>618</v>
      </c>
      <c r="S33" s="90" t="s">
        <v>620</v>
      </c>
      <c r="T33" s="41" t="s">
        <v>619</v>
      </c>
      <c r="U33" s="89" t="s">
        <v>618</v>
      </c>
      <c r="V33" s="90" t="s">
        <v>620</v>
      </c>
      <c r="W33" s="41" t="s">
        <v>619</v>
      </c>
      <c r="X33" s="89" t="s">
        <v>618</v>
      </c>
      <c r="Y33" s="231"/>
    </row>
    <row r="34" spans="1:25" ht="15.75" thickBot="1">
      <c r="A34" s="215" t="s">
        <v>396</v>
      </c>
      <c r="B34" s="215" t="s">
        <v>395</v>
      </c>
      <c r="C34" s="215"/>
      <c r="D34" s="215"/>
      <c r="E34" s="212"/>
      <c r="F34" s="212"/>
      <c r="G34" s="212"/>
      <c r="H34" s="212"/>
      <c r="I34" s="116" t="s">
        <v>639</v>
      </c>
      <c r="J34" s="153">
        <f>FractionUnbound_Old!J28*10*4</f>
        <v>10740.225834168959</v>
      </c>
      <c r="K34" s="118">
        <f>FractionUnbound_Old!K28*10*4</f>
        <v>8829.4107890668802</v>
      </c>
      <c r="L34" s="119">
        <f>FractionUnbound_Old!L28*10*4</f>
        <v>9148.8602387373594</v>
      </c>
      <c r="M34" s="117">
        <f>FractionUnbound_Old!M28*10*4</f>
        <v>8797.8724687589602</v>
      </c>
      <c r="N34" s="118">
        <f>FractionUnbound_Old!N28*10*4</f>
        <v>8847.8794352744408</v>
      </c>
      <c r="O34" s="119">
        <f>FractionUnbound_Old!O28*10*4</f>
        <v>7350.5199240576403</v>
      </c>
      <c r="P34" s="120">
        <f>FractionUnbound_Old!P28*2*4</f>
        <v>453.35026683418238</v>
      </c>
      <c r="Q34" s="121">
        <f>FractionUnbound_Old!Q28*2*4</f>
        <v>404.58725629793918</v>
      </c>
      <c r="R34" s="122">
        <f>FractionUnbound_Old!R28*2*4</f>
        <v>468.90779640122003</v>
      </c>
      <c r="S34" s="123">
        <f>P34/M34</f>
        <v>5.1529533809908996E-2</v>
      </c>
      <c r="T34" s="124">
        <f>Q34/N34</f>
        <v>4.5727030895667917E-2</v>
      </c>
      <c r="U34" s="125">
        <f>R34/O34</f>
        <v>6.3792466552811289E-2</v>
      </c>
      <c r="V34" s="109">
        <f>M34/J34</f>
        <v>0.81915153411108033</v>
      </c>
      <c r="W34" s="108">
        <f>N34/K34</f>
        <v>1.0020917189888174</v>
      </c>
      <c r="X34" s="111">
        <f>O34/L34</f>
        <v>0.80343559003499332</v>
      </c>
      <c r="Y34" s="232"/>
    </row>
    <row r="35" spans="1:25" ht="15.75" thickBot="1">
      <c r="A35" s="104"/>
      <c r="B35" s="103"/>
      <c r="C35" s="103"/>
      <c r="D35" s="103"/>
      <c r="E35" s="102"/>
      <c r="F35" s="102"/>
      <c r="G35" s="102"/>
      <c r="H35" s="102"/>
      <c r="I35" s="157"/>
      <c r="J35" s="105">
        <v>43859</v>
      </c>
      <c r="K35" s="105"/>
      <c r="L35" s="105"/>
      <c r="M35" s="105">
        <v>43859</v>
      </c>
      <c r="N35" s="105"/>
      <c r="O35" s="105"/>
      <c r="P35" s="105">
        <v>43859</v>
      </c>
      <c r="Q35" s="105"/>
      <c r="R35" s="105"/>
      <c r="S35" s="105">
        <v>43859</v>
      </c>
      <c r="T35" s="105"/>
      <c r="U35" s="105"/>
      <c r="V35" s="105">
        <v>43859</v>
      </c>
      <c r="W35" s="105"/>
      <c r="X35" s="105"/>
      <c r="Y35" s="163"/>
    </row>
    <row r="36" spans="1:25">
      <c r="A36" s="237" t="s">
        <v>398</v>
      </c>
      <c r="B36" s="237" t="s">
        <v>397</v>
      </c>
      <c r="C36" s="237">
        <v>913</v>
      </c>
      <c r="D36" s="237" t="s">
        <v>648</v>
      </c>
      <c r="E36" s="227">
        <f>AVERAGE(S39:U39)</f>
        <v>0.36958946624121491</v>
      </c>
      <c r="F36" s="236">
        <f>STDEV(S39:U39)</f>
        <v>4.4797252196020966E-2</v>
      </c>
      <c r="G36" s="236">
        <f>F36/E36*100</f>
        <v>12.120814116164166</v>
      </c>
      <c r="H36" s="227">
        <f>AVERAGE(V39:X39)</f>
        <v>0.96498001713008696</v>
      </c>
      <c r="I36" s="138" t="s">
        <v>663</v>
      </c>
      <c r="J36" s="151">
        <f>AVERAGE(J39:L39)</f>
        <v>9031.1979377254265</v>
      </c>
      <c r="K36" s="95"/>
      <c r="L36" s="94"/>
      <c r="M36" s="96">
        <f>AVERAGE(M39:O39)</f>
        <v>8687.647007347934</v>
      </c>
      <c r="N36" s="95"/>
      <c r="O36" s="94"/>
      <c r="P36" s="96">
        <f>AVERAGE(P39:R39)</f>
        <v>3191.8737740790129</v>
      </c>
      <c r="Q36" s="95"/>
      <c r="R36" s="94"/>
      <c r="S36" s="133">
        <f>AVERAGE(S39:U39)</f>
        <v>0.36958946624121491</v>
      </c>
      <c r="T36" s="92"/>
      <c r="U36" s="91"/>
      <c r="V36" s="93">
        <f>M36/J36</f>
        <v>0.96195953928300038</v>
      </c>
      <c r="W36" s="92"/>
      <c r="X36" s="91"/>
      <c r="Y36" s="230">
        <f>_xlfn.T.TEST(J39:L39,M39:O39,2,1)</f>
        <v>0.4706144912935718</v>
      </c>
    </row>
    <row r="37" spans="1:25">
      <c r="A37" s="215"/>
      <c r="B37" s="215"/>
      <c r="C37" s="215"/>
      <c r="D37" s="215"/>
      <c r="E37" s="228"/>
      <c r="F37" s="212"/>
      <c r="G37" s="212"/>
      <c r="H37" s="228"/>
      <c r="I37" s="165" t="s">
        <v>666</v>
      </c>
      <c r="J37" s="166"/>
      <c r="K37" s="167"/>
      <c r="L37" s="168"/>
      <c r="M37" s="166"/>
      <c r="N37" s="167"/>
      <c r="O37" s="168"/>
      <c r="P37" s="169"/>
      <c r="Q37" s="170"/>
      <c r="R37" s="170"/>
      <c r="S37" s="164">
        <f>(STDEV(S39:U39)/AVERAGE(S39:U39))*100</f>
        <v>12.120814116164166</v>
      </c>
      <c r="T37" s="171"/>
      <c r="U37" s="172"/>
      <c r="V37" s="173"/>
      <c r="W37" s="173"/>
      <c r="X37" s="174"/>
      <c r="Y37" s="231"/>
    </row>
    <row r="38" spans="1:25">
      <c r="A38" s="215" t="s">
        <v>398</v>
      </c>
      <c r="B38" s="215" t="s">
        <v>397</v>
      </c>
      <c r="C38" s="215"/>
      <c r="D38" s="215"/>
      <c r="E38" s="212"/>
      <c r="F38" s="212"/>
      <c r="G38" s="212"/>
      <c r="H38" s="212"/>
      <c r="I38" s="155"/>
      <c r="J38" s="152" t="s">
        <v>620</v>
      </c>
      <c r="K38" s="41" t="s">
        <v>619</v>
      </c>
      <c r="L38" s="89" t="s">
        <v>618</v>
      </c>
      <c r="M38" s="90" t="s">
        <v>620</v>
      </c>
      <c r="N38" s="41" t="s">
        <v>619</v>
      </c>
      <c r="O38" s="89" t="s">
        <v>618</v>
      </c>
      <c r="P38" s="90" t="s">
        <v>620</v>
      </c>
      <c r="Q38" s="41" t="s">
        <v>619</v>
      </c>
      <c r="R38" s="89" t="s">
        <v>618</v>
      </c>
      <c r="S38" s="90" t="s">
        <v>620</v>
      </c>
      <c r="T38" s="41" t="s">
        <v>619</v>
      </c>
      <c r="U38" s="89" t="s">
        <v>618</v>
      </c>
      <c r="V38" s="90" t="s">
        <v>620</v>
      </c>
      <c r="W38" s="41" t="s">
        <v>619</v>
      </c>
      <c r="X38" s="89" t="s">
        <v>618</v>
      </c>
      <c r="Y38" s="231"/>
    </row>
    <row r="39" spans="1:25" ht="15.75" thickBot="1">
      <c r="A39" s="215" t="s">
        <v>398</v>
      </c>
      <c r="B39" s="215" t="s">
        <v>397</v>
      </c>
      <c r="C39" s="215"/>
      <c r="D39" s="215"/>
      <c r="E39" s="212"/>
      <c r="F39" s="212"/>
      <c r="G39" s="212"/>
      <c r="H39" s="212"/>
      <c r="I39" s="116" t="s">
        <v>639</v>
      </c>
      <c r="J39" s="153">
        <f>FractionUnbound_Old!J32*10*4</f>
        <v>9522.9171132849206</v>
      </c>
      <c r="K39" s="118">
        <f>FractionUnbound_Old!K32*10*4</f>
        <v>9681.0034613753196</v>
      </c>
      <c r="L39" s="119">
        <f>FractionUnbound_Old!L32*10*4</f>
        <v>7889.6732385160394</v>
      </c>
      <c r="M39" s="117">
        <f>FractionUnbound_Old!M32*10*4</f>
        <v>8409.3040462467998</v>
      </c>
      <c r="N39" s="118">
        <f>FractionUnbound_Old!N32*10*4</f>
        <v>9622.7873705229194</v>
      </c>
      <c r="O39" s="119">
        <f>FractionUnbound_Old!O32*10*4</f>
        <v>8030.8496052740802</v>
      </c>
      <c r="P39" s="120">
        <f>FractionUnbound_Old!P32*2*4</f>
        <v>2936.0246092826001</v>
      </c>
      <c r="Q39" s="121">
        <f>FractionUnbound_Old!Q32*2*4</f>
        <v>3258.9125851699519</v>
      </c>
      <c r="R39" s="122">
        <f>FractionUnbound_Old!R32*2*4</f>
        <v>3380.6841277844878</v>
      </c>
      <c r="S39" s="123">
        <f>P39/M39</f>
        <v>0.34914002313818021</v>
      </c>
      <c r="T39" s="124">
        <f>Q39/N39</f>
        <v>0.3386661743304068</v>
      </c>
      <c r="U39" s="125">
        <f>R39/O39</f>
        <v>0.42096220125505768</v>
      </c>
      <c r="V39" s="109">
        <f>M39/J39</f>
        <v>0.8830596702889939</v>
      </c>
      <c r="W39" s="108">
        <f>N39/K39</f>
        <v>0.99398656440061539</v>
      </c>
      <c r="X39" s="111">
        <f>O39/L39</f>
        <v>1.0178938167006515</v>
      </c>
      <c r="Y39" s="232"/>
    </row>
    <row r="40" spans="1:25" ht="15.75" thickBot="1">
      <c r="A40" s="104"/>
      <c r="B40" s="103"/>
      <c r="C40" s="103"/>
      <c r="D40" s="103"/>
      <c r="E40" s="102"/>
      <c r="F40" s="102"/>
      <c r="G40" s="102"/>
      <c r="H40" s="102"/>
      <c r="I40" s="158"/>
      <c r="J40" s="105">
        <v>43859</v>
      </c>
      <c r="K40" s="105"/>
      <c r="L40" s="105"/>
      <c r="M40" s="105">
        <v>43859</v>
      </c>
      <c r="N40" s="105"/>
      <c r="O40" s="105"/>
      <c r="P40" s="105">
        <v>43859</v>
      </c>
      <c r="Q40" s="105"/>
      <c r="R40" s="105"/>
      <c r="S40" s="105">
        <v>43859</v>
      </c>
      <c r="T40" s="105"/>
      <c r="U40" s="105"/>
      <c r="V40" s="105">
        <v>43859</v>
      </c>
      <c r="W40" s="105"/>
      <c r="X40" s="105"/>
      <c r="Y40" s="163"/>
    </row>
    <row r="41" spans="1:25">
      <c r="A41" s="237" t="s">
        <v>400</v>
      </c>
      <c r="B41" s="237" t="s">
        <v>399</v>
      </c>
      <c r="C41" s="237">
        <v>915</v>
      </c>
      <c r="D41" s="237" t="s">
        <v>645</v>
      </c>
      <c r="E41" s="227">
        <f>AVERAGE(S44:U44)</f>
        <v>0.51050722378504254</v>
      </c>
      <c r="F41" s="236">
        <f>STDEV(S44:U44)</f>
        <v>3.1034624930228488E-2</v>
      </c>
      <c r="G41" s="236">
        <f>F41/E41*100</f>
        <v>6.0791744924056408</v>
      </c>
      <c r="H41" s="227">
        <f>AVERAGE(V44:X44)</f>
        <v>0.81456956589080354</v>
      </c>
      <c r="I41" s="138" t="s">
        <v>663</v>
      </c>
      <c r="J41" s="151">
        <f>AVERAGE(J44:L44)</f>
        <v>7721.1284957025337</v>
      </c>
      <c r="K41" s="95"/>
      <c r="L41" s="94"/>
      <c r="M41" s="96">
        <f>AVERAGE(M44:O44)</f>
        <v>6284.53749453008</v>
      </c>
      <c r="N41" s="95"/>
      <c r="O41" s="94"/>
      <c r="P41" s="96">
        <f>AVERAGE(P44:R44)</f>
        <v>3202.982557770616</v>
      </c>
      <c r="Q41" s="95"/>
      <c r="R41" s="94"/>
      <c r="S41" s="133">
        <f>AVERAGE(S44:U44)</f>
        <v>0.51050722378504254</v>
      </c>
      <c r="T41" s="92"/>
      <c r="U41" s="91"/>
      <c r="V41" s="93">
        <f>M41/J41</f>
        <v>0.81394028062451762</v>
      </c>
      <c r="W41" s="92"/>
      <c r="X41" s="91"/>
      <c r="Y41" s="230">
        <f>_xlfn.T.TEST(J44:L44,M44:O44,2,1)</f>
        <v>9.6319945867670252E-3</v>
      </c>
    </row>
    <row r="42" spans="1:25">
      <c r="A42" s="215"/>
      <c r="B42" s="215"/>
      <c r="C42" s="215"/>
      <c r="D42" s="215"/>
      <c r="E42" s="228"/>
      <c r="F42" s="212"/>
      <c r="G42" s="212"/>
      <c r="H42" s="228"/>
      <c r="I42" s="165" t="s">
        <v>666</v>
      </c>
      <c r="J42" s="166"/>
      <c r="K42" s="167"/>
      <c r="L42" s="168"/>
      <c r="M42" s="166"/>
      <c r="N42" s="167"/>
      <c r="O42" s="168"/>
      <c r="P42" s="169"/>
      <c r="Q42" s="170"/>
      <c r="R42" s="170"/>
      <c r="S42" s="164">
        <f>(STDEV(S44:U44)/AVERAGE(S44:U44))*100</f>
        <v>6.0791744924056408</v>
      </c>
      <c r="T42" s="171"/>
      <c r="U42" s="172"/>
      <c r="V42" s="173"/>
      <c r="W42" s="173"/>
      <c r="X42" s="174"/>
      <c r="Y42" s="231"/>
    </row>
    <row r="43" spans="1:25">
      <c r="A43" s="215" t="s">
        <v>400</v>
      </c>
      <c r="B43" s="215" t="s">
        <v>399</v>
      </c>
      <c r="C43" s="215"/>
      <c r="D43" s="215"/>
      <c r="E43" s="212"/>
      <c r="F43" s="212"/>
      <c r="G43" s="212"/>
      <c r="H43" s="212"/>
      <c r="I43" s="155"/>
      <c r="J43" s="152" t="s">
        <v>620</v>
      </c>
      <c r="K43" s="41" t="s">
        <v>619</v>
      </c>
      <c r="L43" s="89" t="s">
        <v>618</v>
      </c>
      <c r="M43" s="90" t="s">
        <v>620</v>
      </c>
      <c r="N43" s="41" t="s">
        <v>619</v>
      </c>
      <c r="O43" s="89" t="s">
        <v>618</v>
      </c>
      <c r="P43" s="90" t="s">
        <v>620</v>
      </c>
      <c r="Q43" s="41" t="s">
        <v>619</v>
      </c>
      <c r="R43" s="89" t="s">
        <v>618</v>
      </c>
      <c r="S43" s="90" t="s">
        <v>620</v>
      </c>
      <c r="T43" s="41" t="s">
        <v>619</v>
      </c>
      <c r="U43" s="89" t="s">
        <v>618</v>
      </c>
      <c r="V43" s="90" t="s">
        <v>620</v>
      </c>
      <c r="W43" s="41" t="s">
        <v>619</v>
      </c>
      <c r="X43" s="89" t="s">
        <v>618</v>
      </c>
      <c r="Y43" s="231"/>
    </row>
    <row r="44" spans="1:25" ht="15.75" thickBot="1">
      <c r="A44" s="215" t="s">
        <v>400</v>
      </c>
      <c r="B44" s="215" t="s">
        <v>399</v>
      </c>
      <c r="C44" s="215"/>
      <c r="D44" s="215"/>
      <c r="E44" s="212"/>
      <c r="F44" s="212"/>
      <c r="G44" s="212"/>
      <c r="H44" s="212"/>
      <c r="I44" s="116" t="s">
        <v>639</v>
      </c>
      <c r="J44" s="153">
        <f>FractionUnbound_Old!J36*10*4</f>
        <v>8203.6713402833193</v>
      </c>
      <c r="K44" s="118">
        <f>FractionUnbound_Old!K36*10*4</f>
        <v>7703.2853538991603</v>
      </c>
      <c r="L44" s="119">
        <f>FractionUnbound_Old!L36*10*4</f>
        <v>7256.4287929251204</v>
      </c>
      <c r="M44" s="117">
        <f>FractionUnbound_Old!M36*10*4</f>
        <v>6637.9647061058804</v>
      </c>
      <c r="N44" s="118">
        <f>FractionUnbound_Old!N36*10*4</f>
        <v>6112.1516772976393</v>
      </c>
      <c r="O44" s="119">
        <f>FractionUnbound_Old!O36*10*4</f>
        <v>6103.4961001867205</v>
      </c>
      <c r="P44" s="120">
        <f>FractionUnbound_Old!P36*2*4</f>
        <v>3187.1350471063038</v>
      </c>
      <c r="Q44" s="121">
        <f>FractionUnbound_Old!Q36*2*4</f>
        <v>3313.803570424504</v>
      </c>
      <c r="R44" s="122">
        <f>FractionUnbound_Old!R36*2*4</f>
        <v>3108.0090557810399</v>
      </c>
      <c r="S44" s="123">
        <f>P44/M44</f>
        <v>0.48013738972951187</v>
      </c>
      <c r="T44" s="124">
        <f>Q44/N44</f>
        <v>0.54216644896640287</v>
      </c>
      <c r="U44" s="125">
        <f>R44/O44</f>
        <v>0.50921783265921294</v>
      </c>
      <c r="V44" s="109">
        <f>M44/J44</f>
        <v>0.80914561673269492</v>
      </c>
      <c r="W44" s="108">
        <f>N44/K44</f>
        <v>0.79344739244325935</v>
      </c>
      <c r="X44" s="111">
        <f>O44/L44</f>
        <v>0.84111568849645613</v>
      </c>
      <c r="Y44" s="232"/>
    </row>
    <row r="45" spans="1:25" ht="15.75" thickBot="1">
      <c r="A45" s="104"/>
      <c r="B45" s="103"/>
      <c r="C45" s="103"/>
      <c r="D45" s="103"/>
      <c r="E45" s="102"/>
      <c r="F45" s="102"/>
      <c r="G45" s="102"/>
      <c r="H45" s="102"/>
      <c r="I45" s="158"/>
      <c r="J45" s="105">
        <v>43859</v>
      </c>
      <c r="K45" s="105"/>
      <c r="L45" s="105"/>
      <c r="M45" s="105">
        <v>43859</v>
      </c>
      <c r="N45" s="105"/>
      <c r="O45" s="105"/>
      <c r="P45" s="105">
        <v>43859</v>
      </c>
      <c r="Q45" s="105"/>
      <c r="R45" s="105"/>
      <c r="S45" s="105">
        <v>43859</v>
      </c>
      <c r="T45" s="105"/>
      <c r="U45" s="105"/>
      <c r="V45" s="105">
        <v>43859</v>
      </c>
      <c r="W45" s="105"/>
      <c r="X45" s="105"/>
      <c r="Y45" s="163"/>
    </row>
    <row r="46" spans="1:25">
      <c r="A46" s="237" t="s">
        <v>402</v>
      </c>
      <c r="B46" s="237" t="s">
        <v>401</v>
      </c>
      <c r="C46" s="237">
        <v>965</v>
      </c>
      <c r="D46" s="237" t="s">
        <v>644</v>
      </c>
      <c r="E46" s="227">
        <f>AVERAGE(S49:U49)</f>
        <v>0.2032964145706174</v>
      </c>
      <c r="F46" s="236">
        <f>STDEV(S49:U49)</f>
        <v>2.2537434972791166E-2</v>
      </c>
      <c r="G46" s="236">
        <f>F46/E46*100</f>
        <v>11.085997271714069</v>
      </c>
      <c r="H46" s="227">
        <f>AVERAGE(V49:X49)</f>
        <v>0.89157768756183631</v>
      </c>
      <c r="I46" s="138" t="s">
        <v>663</v>
      </c>
      <c r="J46" s="151">
        <f>AVERAGE(J49:L49)</f>
        <v>8380.75746830772</v>
      </c>
      <c r="K46" s="95"/>
      <c r="L46" s="94"/>
      <c r="M46" s="96">
        <f>AVERAGE(M49:O49)</f>
        <v>7456.4672111976797</v>
      </c>
      <c r="N46" s="95"/>
      <c r="O46" s="94"/>
      <c r="P46" s="96">
        <f>AVERAGE(P49:R49)</f>
        <v>1511.5600599090906</v>
      </c>
      <c r="Q46" s="95"/>
      <c r="R46" s="94"/>
      <c r="S46" s="133">
        <f>AVERAGE(S49:U49)</f>
        <v>0.2032964145706174</v>
      </c>
      <c r="T46" s="92"/>
      <c r="U46" s="91"/>
      <c r="V46" s="93">
        <f>M46/J46</f>
        <v>0.88971280214165682</v>
      </c>
      <c r="W46" s="92"/>
      <c r="X46" s="91"/>
      <c r="Y46" s="230">
        <f>_xlfn.T.TEST(J49:L49,M49:O49,2,1)</f>
        <v>4.9685071595165595E-2</v>
      </c>
    </row>
    <row r="47" spans="1:25">
      <c r="A47" s="215"/>
      <c r="B47" s="215"/>
      <c r="C47" s="215"/>
      <c r="D47" s="215"/>
      <c r="E47" s="228"/>
      <c r="F47" s="212"/>
      <c r="G47" s="212"/>
      <c r="H47" s="228"/>
      <c r="I47" s="165" t="s">
        <v>666</v>
      </c>
      <c r="J47" s="166"/>
      <c r="K47" s="167"/>
      <c r="L47" s="168"/>
      <c r="M47" s="166"/>
      <c r="N47" s="167"/>
      <c r="O47" s="168"/>
      <c r="P47" s="169"/>
      <c r="Q47" s="170"/>
      <c r="R47" s="170"/>
      <c r="S47" s="164">
        <f>(STDEV(S49:U49)/AVERAGE(S49:U49))*100</f>
        <v>11.085997271714069</v>
      </c>
      <c r="T47" s="171"/>
      <c r="U47" s="172"/>
      <c r="V47" s="173"/>
      <c r="W47" s="173"/>
      <c r="X47" s="174"/>
      <c r="Y47" s="231"/>
    </row>
    <row r="48" spans="1:25">
      <c r="A48" s="215" t="s">
        <v>402</v>
      </c>
      <c r="B48" s="215" t="s">
        <v>401</v>
      </c>
      <c r="C48" s="215"/>
      <c r="D48" s="215"/>
      <c r="E48" s="212"/>
      <c r="F48" s="212"/>
      <c r="G48" s="212"/>
      <c r="H48" s="212"/>
      <c r="I48" s="155"/>
      <c r="J48" s="152" t="s">
        <v>620</v>
      </c>
      <c r="K48" s="41" t="s">
        <v>619</v>
      </c>
      <c r="L48" s="89" t="s">
        <v>618</v>
      </c>
      <c r="M48" s="90" t="s">
        <v>620</v>
      </c>
      <c r="N48" s="41" t="s">
        <v>619</v>
      </c>
      <c r="O48" s="89" t="s">
        <v>618</v>
      </c>
      <c r="P48" s="90" t="s">
        <v>620</v>
      </c>
      <c r="Q48" s="41" t="s">
        <v>619</v>
      </c>
      <c r="R48" s="89" t="s">
        <v>618</v>
      </c>
      <c r="S48" s="90" t="s">
        <v>620</v>
      </c>
      <c r="T48" s="41" t="s">
        <v>619</v>
      </c>
      <c r="U48" s="89" t="s">
        <v>618</v>
      </c>
      <c r="V48" s="90" t="s">
        <v>620</v>
      </c>
      <c r="W48" s="41" t="s">
        <v>619</v>
      </c>
      <c r="X48" s="89" t="s">
        <v>618</v>
      </c>
      <c r="Y48" s="231"/>
    </row>
    <row r="49" spans="1:25" ht="15.75" thickBot="1">
      <c r="A49" s="215" t="s">
        <v>402</v>
      </c>
      <c r="B49" s="215" t="s">
        <v>401</v>
      </c>
      <c r="C49" s="215"/>
      <c r="D49" s="215"/>
      <c r="E49" s="212"/>
      <c r="F49" s="212"/>
      <c r="G49" s="212"/>
      <c r="H49" s="212"/>
      <c r="I49" s="116" t="s">
        <v>639</v>
      </c>
      <c r="J49" s="153">
        <f>FractionUnbound_Old!J40*10*4</f>
        <v>9125.9620661209992</v>
      </c>
      <c r="K49" s="118">
        <f>FractionUnbound_Old!K40*10*4</f>
        <v>8240.6300399208394</v>
      </c>
      <c r="L49" s="119">
        <f>FractionUnbound_Old!L40*10*4</f>
        <v>7775.6802988813197</v>
      </c>
      <c r="M49" s="117">
        <f>FractionUnbound_Old!M40*10*4</f>
        <v>7832.9313044343999</v>
      </c>
      <c r="N49" s="118">
        <f>FractionUnbound_Old!N40*10*4</f>
        <v>7312.2342896563205</v>
      </c>
      <c r="O49" s="119">
        <f>FractionUnbound_Old!O40*10*4</f>
        <v>7224.2360395023197</v>
      </c>
      <c r="P49" s="120">
        <f>FractionUnbound_Old!P40*2*4</f>
        <v>1402.8216700694641</v>
      </c>
      <c r="Q49" s="121">
        <f>FractionUnbound_Old!Q40*2*4</f>
        <v>1635.5948970665841</v>
      </c>
      <c r="R49" s="122">
        <f>FractionUnbound_Old!R40*2*4</f>
        <v>1496.263612591224</v>
      </c>
      <c r="S49" s="123">
        <f>P49/M49</f>
        <v>0.17909280900692887</v>
      </c>
      <c r="T49" s="124">
        <f>Q49/N49</f>
        <v>0.22367922474533539</v>
      </c>
      <c r="U49" s="125">
        <f>R49/O49</f>
        <v>0.20711720995958796</v>
      </c>
      <c r="V49" s="109">
        <f>M49/J49</f>
        <v>0.8583129370560485</v>
      </c>
      <c r="W49" s="108">
        <f>N49/K49</f>
        <v>0.88733922700485202</v>
      </c>
      <c r="X49" s="111">
        <f>O49/L49</f>
        <v>0.9290808986246083</v>
      </c>
      <c r="Y49" s="232"/>
    </row>
    <row r="50" spans="1:25" ht="15.75" thickBot="1">
      <c r="A50" s="104"/>
      <c r="B50" s="103"/>
      <c r="C50" s="103"/>
      <c r="D50" s="103"/>
      <c r="E50" s="102"/>
      <c r="F50" s="102"/>
      <c r="G50" s="102"/>
      <c r="H50" s="102"/>
      <c r="I50" s="158"/>
      <c r="J50" s="105">
        <v>43859</v>
      </c>
      <c r="K50" s="105"/>
      <c r="L50" s="105"/>
      <c r="M50" s="105">
        <v>43859</v>
      </c>
      <c r="N50" s="105"/>
      <c r="O50" s="105"/>
      <c r="P50" s="105">
        <v>43859</v>
      </c>
      <c r="Q50" s="105"/>
      <c r="R50" s="105"/>
      <c r="S50" s="105">
        <v>43859</v>
      </c>
      <c r="T50" s="105"/>
      <c r="U50" s="105"/>
      <c r="V50" s="105">
        <v>43859</v>
      </c>
      <c r="W50" s="105"/>
      <c r="X50" s="105"/>
      <c r="Y50" s="163"/>
    </row>
    <row r="51" spans="1:25">
      <c r="A51" s="237" t="s">
        <v>404</v>
      </c>
      <c r="B51" s="237" t="s">
        <v>403</v>
      </c>
      <c r="C51" s="237">
        <v>3125</v>
      </c>
      <c r="D51" s="237" t="s">
        <v>643</v>
      </c>
      <c r="E51" s="227">
        <f>AVERAGE(S54:U54)</f>
        <v>2.5257661168737722E-2</v>
      </c>
      <c r="F51" s="236">
        <f>STDEV(S54:U54)</f>
        <v>6.653789300129551E-4</v>
      </c>
      <c r="G51" s="236">
        <f>F51/E51*100</f>
        <v>2.6343647797307437</v>
      </c>
      <c r="H51" s="227">
        <f>AVERAGE(V54:X54)</f>
        <v>0.67416498343888998</v>
      </c>
      <c r="I51" s="138" t="s">
        <v>663</v>
      </c>
      <c r="J51" s="151">
        <f>AVERAGE(J54:L54)</f>
        <v>7765.4094697350129</v>
      </c>
      <c r="K51" s="95"/>
      <c r="L51" s="94"/>
      <c r="M51" s="96">
        <f>AVERAGE(M54:O54)</f>
        <v>5232.2166703529474</v>
      </c>
      <c r="N51" s="95"/>
      <c r="O51" s="94"/>
      <c r="P51" s="96">
        <f>AVERAGE(P54:R54)</f>
        <v>132.05746301537624</v>
      </c>
      <c r="Q51" s="95"/>
      <c r="R51" s="94"/>
      <c r="S51" s="133">
        <f>AVERAGE(S54:U54)</f>
        <v>2.5257661168737722E-2</v>
      </c>
      <c r="T51" s="92"/>
      <c r="U51" s="91"/>
      <c r="V51" s="93">
        <f>M51/J51</f>
        <v>0.67378503229546916</v>
      </c>
      <c r="W51" s="92"/>
      <c r="X51" s="91"/>
      <c r="Y51" s="230">
        <f>_xlfn.T.TEST(J54:L54,M54:O54,2,1)</f>
        <v>5.0267846520969661E-3</v>
      </c>
    </row>
    <row r="52" spans="1:25">
      <c r="A52" s="215"/>
      <c r="B52" s="215"/>
      <c r="C52" s="215"/>
      <c r="D52" s="215"/>
      <c r="E52" s="228"/>
      <c r="F52" s="212"/>
      <c r="G52" s="212"/>
      <c r="H52" s="228"/>
      <c r="I52" s="165" t="s">
        <v>666</v>
      </c>
      <c r="J52" s="166"/>
      <c r="K52" s="167"/>
      <c r="L52" s="168"/>
      <c r="M52" s="166"/>
      <c r="N52" s="167"/>
      <c r="O52" s="168"/>
      <c r="P52" s="169"/>
      <c r="Q52" s="170"/>
      <c r="R52" s="170"/>
      <c r="S52" s="164">
        <f>(STDEV(S54:U54)/AVERAGE(S54:U54))*100</f>
        <v>2.6343647797307437</v>
      </c>
      <c r="T52" s="171"/>
      <c r="U52" s="172"/>
      <c r="V52" s="173"/>
      <c r="W52" s="173"/>
      <c r="X52" s="174"/>
      <c r="Y52" s="231"/>
    </row>
    <row r="53" spans="1:25">
      <c r="A53" s="215" t="s">
        <v>404</v>
      </c>
      <c r="B53" s="215" t="s">
        <v>403</v>
      </c>
      <c r="C53" s="215"/>
      <c r="D53" s="215"/>
      <c r="E53" s="212"/>
      <c r="F53" s="212"/>
      <c r="G53" s="212"/>
      <c r="H53" s="212"/>
      <c r="I53" s="155"/>
      <c r="J53" s="152" t="s">
        <v>620</v>
      </c>
      <c r="K53" s="41" t="s">
        <v>619</v>
      </c>
      <c r="L53" s="89" t="s">
        <v>618</v>
      </c>
      <c r="M53" s="90" t="s">
        <v>620</v>
      </c>
      <c r="N53" s="41" t="s">
        <v>619</v>
      </c>
      <c r="O53" s="89" t="s">
        <v>618</v>
      </c>
      <c r="P53" s="90" t="s">
        <v>620</v>
      </c>
      <c r="Q53" s="41" t="s">
        <v>619</v>
      </c>
      <c r="R53" s="89" t="s">
        <v>618</v>
      </c>
      <c r="S53" s="90" t="s">
        <v>620</v>
      </c>
      <c r="T53" s="41" t="s">
        <v>619</v>
      </c>
      <c r="U53" s="89" t="s">
        <v>618</v>
      </c>
      <c r="V53" s="90" t="s">
        <v>620</v>
      </c>
      <c r="W53" s="41" t="s">
        <v>619</v>
      </c>
      <c r="X53" s="89" t="s">
        <v>618</v>
      </c>
      <c r="Y53" s="231"/>
    </row>
    <row r="54" spans="1:25" ht="15.75" thickBot="1">
      <c r="A54" s="215" t="s">
        <v>404</v>
      </c>
      <c r="B54" s="215" t="s">
        <v>403</v>
      </c>
      <c r="C54" s="215"/>
      <c r="D54" s="215"/>
      <c r="E54" s="212"/>
      <c r="F54" s="212"/>
      <c r="G54" s="212"/>
      <c r="H54" s="212"/>
      <c r="I54" s="116" t="s">
        <v>640</v>
      </c>
      <c r="J54" s="153">
        <f>FractionUnbound_Old!J44*10*4</f>
        <v>8179.2804273861602</v>
      </c>
      <c r="K54" s="118">
        <f>FractionUnbound_Old!K44*10*4</f>
        <v>7783.8029700080406</v>
      </c>
      <c r="L54" s="119">
        <f>FractionUnbound_Old!L44*10*4</f>
        <v>7333.1450118108396</v>
      </c>
      <c r="M54" s="117">
        <f>FractionUnbound_Old!M44*10*4</f>
        <v>5292.9029557176</v>
      </c>
      <c r="N54" s="118">
        <f>FractionUnbound_Old!N44*10*4</f>
        <v>5490.0647378028807</v>
      </c>
      <c r="O54" s="119">
        <f>FractionUnbound_Old!O44*10*4</f>
        <v>4913.6823175383606</v>
      </c>
      <c r="P54" s="120">
        <f>FractionUnbound_Old!P44*2*4</f>
        <v>135.8399664316992</v>
      </c>
      <c r="Q54" s="121">
        <f>FractionUnbound_Old!Q44*2*4</f>
        <v>134.45061654016479</v>
      </c>
      <c r="R54" s="122">
        <f>FractionUnbound_Old!R44*2*4</f>
        <v>125.8818060742648</v>
      </c>
      <c r="S54" s="123">
        <f>P54/M54</f>
        <v>2.5664548843647241E-2</v>
      </c>
      <c r="T54" s="124">
        <f>Q54/N54</f>
        <v>2.448980530491373E-2</v>
      </c>
      <c r="U54" s="125">
        <f>R54/O54</f>
        <v>2.561862935765221E-2</v>
      </c>
      <c r="V54" s="109">
        <f>M54/J54</f>
        <v>0.64711107568774784</v>
      </c>
      <c r="W54" s="108">
        <f>N54/K54</f>
        <v>0.70531907847061159</v>
      </c>
      <c r="X54" s="111">
        <f>O54/L54</f>
        <v>0.67006479615831038</v>
      </c>
      <c r="Y54" s="232"/>
    </row>
    <row r="55" spans="1:25" ht="15.75" thickBot="1">
      <c r="A55" s="104"/>
      <c r="B55" s="103"/>
      <c r="C55" s="103"/>
      <c r="D55" s="103"/>
      <c r="E55" s="102"/>
      <c r="F55" s="102"/>
      <c r="G55" s="102"/>
      <c r="H55" s="102"/>
      <c r="I55" s="158"/>
      <c r="J55" s="105" t="s">
        <v>660</v>
      </c>
      <c r="K55" s="105" t="s">
        <v>661</v>
      </c>
      <c r="L55" s="105" t="s">
        <v>662</v>
      </c>
      <c r="M55" s="105">
        <v>43847</v>
      </c>
      <c r="N55" s="105">
        <v>43859</v>
      </c>
      <c r="O55" s="105">
        <v>43874</v>
      </c>
      <c r="P55" s="105">
        <v>43847</v>
      </c>
      <c r="Q55" s="105">
        <v>43859</v>
      </c>
      <c r="R55" s="105">
        <v>43874</v>
      </c>
      <c r="S55" s="105">
        <v>43859</v>
      </c>
      <c r="T55" s="105">
        <v>43859</v>
      </c>
      <c r="U55" s="105">
        <v>43847</v>
      </c>
      <c r="V55" s="105">
        <v>43859</v>
      </c>
      <c r="W55" s="105">
        <v>43859</v>
      </c>
      <c r="X55" s="105">
        <v>43847</v>
      </c>
      <c r="Y55" s="163"/>
    </row>
    <row r="56" spans="1:25">
      <c r="A56" s="237" t="s">
        <v>623</v>
      </c>
      <c r="B56" s="237" t="s">
        <v>622</v>
      </c>
      <c r="C56" s="237" t="s">
        <v>617</v>
      </c>
      <c r="D56" s="237" t="s">
        <v>667</v>
      </c>
      <c r="E56" s="236">
        <f>AVERAGE(S56:U56)</f>
        <v>5.8092393888781679E-2</v>
      </c>
      <c r="F56" s="236">
        <f>STDEV(S56:U56)</f>
        <v>4.0784889825383891E-3</v>
      </c>
      <c r="G56" s="236">
        <f>F56/E56*100</f>
        <v>7.0206936046510435</v>
      </c>
      <c r="H56" s="227">
        <f>AVERAGE(V62:X67)</f>
        <v>0.81599372691374028</v>
      </c>
      <c r="I56" s="138" t="s">
        <v>663</v>
      </c>
      <c r="J56" s="151">
        <f>AVERAGE(J62:L64)</f>
        <v>9078.7804982177076</v>
      </c>
      <c r="K56" s="95">
        <f>AVERAGE(J65:L65)</f>
        <v>9327.066175988919</v>
      </c>
      <c r="L56" s="94">
        <f>AVERAGE(J66:L66)</f>
        <v>9088.8629424953997</v>
      </c>
      <c r="M56" s="96">
        <f>AVERAGE(M62:O64)</f>
        <v>7477.2508154183515</v>
      </c>
      <c r="N56" s="95">
        <f>AVERAGE(M65:O65)</f>
        <v>7808.8845832864536</v>
      </c>
      <c r="O56" s="94">
        <f>AVERAGE(M66:O66)</f>
        <v>7376.5867793310654</v>
      </c>
      <c r="P56" s="96">
        <f>AVERAGE(P62:R64)</f>
        <v>448.11063670321386</v>
      </c>
      <c r="Q56" s="95">
        <f>AVERAGE(P65:R65)</f>
        <v>416.72266888700989</v>
      </c>
      <c r="R56" s="94">
        <f>AVERAGE(P66:R66)</f>
        <v>447.79982562757147</v>
      </c>
      <c r="S56" s="96">
        <f>AVERAGE(S62:U64)</f>
        <v>6.0189180246617728E-2</v>
      </c>
      <c r="T56" s="95">
        <f>AVERAGE(S65:U65)</f>
        <v>5.3392057719087165E-2</v>
      </c>
      <c r="U56" s="94">
        <f>AVERAGE(S66:U66)</f>
        <v>6.0695943700640131E-2</v>
      </c>
      <c r="V56" s="96">
        <f>AVERAGE(V62:X64)</f>
        <v>0.82353152385164419</v>
      </c>
      <c r="W56" s="95">
        <f>AVERAGE(V65:X65)</f>
        <v>0.83713261051853072</v>
      </c>
      <c r="X56" s="94">
        <f>AVERAGE(V66:X66)</f>
        <v>0.81209751731979907</v>
      </c>
      <c r="Y56" s="230">
        <f>_xlfn.T.TEST(J62:L67,M62:O67,2,1)</f>
        <v>1.9638797986019466E-13</v>
      </c>
    </row>
    <row r="57" spans="1:25">
      <c r="A57" s="215"/>
      <c r="B57" s="215"/>
      <c r="C57" s="215"/>
      <c r="D57" s="215"/>
      <c r="E57" s="212"/>
      <c r="F57" s="212"/>
      <c r="G57" s="212"/>
      <c r="H57" s="228"/>
      <c r="I57" s="165" t="s">
        <v>666</v>
      </c>
      <c r="J57" s="166"/>
      <c r="K57" s="167"/>
      <c r="L57" s="168"/>
      <c r="M57" s="166"/>
      <c r="N57" s="167"/>
      <c r="O57" s="168"/>
      <c r="P57" s="169"/>
      <c r="Q57" s="170"/>
      <c r="R57" s="170"/>
      <c r="S57" s="164">
        <f>(STDEV(S62:U64)/AVERAGE(S62:U64))*100</f>
        <v>11.923333731118014</v>
      </c>
      <c r="T57" s="171">
        <f>(STDEV(S65:U65)/AVERAGE(S65:U65))*100</f>
        <v>3.7354463608397412</v>
      </c>
      <c r="U57" s="172">
        <f>(STDEV(S66:U66)/AVERAGE(S66:U66))*100</f>
        <v>3.629418069776408</v>
      </c>
      <c r="V57" s="173"/>
      <c r="W57" s="173"/>
      <c r="X57" s="174"/>
      <c r="Y57" s="231"/>
    </row>
    <row r="58" spans="1:25" ht="15.75" thickBot="1">
      <c r="A58" s="215"/>
      <c r="B58" s="215"/>
      <c r="C58" s="215"/>
      <c r="D58" s="215"/>
      <c r="E58" s="212"/>
      <c r="F58" s="212"/>
      <c r="G58" s="212"/>
      <c r="H58" s="212"/>
      <c r="I58" s="155"/>
      <c r="J58" s="137">
        <v>43874</v>
      </c>
      <c r="K58" s="105"/>
      <c r="L58" s="105"/>
      <c r="M58" s="137">
        <v>43874</v>
      </c>
      <c r="N58" s="105"/>
      <c r="O58" s="105"/>
      <c r="P58" s="137">
        <v>43874</v>
      </c>
      <c r="Q58" s="105"/>
      <c r="R58" s="105"/>
      <c r="S58" s="137">
        <v>43874</v>
      </c>
      <c r="T58" s="105"/>
      <c r="U58" s="105"/>
      <c r="V58" s="137">
        <v>43874</v>
      </c>
      <c r="W58" s="105"/>
      <c r="X58" s="105"/>
      <c r="Y58" s="231"/>
    </row>
    <row r="59" spans="1:25">
      <c r="A59" s="215"/>
      <c r="B59" s="215"/>
      <c r="C59" s="215"/>
      <c r="D59" s="215"/>
      <c r="E59" s="212"/>
      <c r="F59" s="212"/>
      <c r="G59" s="212"/>
      <c r="H59" s="212"/>
      <c r="I59" s="138" t="s">
        <v>663</v>
      </c>
      <c r="J59" s="151">
        <f>AVERAGE(J67:L67)</f>
        <v>9049.4440608060268</v>
      </c>
      <c r="K59" s="95"/>
      <c r="L59" s="94"/>
      <c r="M59" s="96">
        <f>AVERAGE(M67:O67)</f>
        <v>7013.9308940057736</v>
      </c>
      <c r="N59" s="95"/>
      <c r="O59" s="94"/>
      <c r="P59" s="96">
        <f>AVERAGE(P67:R67)</f>
        <v>542.2685777478581</v>
      </c>
      <c r="Q59" s="95"/>
      <c r="R59" s="94"/>
      <c r="S59" s="96">
        <f>AVERAGE(S67:U67)</f>
        <v>7.8211153064733904E-2</v>
      </c>
      <c r="T59" s="95"/>
      <c r="U59" s="94"/>
      <c r="V59" s="96">
        <f>AVERAGE(V67:X67)</f>
        <v>0.77613766208917934</v>
      </c>
      <c r="W59" s="95"/>
      <c r="X59" s="94"/>
      <c r="Y59" s="231"/>
    </row>
    <row r="60" spans="1:25">
      <c r="A60" s="215"/>
      <c r="B60" s="215"/>
      <c r="C60" s="215"/>
      <c r="D60" s="215"/>
      <c r="E60" s="212"/>
      <c r="F60" s="212"/>
      <c r="G60" s="212"/>
      <c r="H60" s="212"/>
      <c r="I60" s="165" t="s">
        <v>666</v>
      </c>
      <c r="J60" s="166"/>
      <c r="K60" s="167"/>
      <c r="L60" s="168"/>
      <c r="M60" s="166"/>
      <c r="N60" s="167"/>
      <c r="O60" s="168"/>
      <c r="P60" s="169"/>
      <c r="Q60" s="170"/>
      <c r="R60" s="170"/>
      <c r="S60" s="164">
        <f>(STDEV(S67:U67)/AVERAGE(S67:U67))*100</f>
        <v>38.258182669342219</v>
      </c>
      <c r="T60" s="171"/>
      <c r="U60" s="172"/>
      <c r="V60" s="173"/>
      <c r="W60" s="173"/>
      <c r="X60" s="174"/>
      <c r="Y60" s="231"/>
    </row>
    <row r="61" spans="1:25" ht="15.75" thickBot="1">
      <c r="A61" s="215"/>
      <c r="B61" s="215"/>
      <c r="C61" s="215"/>
      <c r="D61" s="215"/>
      <c r="E61" s="212"/>
      <c r="F61" s="212"/>
      <c r="G61" s="212"/>
      <c r="H61" s="212"/>
      <c r="I61" s="155"/>
      <c r="J61" s="152" t="s">
        <v>620</v>
      </c>
      <c r="K61" s="41" t="s">
        <v>619</v>
      </c>
      <c r="L61" s="89" t="s">
        <v>618</v>
      </c>
      <c r="M61" s="90" t="s">
        <v>620</v>
      </c>
      <c r="N61" s="41" t="s">
        <v>619</v>
      </c>
      <c r="O61" s="89" t="s">
        <v>618</v>
      </c>
      <c r="P61" s="90" t="s">
        <v>620</v>
      </c>
      <c r="Q61" s="41" t="s">
        <v>619</v>
      </c>
      <c r="R61" s="89" t="s">
        <v>618</v>
      </c>
      <c r="S61" s="88" t="s">
        <v>620</v>
      </c>
      <c r="T61" s="87" t="s">
        <v>619</v>
      </c>
      <c r="U61" s="86" t="s">
        <v>618</v>
      </c>
      <c r="V61" s="88" t="s">
        <v>620</v>
      </c>
      <c r="W61" s="87" t="s">
        <v>619</v>
      </c>
      <c r="X61" s="86" t="s">
        <v>618</v>
      </c>
      <c r="Y61" s="231"/>
    </row>
    <row r="62" spans="1:25">
      <c r="A62" s="215"/>
      <c r="B62" s="215"/>
      <c r="C62" s="215"/>
      <c r="D62" s="215"/>
      <c r="E62" s="212"/>
      <c r="F62" s="212"/>
      <c r="G62" s="212"/>
      <c r="H62" s="212"/>
      <c r="I62" s="233" t="s">
        <v>639</v>
      </c>
      <c r="J62" s="154">
        <f>FractionUnbound_Old!J48*10*4</f>
        <v>9444.9707386829195</v>
      </c>
      <c r="K62" s="127">
        <f>FractionUnbound_Old!K48*10*4</f>
        <v>9574.5942448279202</v>
      </c>
      <c r="L62" s="128">
        <f>FractionUnbound_Old!L48*10*4</f>
        <v>9167.7484524371193</v>
      </c>
      <c r="M62" s="126">
        <f>FractionUnbound_Old!M48*10*4</f>
        <v>8010.7888958130397</v>
      </c>
      <c r="N62" s="127">
        <f>FractionUnbound_Old!N48*10*4</f>
        <v>7913.7987515855602</v>
      </c>
      <c r="O62" s="128">
        <f>FractionUnbound_Old!O48*10*4</f>
        <v>7693.4273615807197</v>
      </c>
      <c r="P62" s="129">
        <f>FractionUnbound_Old!P48*2*4</f>
        <v>445.02701258924242</v>
      </c>
      <c r="Q62" s="130">
        <f>FractionUnbound_Old!Q48*2*4</f>
        <v>424.91065729907359</v>
      </c>
      <c r="R62" s="131">
        <f>FractionUnbound_Old!R48*2*4</f>
        <v>434.14771817197681</v>
      </c>
      <c r="S62" s="85">
        <f t="shared" ref="S62:U67" si="2">P62/M62</f>
        <v>5.5553456516853485E-2</v>
      </c>
      <c r="T62" s="84">
        <f t="shared" si="2"/>
        <v>5.3692375891406276E-2</v>
      </c>
      <c r="U62" s="83">
        <f t="shared" si="2"/>
        <v>5.6430989436517566E-2</v>
      </c>
      <c r="V62" s="85">
        <f t="shared" ref="V62:X67" si="3">M62/J62</f>
        <v>0.84815391359593839</v>
      </c>
      <c r="W62" s="84">
        <f t="shared" si="3"/>
        <v>0.82654142298097888</v>
      </c>
      <c r="X62" s="83">
        <f t="shared" si="3"/>
        <v>0.83918395028994586</v>
      </c>
      <c r="Y62" s="231"/>
    </row>
    <row r="63" spans="1:25">
      <c r="A63" s="215"/>
      <c r="B63" s="215"/>
      <c r="C63" s="215"/>
      <c r="D63" s="215"/>
      <c r="E63" s="212"/>
      <c r="F63" s="212"/>
      <c r="G63" s="212"/>
      <c r="H63" s="212"/>
      <c r="I63" s="234"/>
      <c r="J63" s="154">
        <f>FractionUnbound_Old!J49*10*4</f>
        <v>9144.3109818164812</v>
      </c>
      <c r="K63" s="127">
        <f>FractionUnbound_Old!K49*10*4</f>
        <v>9134.2805847284399</v>
      </c>
      <c r="L63" s="128">
        <f>FractionUnbound_Old!L49*10*4</f>
        <v>8645.8651465635212</v>
      </c>
      <c r="M63" s="126">
        <f>FractionUnbound_Old!M49*10*4</f>
        <v>7315.34864175448</v>
      </c>
      <c r="N63" s="127">
        <f>FractionUnbound_Old!N49*10*4</f>
        <v>7530.7245497355998</v>
      </c>
      <c r="O63" s="128">
        <f>FractionUnbound_Old!O49*10*4</f>
        <v>6675.7866692750804</v>
      </c>
      <c r="P63" s="129">
        <f>FractionUnbound_Old!P49*2*4</f>
        <v>503.8249864992456</v>
      </c>
      <c r="Q63" s="130">
        <f>FractionUnbound_Old!Q49*2*4</f>
        <v>427.63342583277517</v>
      </c>
      <c r="R63" s="131">
        <f>FractionUnbound_Old!R49*2*4</f>
        <v>469.96200629577999</v>
      </c>
      <c r="S63" s="85">
        <f t="shared" si="2"/>
        <v>6.8872313702660448E-2</v>
      </c>
      <c r="T63" s="84">
        <f t="shared" si="2"/>
        <v>5.6785163633131318E-2</v>
      </c>
      <c r="U63" s="83">
        <f t="shared" si="2"/>
        <v>7.0397996457668838E-2</v>
      </c>
      <c r="V63" s="82">
        <f t="shared" si="3"/>
        <v>0.79998904852438812</v>
      </c>
      <c r="W63" s="81">
        <f t="shared" si="3"/>
        <v>0.82444637865911219</v>
      </c>
      <c r="X63" s="80">
        <f t="shared" si="3"/>
        <v>0.7721363398697596</v>
      </c>
      <c r="Y63" s="231"/>
    </row>
    <row r="64" spans="1:25" ht="15.75" thickBot="1">
      <c r="A64" s="215"/>
      <c r="B64" s="215"/>
      <c r="C64" s="215"/>
      <c r="D64" s="215"/>
      <c r="E64" s="212"/>
      <c r="F64" s="212"/>
      <c r="G64" s="212"/>
      <c r="H64" s="212"/>
      <c r="I64" s="235"/>
      <c r="J64" s="153">
        <f>FractionUnbound_Old!J50*10*4</f>
        <v>9102.6984735206388</v>
      </c>
      <c r="K64" s="118">
        <f>FractionUnbound_Old!K50*10*4</f>
        <v>9030.293106794521</v>
      </c>
      <c r="L64" s="119">
        <f>FractionUnbound_Old!L50*10*4</f>
        <v>8464.2627545878004</v>
      </c>
      <c r="M64" s="117">
        <f>FractionUnbound_Old!M50*10*4</f>
        <v>7507.9111864144797</v>
      </c>
      <c r="N64" s="118">
        <f>FractionUnbound_Old!N50*10*4</f>
        <v>7288.6738877221997</v>
      </c>
      <c r="O64" s="119">
        <f>FractionUnbound_Old!O50*10*4</f>
        <v>7358.7973948839999</v>
      </c>
      <c r="P64" s="120">
        <f>FractionUnbound_Old!P50*2*4</f>
        <v>403.04946253480398</v>
      </c>
      <c r="Q64" s="121">
        <f>FractionUnbound_Old!Q50*2*4</f>
        <v>507.24714801456719</v>
      </c>
      <c r="R64" s="122">
        <f>FractionUnbound_Old!R50*2*4</f>
        <v>417.19331309146003</v>
      </c>
      <c r="S64" s="85">
        <f t="shared" si="2"/>
        <v>5.3683301856862604E-2</v>
      </c>
      <c r="T64" s="84">
        <f t="shared" si="2"/>
        <v>6.9593887149900752E-2</v>
      </c>
      <c r="U64" s="83">
        <f t="shared" si="2"/>
        <v>5.6693137574558329E-2</v>
      </c>
      <c r="V64" s="85">
        <f t="shared" si="3"/>
        <v>0.82480060261851718</v>
      </c>
      <c r="W64" s="84">
        <f t="shared" si="3"/>
        <v>0.80713591480636415</v>
      </c>
      <c r="X64" s="83">
        <f t="shared" si="3"/>
        <v>0.86939614331979287</v>
      </c>
      <c r="Y64" s="231"/>
    </row>
    <row r="65" spans="1:25" ht="15.75" thickBot="1">
      <c r="A65" s="215"/>
      <c r="B65" s="215"/>
      <c r="C65" s="215"/>
      <c r="D65" s="215"/>
      <c r="E65" s="212"/>
      <c r="F65" s="212"/>
      <c r="G65" s="212"/>
      <c r="H65" s="212"/>
      <c r="I65" s="116" t="s">
        <v>640</v>
      </c>
      <c r="J65" s="153">
        <f>FractionUnbound_Old!J51*10*4</f>
        <v>9433.7903437999594</v>
      </c>
      <c r="K65" s="118">
        <f>FractionUnbound_Old!K51*10*4</f>
        <v>9393.7768176422796</v>
      </c>
      <c r="L65" s="119">
        <f>FractionUnbound_Old!L51*10*4</f>
        <v>9153.6313665245198</v>
      </c>
      <c r="M65" s="117">
        <f>FractionUnbound_Old!M51*10*4</f>
        <v>7998.0176942440003</v>
      </c>
      <c r="N65" s="118">
        <f>FractionUnbound_Old!N51*10*4</f>
        <v>7851.7076483207202</v>
      </c>
      <c r="O65" s="119">
        <f>FractionUnbound_Old!O51*10*4</f>
        <v>7576.9284072946402</v>
      </c>
      <c r="P65" s="120">
        <f>FractionUnbound_Old!P51*2*4</f>
        <v>424.60668022893037</v>
      </c>
      <c r="Q65" s="121">
        <f>FractionUnbound_Old!Q51*2*4</f>
        <v>404.88512470331278</v>
      </c>
      <c r="R65" s="122">
        <f>FractionUnbound_Old!R51*2*4</f>
        <v>420.6762017287864</v>
      </c>
      <c r="S65" s="76">
        <f t="shared" si="2"/>
        <v>5.308898985488749E-2</v>
      </c>
      <c r="T65" s="75">
        <f t="shared" si="2"/>
        <v>5.1566505381782445E-2</v>
      </c>
      <c r="U65" s="74">
        <f t="shared" si="2"/>
        <v>5.5520677920591545E-2</v>
      </c>
      <c r="V65" s="76">
        <f t="shared" si="3"/>
        <v>0.84780532561871358</v>
      </c>
      <c r="W65" s="75">
        <f t="shared" si="3"/>
        <v>0.83584140870523693</v>
      </c>
      <c r="X65" s="74">
        <f t="shared" si="3"/>
        <v>0.82775109723164142</v>
      </c>
      <c r="Y65" s="231"/>
    </row>
    <row r="66" spans="1:25" ht="15.75" thickBot="1">
      <c r="A66" s="215"/>
      <c r="B66" s="215"/>
      <c r="C66" s="215"/>
      <c r="D66" s="215"/>
      <c r="E66" s="212"/>
      <c r="F66" s="212"/>
      <c r="G66" s="212"/>
      <c r="H66" s="212"/>
      <c r="I66" s="116" t="s">
        <v>642</v>
      </c>
      <c r="J66" s="153">
        <f>FractionUnbound_Old!J52*10*4</f>
        <v>8671.4535558911994</v>
      </c>
      <c r="K66" s="118">
        <f>FractionUnbound_Old!K52*10*4</f>
        <v>9222.0326005948409</v>
      </c>
      <c r="L66" s="119">
        <f>FractionUnbound_Old!L52*10*4</f>
        <v>9373.1026710001588</v>
      </c>
      <c r="M66" s="117">
        <f>FractionUnbound_Old!M52*10*4</f>
        <v>7181.9139231117197</v>
      </c>
      <c r="N66" s="118">
        <f>FractionUnbound_Old!N52*10*4</f>
        <v>7614.5132271409602</v>
      </c>
      <c r="O66" s="119">
        <f>FractionUnbound_Old!O52*10*4</f>
        <v>7333.3331877405199</v>
      </c>
      <c r="P66" s="120">
        <f>FractionUnbound_Old!P52*2*4</f>
        <v>421.41278857190719</v>
      </c>
      <c r="Q66" s="121">
        <f>FractionUnbound_Old!Q52*2*4</f>
        <v>459.65358953975601</v>
      </c>
      <c r="R66" s="122">
        <f>FractionUnbound_Old!R52*2*4</f>
        <v>462.3330987710512</v>
      </c>
      <c r="S66" s="76">
        <f t="shared" si="2"/>
        <v>5.8676947828040935E-2</v>
      </c>
      <c r="T66" s="75">
        <f t="shared" si="2"/>
        <v>6.0365459462514225E-2</v>
      </c>
      <c r="U66" s="74">
        <f t="shared" si="2"/>
        <v>6.3045423811365256E-2</v>
      </c>
      <c r="V66" s="76">
        <f t="shared" si="3"/>
        <v>0.8282249194810577</v>
      </c>
      <c r="W66" s="75">
        <f t="shared" si="3"/>
        <v>0.82568708623409204</v>
      </c>
      <c r="X66" s="74">
        <f t="shared" si="3"/>
        <v>0.78238054624424758</v>
      </c>
      <c r="Y66" s="231"/>
    </row>
    <row r="67" spans="1:25" ht="15.75" thickBot="1">
      <c r="A67" s="238"/>
      <c r="B67" s="238"/>
      <c r="C67" s="238"/>
      <c r="D67" s="238"/>
      <c r="E67" s="229"/>
      <c r="F67" s="229"/>
      <c r="G67" s="229"/>
      <c r="H67" s="229"/>
      <c r="I67" s="116" t="s">
        <v>641</v>
      </c>
      <c r="J67" s="153">
        <f>FractionUnbound_Old!J53*10*4</f>
        <v>9120.2085826543607</v>
      </c>
      <c r="K67" s="118">
        <f>FractionUnbound_Old!K53*10*4</f>
        <v>9242.5968018210006</v>
      </c>
      <c r="L67" s="119">
        <f>FractionUnbound_Old!L53*10*4</f>
        <v>8785.526797942719</v>
      </c>
      <c r="M67" s="117">
        <f>FractionUnbound_Old!M53*10*4</f>
        <v>6619.28600261052</v>
      </c>
      <c r="N67" s="118">
        <f>FractionUnbound_Old!N53*10*4</f>
        <v>6926.8796040437201</v>
      </c>
      <c r="O67" s="119">
        <f>FractionUnbound_Old!O53*10*4</f>
        <v>7495.6270753630806</v>
      </c>
      <c r="P67" s="120">
        <f>FractionUnbound_Old!P53*2*4</f>
        <v>745.54095062679517</v>
      </c>
      <c r="Q67" s="121">
        <f>FractionUnbound_Old!Q53*2*4</f>
        <v>404.53711671395439</v>
      </c>
      <c r="R67" s="122">
        <f>FractionUnbound_Old!R53*2*4</f>
        <v>476.72766590282481</v>
      </c>
      <c r="S67" s="76">
        <f t="shared" si="2"/>
        <v>0.1126316267846363</v>
      </c>
      <c r="T67" s="75">
        <f t="shared" si="2"/>
        <v>5.8401060771692472E-2</v>
      </c>
      <c r="U67" s="74">
        <f t="shared" si="2"/>
        <v>6.3600771637872949E-2</v>
      </c>
      <c r="V67" s="76">
        <f t="shared" si="3"/>
        <v>0.7257823044968158</v>
      </c>
      <c r="W67" s="75">
        <f t="shared" si="3"/>
        <v>0.74945166954366849</v>
      </c>
      <c r="X67" s="74">
        <f t="shared" si="3"/>
        <v>0.85317901222705383</v>
      </c>
      <c r="Y67" s="232"/>
    </row>
  </sheetData>
  <mergeCells count="105">
    <mergeCell ref="J3:L3"/>
    <mergeCell ref="M3:O3"/>
    <mergeCell ref="P3:R3"/>
    <mergeCell ref="S3:U3"/>
    <mergeCell ref="V3:X3"/>
    <mergeCell ref="A5:A8"/>
    <mergeCell ref="B5:B8"/>
    <mergeCell ref="C5:C8"/>
    <mergeCell ref="D5:D8"/>
    <mergeCell ref="E5:E8"/>
    <mergeCell ref="F5:F8"/>
    <mergeCell ref="G5:G8"/>
    <mergeCell ref="H5:H8"/>
    <mergeCell ref="Y5:Y8"/>
    <mergeCell ref="A10:A13"/>
    <mergeCell ref="B10:B13"/>
    <mergeCell ref="C10:C13"/>
    <mergeCell ref="D10:D13"/>
    <mergeCell ref="E10:E13"/>
    <mergeCell ref="F10:F13"/>
    <mergeCell ref="G10:G13"/>
    <mergeCell ref="H10:H13"/>
    <mergeCell ref="Y10:Y13"/>
    <mergeCell ref="A15:A18"/>
    <mergeCell ref="B15:B18"/>
    <mergeCell ref="C15:C18"/>
    <mergeCell ref="D15:D18"/>
    <mergeCell ref="E15:E18"/>
    <mergeCell ref="F15:F18"/>
    <mergeCell ref="G15:G18"/>
    <mergeCell ref="H15:H18"/>
    <mergeCell ref="Y15:Y18"/>
    <mergeCell ref="A20:A24"/>
    <mergeCell ref="B20:B24"/>
    <mergeCell ref="C20:C24"/>
    <mergeCell ref="D20:D24"/>
    <mergeCell ref="E20:E24"/>
    <mergeCell ref="F20:F24"/>
    <mergeCell ref="G20:G24"/>
    <mergeCell ref="H20:H24"/>
    <mergeCell ref="Y20:Y24"/>
    <mergeCell ref="A26:A29"/>
    <mergeCell ref="B26:B29"/>
    <mergeCell ref="C26:C29"/>
    <mergeCell ref="D26:D29"/>
    <mergeCell ref="E26:E29"/>
    <mergeCell ref="F26:F29"/>
    <mergeCell ref="G26:G29"/>
    <mergeCell ref="H26:H29"/>
    <mergeCell ref="Y26:Y29"/>
    <mergeCell ref="G31:G34"/>
    <mergeCell ref="H31:H34"/>
    <mergeCell ref="Y31:Y34"/>
    <mergeCell ref="A36:A39"/>
    <mergeCell ref="B36:B39"/>
    <mergeCell ref="C36:C39"/>
    <mergeCell ref="D36:D39"/>
    <mergeCell ref="E36:E39"/>
    <mergeCell ref="F36:F39"/>
    <mergeCell ref="G36:G39"/>
    <mergeCell ref="A31:A34"/>
    <mergeCell ref="B31:B34"/>
    <mergeCell ref="C31:C34"/>
    <mergeCell ref="D31:D34"/>
    <mergeCell ref="E31:E34"/>
    <mergeCell ref="F31:F34"/>
    <mergeCell ref="H36:H39"/>
    <mergeCell ref="Y36:Y39"/>
    <mergeCell ref="A41:A44"/>
    <mergeCell ref="B41:B44"/>
    <mergeCell ref="C41:C44"/>
    <mergeCell ref="D41:D44"/>
    <mergeCell ref="E41:E44"/>
    <mergeCell ref="F41:F44"/>
    <mergeCell ref="G41:G44"/>
    <mergeCell ref="H41:H44"/>
    <mergeCell ref="Y41:Y44"/>
    <mergeCell ref="A46:A49"/>
    <mergeCell ref="B46:B49"/>
    <mergeCell ref="C46:C49"/>
    <mergeCell ref="D46:D49"/>
    <mergeCell ref="E46:E49"/>
    <mergeCell ref="F46:F49"/>
    <mergeCell ref="G46:G49"/>
    <mergeCell ref="H46:H49"/>
    <mergeCell ref="Y46:Y49"/>
    <mergeCell ref="H56:H67"/>
    <mergeCell ref="Y56:Y67"/>
    <mergeCell ref="I62:I64"/>
    <mergeCell ref="G51:G54"/>
    <mergeCell ref="H51:H54"/>
    <mergeCell ref="Y51:Y54"/>
    <mergeCell ref="A56:A67"/>
    <mergeCell ref="B56:B67"/>
    <mergeCell ref="C56:C67"/>
    <mergeCell ref="D56:D67"/>
    <mergeCell ref="E56:E67"/>
    <mergeCell ref="F56:F67"/>
    <mergeCell ref="G56:G67"/>
    <mergeCell ref="A51:A54"/>
    <mergeCell ref="B51:B54"/>
    <mergeCell ref="C51:C54"/>
    <mergeCell ref="D51:D54"/>
    <mergeCell ref="E51:E54"/>
    <mergeCell ref="F51:F54"/>
  </mergeCells>
  <hyperlinks>
    <hyperlink ref="A36" location="'Cover Sheet'!A1" display="'Cover Sheet'!A1" xr:uid="{2F01DF28-40AA-473E-A2A1-2D947DA920C8}"/>
    <hyperlink ref="A38" location="'Cover Sheet'!A1" display="'Cover Sheet'!A1" xr:uid="{2EBA2488-038B-4D66-8511-3D8FCC3C66D0}"/>
    <hyperlink ref="A39" location="'Cover Sheet'!A1" display="'Cover Sheet'!A1" xr:uid="{7ACE141E-6D53-4A0C-8C58-408F9D43AC02}"/>
    <hyperlink ref="A31" location="'Cover Sheet'!A1" display="'Cover Sheet'!A1" xr:uid="{DFA761CD-3FCB-4A48-B1E1-CD6ED4BDC4AF}"/>
    <hyperlink ref="A33" location="'Cover Sheet'!A1" display="'Cover Sheet'!A1" xr:uid="{80D49842-8672-4CF5-8A52-49AD3182ED56}"/>
    <hyperlink ref="A34" location="'Cover Sheet'!A1" display="'Cover Sheet'!A1" xr:uid="{28771332-9944-4B45-8BE3-95EEE67C3CF0}"/>
    <hyperlink ref="A41" location="'Cover Sheet'!A1" display="'Cover Sheet'!A1" xr:uid="{CE5F1543-7668-43C4-8116-07490C65B516}"/>
    <hyperlink ref="A43" location="'Cover Sheet'!A1" display="'Cover Sheet'!A1" xr:uid="{2E0E93BC-674F-48E1-AB01-50368B90774E}"/>
    <hyperlink ref="A44" location="'Cover Sheet'!A1" display="'Cover Sheet'!A1" xr:uid="{FD4B6897-C68A-4120-A43E-843C081350B7}"/>
    <hyperlink ref="A46" location="'Cover Sheet'!A1" display="'Cover Sheet'!A1" xr:uid="{8683414F-B8BB-47AC-A5A1-8AE8992E97DF}"/>
    <hyperlink ref="A48" location="'Cover Sheet'!A1" display="'Cover Sheet'!A1" xr:uid="{5E81B910-2D6B-410D-A01E-77C344D75DF2}"/>
    <hyperlink ref="A49" location="'Cover Sheet'!A1" display="'Cover Sheet'!A1" xr:uid="{7127DE33-B4BD-4447-8069-69B95DFC7FC4}"/>
  </hyperlinks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93B1-A4F9-40FA-B58E-04227520BAA2}">
  <dimension ref="A24"/>
  <sheetViews>
    <sheetView workbookViewId="0">
      <selection activeCell="A25" sqref="A1:M25"/>
    </sheetView>
  </sheetViews>
  <sheetFormatPr defaultRowHeight="15"/>
  <cols>
    <col min="1" max="16384" width="9.140625" style="10"/>
  </cols>
  <sheetData>
    <row r="24" spans="1:1">
      <c r="A24" s="10" t="s">
        <v>332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7EEB-A711-4795-840C-66147D3AAD2C}">
  <dimension ref="A1:M28"/>
  <sheetViews>
    <sheetView workbookViewId="0">
      <selection activeCell="A3" sqref="A3:M15"/>
    </sheetView>
  </sheetViews>
  <sheetFormatPr defaultRowHeight="15"/>
  <cols>
    <col min="1" max="2" width="9.140625" style="10"/>
    <col min="3" max="3" width="13.5703125" style="10" customWidth="1"/>
    <col min="4" max="4" width="20.5703125" style="10" customWidth="1"/>
    <col min="5" max="6" width="9.140625" style="10"/>
    <col min="7" max="7" width="14.5703125" style="10" customWidth="1"/>
    <col min="8" max="16384" width="9.140625" style="10"/>
  </cols>
  <sheetData>
    <row r="1" spans="1:13">
      <c r="A1" s="10" t="s">
        <v>227</v>
      </c>
    </row>
    <row r="3" spans="1:13">
      <c r="A3" s="10">
        <v>3125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341</v>
      </c>
      <c r="I5" s="248"/>
      <c r="J5" s="246" t="s">
        <v>340</v>
      </c>
      <c r="K5" s="247"/>
      <c r="L5" s="247"/>
      <c r="M5" s="248"/>
    </row>
    <row r="6" spans="1:13">
      <c r="A6" s="12" t="s">
        <v>162</v>
      </c>
      <c r="B6" s="12" t="s">
        <v>162</v>
      </c>
      <c r="C6" s="12" t="s">
        <v>77</v>
      </c>
      <c r="D6" s="12" t="s">
        <v>66</v>
      </c>
      <c r="E6" s="12" t="s">
        <v>81</v>
      </c>
      <c r="F6" s="12" t="s">
        <v>34</v>
      </c>
      <c r="G6" s="12" t="s">
        <v>85</v>
      </c>
      <c r="H6" s="12" t="s">
        <v>153</v>
      </c>
      <c r="I6" s="12" t="s">
        <v>175</v>
      </c>
      <c r="J6" s="12" t="s">
        <v>4</v>
      </c>
      <c r="K6" s="12" t="s">
        <v>22</v>
      </c>
      <c r="L6" s="12" t="s">
        <v>0</v>
      </c>
      <c r="M6" s="12" t="s">
        <v>93</v>
      </c>
    </row>
    <row r="7" spans="1:13">
      <c r="A7" s="11"/>
      <c r="B7" s="11"/>
      <c r="C7" s="25" t="s">
        <v>26</v>
      </c>
      <c r="D7" s="25" t="s">
        <v>270</v>
      </c>
      <c r="E7" s="25" t="s">
        <v>59</v>
      </c>
      <c r="F7" s="25" t="s">
        <v>122</v>
      </c>
      <c r="G7" s="26">
        <v>43894.274478159699</v>
      </c>
      <c r="H7" s="25" t="s">
        <v>333</v>
      </c>
      <c r="I7" s="24">
        <v>0</v>
      </c>
      <c r="J7" s="24">
        <v>10.357250000000001</v>
      </c>
      <c r="K7" s="24">
        <v>1.9018054772547099</v>
      </c>
      <c r="L7" s="24">
        <v>108.674598700269</v>
      </c>
      <c r="M7" s="24">
        <v>399.25691103331201</v>
      </c>
    </row>
    <row r="8" spans="1:13">
      <c r="A8" s="11"/>
      <c r="B8" s="11"/>
      <c r="C8" s="25" t="s">
        <v>26</v>
      </c>
      <c r="D8" s="25" t="s">
        <v>339</v>
      </c>
      <c r="E8" s="25" t="s">
        <v>59</v>
      </c>
      <c r="F8" s="25" t="s">
        <v>122</v>
      </c>
      <c r="G8" s="26">
        <v>43894.517257696803</v>
      </c>
      <c r="H8" s="25" t="s">
        <v>333</v>
      </c>
      <c r="I8" s="24">
        <v>0</v>
      </c>
      <c r="J8" s="24">
        <v>10.3572166666667</v>
      </c>
      <c r="K8" s="24">
        <v>1.8354135707963499</v>
      </c>
      <c r="L8" s="24">
        <v>104.880775474077</v>
      </c>
      <c r="M8" s="24">
        <v>364.60618548399299</v>
      </c>
    </row>
    <row r="9" spans="1:13">
      <c r="A9" s="11"/>
      <c r="B9" s="11"/>
      <c r="C9" s="25" t="s">
        <v>26</v>
      </c>
      <c r="D9" s="25" t="s">
        <v>338</v>
      </c>
      <c r="E9" s="25" t="s">
        <v>59</v>
      </c>
      <c r="F9" s="25" t="s">
        <v>122</v>
      </c>
      <c r="G9" s="26">
        <v>43894.531551956003</v>
      </c>
      <c r="H9" s="25" t="s">
        <v>333</v>
      </c>
      <c r="I9" s="24">
        <v>0</v>
      </c>
      <c r="J9" s="24">
        <v>10.357250000000001</v>
      </c>
      <c r="K9" s="24">
        <v>1.4127351843966001</v>
      </c>
      <c r="L9" s="24">
        <v>80.727724822663006</v>
      </c>
      <c r="M9" s="24">
        <v>299.82080167123098</v>
      </c>
    </row>
    <row r="10" spans="1:13">
      <c r="A10" s="11"/>
      <c r="B10" s="11"/>
      <c r="C10" s="25" t="s">
        <v>26</v>
      </c>
      <c r="D10" s="25" t="s">
        <v>337</v>
      </c>
      <c r="E10" s="25" t="s">
        <v>59</v>
      </c>
      <c r="F10" s="25" t="s">
        <v>122</v>
      </c>
      <c r="G10" s="26">
        <v>43894.545840532403</v>
      </c>
      <c r="H10" s="25" t="s">
        <v>333</v>
      </c>
      <c r="I10" s="24">
        <v>0</v>
      </c>
      <c r="J10" s="24">
        <v>10.3572166666667</v>
      </c>
      <c r="K10" s="24">
        <v>1.90954245727742</v>
      </c>
      <c r="L10" s="24">
        <v>109.116711844424</v>
      </c>
      <c r="M10" s="24">
        <v>384.41522516200399</v>
      </c>
    </row>
    <row r="11" spans="1:13">
      <c r="A11" s="11"/>
      <c r="B11" s="11"/>
      <c r="C11" s="25" t="s">
        <v>26</v>
      </c>
      <c r="D11" s="25" t="s">
        <v>336</v>
      </c>
      <c r="E11" s="25" t="s">
        <v>59</v>
      </c>
      <c r="F11" s="25" t="s">
        <v>122</v>
      </c>
      <c r="G11" s="26">
        <v>43894.5600892824</v>
      </c>
      <c r="H11" s="25" t="s">
        <v>333</v>
      </c>
      <c r="I11" s="24">
        <v>0</v>
      </c>
      <c r="J11" s="24">
        <v>10.36565</v>
      </c>
      <c r="K11" s="24">
        <v>1.7956664873554</v>
      </c>
      <c r="L11" s="24">
        <v>102.609513563166</v>
      </c>
      <c r="M11" s="24">
        <v>343.54163614120802</v>
      </c>
    </row>
    <row r="12" spans="1:13">
      <c r="A12" s="11"/>
      <c r="B12" s="11"/>
      <c r="C12" s="25" t="s">
        <v>26</v>
      </c>
      <c r="D12" s="25" t="s">
        <v>335</v>
      </c>
      <c r="E12" s="25" t="s">
        <v>59</v>
      </c>
      <c r="F12" s="25" t="s">
        <v>122</v>
      </c>
      <c r="G12" s="26">
        <v>43894.574410925903</v>
      </c>
      <c r="H12" s="25" t="s">
        <v>333</v>
      </c>
      <c r="I12" s="24">
        <v>0</v>
      </c>
      <c r="J12" s="24">
        <v>10.3572166666667</v>
      </c>
      <c r="K12" s="24">
        <v>1.68134990275591</v>
      </c>
      <c r="L12" s="24">
        <v>96.077137300337597</v>
      </c>
      <c r="M12" s="24">
        <v>344.99016211374902</v>
      </c>
    </row>
    <row r="13" spans="1:13">
      <c r="A13" s="11"/>
      <c r="B13" s="11"/>
      <c r="C13" s="25" t="s">
        <v>26</v>
      </c>
      <c r="D13" s="25" t="s">
        <v>334</v>
      </c>
      <c r="E13" s="25" t="s">
        <v>59</v>
      </c>
      <c r="F13" s="25" t="s">
        <v>122</v>
      </c>
      <c r="G13" s="26">
        <v>43894.588726736103</v>
      </c>
      <c r="H13" s="25" t="s">
        <v>333</v>
      </c>
      <c r="I13" s="24">
        <v>0</v>
      </c>
      <c r="J13" s="24">
        <v>10.357250000000001</v>
      </c>
      <c r="K13" s="24">
        <v>1.71348692016361</v>
      </c>
      <c r="L13" s="24">
        <v>97.913538295063404</v>
      </c>
      <c r="M13" s="24">
        <v>353.94714087927701</v>
      </c>
    </row>
    <row r="14" spans="1:13">
      <c r="J14" s="10" t="s">
        <v>228</v>
      </c>
      <c r="K14" s="10">
        <f>ROUND(STDEV(K7:K13),2)</f>
        <v>0.17</v>
      </c>
    </row>
    <row r="15" spans="1:13">
      <c r="A15" s="28" t="s">
        <v>229</v>
      </c>
      <c r="E15" s="8">
        <v>3.1429999999999998</v>
      </c>
      <c r="J15" s="10" t="s">
        <v>230</v>
      </c>
      <c r="K15" s="10">
        <f>ROUND((K14*E15),2)</f>
        <v>0.53</v>
      </c>
    </row>
    <row r="26" spans="1:10">
      <c r="A26" s="10" t="s">
        <v>231</v>
      </c>
    </row>
    <row r="27" spans="1:10">
      <c r="A27" s="10" t="s">
        <v>232</v>
      </c>
      <c r="C27" s="9" t="s">
        <v>233</v>
      </c>
    </row>
    <row r="28" spans="1:10">
      <c r="A28" s="10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ECE25F14-20F2-49BA-A20D-878CEE166899}"/>
    <hyperlink ref="C27" r:id="rId2" xr:uid="{36E37154-4A7A-4615-9743-7623D1F0311A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18EA880-5482-4462-BB17-313CEA8F0A3E}">
          <x14:formula1>
            <xm:f>'E:\[3125_MDL.xlsx]ValueList_Helper'!#REF!</xm:f>
          </x14:formula1>
          <xm:sqref>E7:E13</xm:sqref>
        </x14:dataValidation>
        <x14:dataValidation type="list" allowBlank="1" showInputMessage="1" xr:uid="{635BB90A-B7B8-4E8A-9D22-7C601CA48BD3}">
          <x14:formula1>
            <xm:f>'E:\[3125_MDL.xlsx]ValueList_Helper'!#REF!</xm:f>
          </x14:formula1>
          <xm:sqref>F7:F13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667C-E04B-4193-980F-654B3246390D}">
  <dimension ref="A19"/>
  <sheetViews>
    <sheetView workbookViewId="0">
      <selection activeCell="A20" sqref="A1:N20"/>
    </sheetView>
  </sheetViews>
  <sheetFormatPr defaultRowHeight="15"/>
  <cols>
    <col min="1" max="16384" width="9.140625" style="10"/>
  </cols>
  <sheetData>
    <row r="19" spans="1:1">
      <c r="A19" s="51" t="s">
        <v>614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6"/>
  <sheetViews>
    <sheetView workbookViewId="0">
      <selection activeCell="A17" sqref="A1:P17"/>
    </sheetView>
  </sheetViews>
  <sheetFormatPr defaultRowHeight="15"/>
  <sheetData>
    <row r="16" spans="1:1">
      <c r="A16" t="s">
        <v>202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8"/>
  <sheetViews>
    <sheetView workbookViewId="0">
      <selection activeCell="A3" sqref="A3:M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227</v>
      </c>
    </row>
    <row r="3" spans="1:13">
      <c r="A3" t="s">
        <v>243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58</v>
      </c>
      <c r="I5" s="248"/>
      <c r="J5" s="246" t="s">
        <v>129</v>
      </c>
      <c r="K5" s="247"/>
      <c r="L5" s="247"/>
      <c r="M5" s="248"/>
    </row>
    <row r="6" spans="1:13">
      <c r="A6" s="3" t="s">
        <v>162</v>
      </c>
      <c r="B6" s="3" t="s">
        <v>162</v>
      </c>
      <c r="C6" s="3" t="s">
        <v>77</v>
      </c>
      <c r="D6" s="3" t="s">
        <v>66</v>
      </c>
      <c r="E6" s="3" t="s">
        <v>81</v>
      </c>
      <c r="F6" s="3" t="s">
        <v>34</v>
      </c>
      <c r="G6" s="3" t="s">
        <v>85</v>
      </c>
      <c r="H6" s="3" t="s">
        <v>153</v>
      </c>
      <c r="I6" s="3" t="s">
        <v>175</v>
      </c>
      <c r="J6" s="3" t="s">
        <v>4</v>
      </c>
      <c r="K6" s="3" t="s">
        <v>22</v>
      </c>
      <c r="L6" s="3" t="s">
        <v>0</v>
      </c>
      <c r="M6" s="3" t="s">
        <v>93</v>
      </c>
    </row>
    <row r="7" spans="1:13">
      <c r="A7" s="2"/>
      <c r="B7" s="2"/>
      <c r="C7" t="s">
        <v>203</v>
      </c>
      <c r="D7" t="s">
        <v>204</v>
      </c>
      <c r="E7" t="s">
        <v>59</v>
      </c>
      <c r="F7">
        <v>1</v>
      </c>
      <c r="G7" s="5">
        <v>43866.946527777778</v>
      </c>
      <c r="H7" t="s">
        <v>209</v>
      </c>
      <c r="I7">
        <v>0</v>
      </c>
      <c r="J7">
        <v>11.21893333</v>
      </c>
      <c r="K7">
        <v>1.8146602949999999</v>
      </c>
      <c r="L7">
        <v>103.694874</v>
      </c>
      <c r="M7">
        <v>12971.60642</v>
      </c>
    </row>
    <row r="8" spans="1:13">
      <c r="A8" s="2"/>
      <c r="B8" s="2"/>
      <c r="C8" t="s">
        <v>203</v>
      </c>
      <c r="D8" t="s">
        <v>210</v>
      </c>
      <c r="E8" t="s">
        <v>59</v>
      </c>
      <c r="F8">
        <v>1</v>
      </c>
      <c r="G8" s="5">
        <v>43866.931944444441</v>
      </c>
      <c r="H8" t="s">
        <v>209</v>
      </c>
      <c r="I8">
        <v>0</v>
      </c>
      <c r="J8">
        <v>11.21896667</v>
      </c>
      <c r="K8">
        <v>1.7472773660000001</v>
      </c>
      <c r="L8">
        <v>99.844420940000006</v>
      </c>
      <c r="M8">
        <v>15260.959629999999</v>
      </c>
    </row>
    <row r="9" spans="1:13">
      <c r="A9" s="2"/>
      <c r="B9" s="2"/>
      <c r="C9" t="s">
        <v>203</v>
      </c>
      <c r="D9" t="s">
        <v>211</v>
      </c>
      <c r="E9" t="s">
        <v>59</v>
      </c>
      <c r="F9">
        <v>1</v>
      </c>
      <c r="G9" s="5">
        <v>43866.916666666664</v>
      </c>
      <c r="H9" t="s">
        <v>209</v>
      </c>
      <c r="I9">
        <v>0</v>
      </c>
      <c r="J9">
        <v>11.21893333</v>
      </c>
      <c r="K9">
        <v>1.702867541</v>
      </c>
      <c r="L9">
        <v>97.306716660000006</v>
      </c>
      <c r="M9">
        <v>11936.18482</v>
      </c>
    </row>
    <row r="10" spans="1:13">
      <c r="A10" s="2"/>
      <c r="B10" s="2"/>
      <c r="C10" t="s">
        <v>203</v>
      </c>
      <c r="D10" t="s">
        <v>212</v>
      </c>
      <c r="E10" t="s">
        <v>59</v>
      </c>
      <c r="F10">
        <v>1</v>
      </c>
      <c r="G10" s="5">
        <v>43866.902083333334</v>
      </c>
      <c r="H10" t="s">
        <v>209</v>
      </c>
      <c r="I10">
        <v>0</v>
      </c>
      <c r="J10">
        <v>11.21898333</v>
      </c>
      <c r="K10">
        <v>1.6587554309999999</v>
      </c>
      <c r="L10">
        <v>94.786024639999994</v>
      </c>
      <c r="M10">
        <v>15215.807930000001</v>
      </c>
    </row>
    <row r="11" spans="1:13">
      <c r="A11" s="2"/>
      <c r="B11" s="2"/>
      <c r="C11" t="s">
        <v>203</v>
      </c>
      <c r="D11" t="s">
        <v>213</v>
      </c>
      <c r="E11" t="s">
        <v>59</v>
      </c>
      <c r="F11">
        <v>1</v>
      </c>
      <c r="G11" s="5">
        <v>43866.887499999997</v>
      </c>
      <c r="H11" t="s">
        <v>209</v>
      </c>
      <c r="I11">
        <v>0</v>
      </c>
      <c r="J11">
        <v>11.21895</v>
      </c>
      <c r="K11">
        <v>1.783292917</v>
      </c>
      <c r="L11">
        <v>101.9024524</v>
      </c>
      <c r="M11">
        <v>16803.784110000001</v>
      </c>
    </row>
    <row r="12" spans="1:13">
      <c r="A12" s="2"/>
      <c r="B12" s="2"/>
      <c r="C12" t="s">
        <v>203</v>
      </c>
      <c r="D12" t="s">
        <v>214</v>
      </c>
      <c r="E12" t="s">
        <v>59</v>
      </c>
      <c r="F12">
        <v>1</v>
      </c>
      <c r="G12" s="5">
        <v>43866.87222222222</v>
      </c>
      <c r="H12" t="s">
        <v>209</v>
      </c>
      <c r="I12">
        <v>0</v>
      </c>
      <c r="J12">
        <v>11.21896667</v>
      </c>
      <c r="K12">
        <v>1.7068446909999999</v>
      </c>
      <c r="L12">
        <v>97.533982339999994</v>
      </c>
      <c r="M12">
        <v>12419.74934</v>
      </c>
    </row>
    <row r="13" spans="1:13">
      <c r="A13" s="2"/>
      <c r="B13" s="2"/>
      <c r="C13" t="s">
        <v>203</v>
      </c>
      <c r="D13" t="s">
        <v>215</v>
      </c>
      <c r="E13" t="s">
        <v>59</v>
      </c>
      <c r="F13">
        <v>1</v>
      </c>
      <c r="G13" s="5">
        <v>43866.857638888891</v>
      </c>
      <c r="H13" t="s">
        <v>209</v>
      </c>
      <c r="I13">
        <v>0</v>
      </c>
      <c r="J13">
        <v>11.21893333</v>
      </c>
      <c r="K13">
        <v>1.8363017580000001</v>
      </c>
      <c r="L13">
        <v>104.931529</v>
      </c>
      <c r="M13">
        <v>15748.61253</v>
      </c>
    </row>
    <row r="14" spans="1:13">
      <c r="J14" t="s">
        <v>228</v>
      </c>
      <c r="K14">
        <f>ROUND(STDEV(K7:K13),2)</f>
        <v>0.06</v>
      </c>
    </row>
    <row r="15" spans="1:13">
      <c r="A15" s="7" t="s">
        <v>229</v>
      </c>
      <c r="E15" s="8">
        <v>3.1429999999999998</v>
      </c>
      <c r="J15" t="s">
        <v>230</v>
      </c>
      <c r="K15">
        <f>ROUND((K14*E15),2)</f>
        <v>0.19</v>
      </c>
    </row>
    <row r="26" spans="1:10">
      <c r="A26" t="s">
        <v>231</v>
      </c>
    </row>
    <row r="27" spans="1:10">
      <c r="A27" t="s">
        <v>232</v>
      </c>
      <c r="C27" s="9" t="s">
        <v>233</v>
      </c>
    </row>
    <row r="28" spans="1:10">
      <c r="A28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134F11A1-F4BE-44D0-9ACE-9D09B19846CD}"/>
    <hyperlink ref="C27" r:id="rId2" xr:uid="{011DF9E6-8332-4FF0-BD3D-AACE30D9611C}"/>
  </hyperlinks>
  <pageMargins left="0.7" right="0.7" top="0.75" bottom="0.75" header="0.3" footer="0.3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200F-3D4A-4197-941D-D42507B4808C}">
  <dimension ref="A25"/>
  <sheetViews>
    <sheetView workbookViewId="0">
      <selection activeCell="A26" sqref="A1:N26"/>
    </sheetView>
  </sheetViews>
  <sheetFormatPr defaultRowHeight="15"/>
  <cols>
    <col min="1" max="16384" width="9.140625" style="10"/>
  </cols>
  <sheetData>
    <row r="25" spans="1:1">
      <c r="A25" s="10" t="s">
        <v>342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74B5-B4D0-4C50-88E5-C288C7ED37B6}">
  <dimension ref="A1:M28"/>
  <sheetViews>
    <sheetView topLeftCell="A13" workbookViewId="0">
      <selection activeCell="P4" sqref="P4"/>
    </sheetView>
  </sheetViews>
  <sheetFormatPr defaultRowHeight="15"/>
  <cols>
    <col min="1" max="2" width="9.140625" style="10"/>
    <col min="3" max="3" width="13.5703125" style="10" customWidth="1"/>
    <col min="4" max="4" width="20.5703125" style="10" customWidth="1"/>
    <col min="5" max="6" width="9.140625" style="10"/>
    <col min="7" max="7" width="14.5703125" style="10" customWidth="1"/>
    <col min="8" max="16384" width="9.140625" style="10"/>
  </cols>
  <sheetData>
    <row r="1" spans="1:13">
      <c r="A1" s="10" t="s">
        <v>227</v>
      </c>
    </row>
    <row r="3" spans="1:13">
      <c r="A3" s="10" t="s">
        <v>617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58</v>
      </c>
      <c r="I5" s="248"/>
      <c r="J5" s="246" t="s">
        <v>129</v>
      </c>
      <c r="K5" s="247"/>
      <c r="L5" s="247"/>
      <c r="M5" s="248"/>
    </row>
    <row r="6" spans="1:13">
      <c r="A6" s="12" t="s">
        <v>162</v>
      </c>
      <c r="B6" s="12" t="s">
        <v>162</v>
      </c>
      <c r="C6" s="12" t="s">
        <v>77</v>
      </c>
      <c r="D6" s="12" t="s">
        <v>66</v>
      </c>
      <c r="E6" s="12" t="s">
        <v>81</v>
      </c>
      <c r="F6" s="12" t="s">
        <v>34</v>
      </c>
      <c r="G6" s="12" t="s">
        <v>85</v>
      </c>
      <c r="H6" s="12" t="s">
        <v>153</v>
      </c>
      <c r="I6" s="12" t="s">
        <v>175</v>
      </c>
      <c r="J6" s="12" t="s">
        <v>4</v>
      </c>
      <c r="K6" s="12" t="s">
        <v>22</v>
      </c>
      <c r="L6" s="12" t="s">
        <v>0</v>
      </c>
      <c r="M6" s="12" t="s">
        <v>93</v>
      </c>
    </row>
    <row r="7" spans="1:13">
      <c r="A7" s="11"/>
      <c r="B7" s="11"/>
      <c r="C7" s="72" t="s">
        <v>520</v>
      </c>
      <c r="D7" s="72" t="s">
        <v>526</v>
      </c>
      <c r="E7" s="11" t="s">
        <v>59</v>
      </c>
      <c r="F7" s="11">
        <v>1</v>
      </c>
      <c r="G7" s="73">
        <v>43866.539026828701</v>
      </c>
      <c r="H7" s="72" t="s">
        <v>616</v>
      </c>
      <c r="I7" s="71">
        <v>0</v>
      </c>
      <c r="J7" s="71">
        <v>11.48485</v>
      </c>
      <c r="K7" s="71">
        <v>1.499944889967</v>
      </c>
      <c r="L7" s="71">
        <v>85.711136569542901</v>
      </c>
      <c r="M7" s="71">
        <v>1699.28801708985</v>
      </c>
    </row>
    <row r="8" spans="1:13">
      <c r="A8" s="11"/>
      <c r="B8" s="11"/>
      <c r="C8" s="72" t="s">
        <v>520</v>
      </c>
      <c r="D8" s="72" t="s">
        <v>525</v>
      </c>
      <c r="E8" s="11" t="s">
        <v>59</v>
      </c>
      <c r="F8" s="11">
        <v>1</v>
      </c>
      <c r="G8" s="73">
        <v>43866.553261793997</v>
      </c>
      <c r="H8" s="72" t="s">
        <v>616</v>
      </c>
      <c r="I8" s="71">
        <v>0</v>
      </c>
      <c r="J8" s="71">
        <v>11.4906166666667</v>
      </c>
      <c r="K8" s="71">
        <v>1.4300607976450599</v>
      </c>
      <c r="L8" s="71">
        <v>81.7177598654322</v>
      </c>
      <c r="M8" s="71">
        <v>1540.6242330001801</v>
      </c>
    </row>
    <row r="9" spans="1:13">
      <c r="A9" s="11"/>
      <c r="B9" s="11"/>
      <c r="C9" s="72" t="s">
        <v>520</v>
      </c>
      <c r="D9" s="72" t="s">
        <v>524</v>
      </c>
      <c r="E9" s="11" t="s">
        <v>59</v>
      </c>
      <c r="F9" s="11">
        <v>1</v>
      </c>
      <c r="G9" s="73">
        <v>43866.567510740701</v>
      </c>
      <c r="H9" s="72" t="s">
        <v>616</v>
      </c>
      <c r="I9" s="71">
        <v>0</v>
      </c>
      <c r="J9" s="71">
        <v>11.4966666666667</v>
      </c>
      <c r="K9" s="71">
        <v>2.2095703984774402</v>
      </c>
      <c r="L9" s="71">
        <v>126.26116562728301</v>
      </c>
      <c r="M9" s="71">
        <v>2330.23617309573</v>
      </c>
    </row>
    <row r="10" spans="1:13">
      <c r="A10" s="11"/>
      <c r="B10" s="11"/>
      <c r="C10" s="72" t="s">
        <v>520</v>
      </c>
      <c r="D10" s="72" t="s">
        <v>523</v>
      </c>
      <c r="E10" s="11" t="s">
        <v>59</v>
      </c>
      <c r="F10" s="11">
        <v>1</v>
      </c>
      <c r="G10" s="73">
        <v>43866.581883391198</v>
      </c>
      <c r="H10" s="72" t="s">
        <v>616</v>
      </c>
      <c r="I10" s="71">
        <v>0</v>
      </c>
      <c r="J10" s="71">
        <v>11.4906333333333</v>
      </c>
      <c r="K10" s="71">
        <v>1.63543939474123</v>
      </c>
      <c r="L10" s="71">
        <v>93.453679699499105</v>
      </c>
      <c r="M10" s="71">
        <v>1604.62043774416</v>
      </c>
    </row>
    <row r="11" spans="1:13">
      <c r="A11" s="11"/>
      <c r="B11" s="11"/>
      <c r="C11" s="72" t="s">
        <v>520</v>
      </c>
      <c r="D11" s="72" t="s">
        <v>522</v>
      </c>
      <c r="E11" s="11" t="s">
        <v>59</v>
      </c>
      <c r="F11" s="11">
        <v>1</v>
      </c>
      <c r="G11" s="73">
        <v>43866.596151157399</v>
      </c>
      <c r="H11" s="72" t="s">
        <v>616</v>
      </c>
      <c r="I11" s="71">
        <v>0</v>
      </c>
      <c r="J11" s="71">
        <v>11.4966666666667</v>
      </c>
      <c r="K11" s="71">
        <v>1.5917843371604099</v>
      </c>
      <c r="L11" s="71">
        <v>90.959104980595001</v>
      </c>
      <c r="M11" s="71">
        <v>1713.10253039553</v>
      </c>
    </row>
    <row r="12" spans="1:13">
      <c r="A12" s="11"/>
      <c r="B12" s="11"/>
      <c r="C12" s="72" t="s">
        <v>520</v>
      </c>
      <c r="D12" s="72" t="s">
        <v>521</v>
      </c>
      <c r="E12" s="11" t="s">
        <v>59</v>
      </c>
      <c r="F12" s="11">
        <v>1</v>
      </c>
      <c r="G12" s="73">
        <v>43866.6104240278</v>
      </c>
      <c r="H12" s="72" t="s">
        <v>616</v>
      </c>
      <c r="I12" s="71">
        <v>0</v>
      </c>
      <c r="J12" s="71">
        <v>11.4966333333333</v>
      </c>
      <c r="K12" s="71">
        <v>1.6527446329948099</v>
      </c>
      <c r="L12" s="71">
        <v>94.442550456846106</v>
      </c>
      <c r="M12" s="71">
        <v>1743.6506910400601</v>
      </c>
    </row>
    <row r="13" spans="1:13">
      <c r="A13" s="11"/>
      <c r="B13" s="11"/>
      <c r="C13" s="72" t="s">
        <v>520</v>
      </c>
      <c r="D13" s="72" t="s">
        <v>519</v>
      </c>
      <c r="E13" s="11" t="s">
        <v>59</v>
      </c>
      <c r="F13" s="11">
        <v>1</v>
      </c>
      <c r="G13" s="73">
        <v>43866.624745173598</v>
      </c>
      <c r="H13" s="72" t="s">
        <v>616</v>
      </c>
      <c r="I13" s="71">
        <v>0</v>
      </c>
      <c r="J13" s="71">
        <v>11.4906666666667</v>
      </c>
      <c r="K13" s="71">
        <v>2.2304555490140401</v>
      </c>
      <c r="L13" s="71">
        <v>127.45460280080199</v>
      </c>
      <c r="M13" s="71">
        <v>2241.1201541027999</v>
      </c>
    </row>
    <row r="14" spans="1:13">
      <c r="J14" s="10" t="s">
        <v>228</v>
      </c>
      <c r="K14" s="10">
        <f>ROUND(STDEV(K7:K13),2)</f>
        <v>0.33</v>
      </c>
    </row>
    <row r="15" spans="1:13">
      <c r="A15" s="28" t="s">
        <v>229</v>
      </c>
      <c r="E15" s="8">
        <v>3.1429999999999998</v>
      </c>
      <c r="J15" s="10" t="s">
        <v>230</v>
      </c>
      <c r="K15" s="10">
        <f>ROUND((K14*E15),2)</f>
        <v>1.04</v>
      </c>
    </row>
    <row r="26" spans="1:10">
      <c r="A26" s="10" t="s">
        <v>231</v>
      </c>
    </row>
    <row r="27" spans="1:10">
      <c r="A27" s="10" t="s">
        <v>232</v>
      </c>
      <c r="C27" s="9" t="s">
        <v>233</v>
      </c>
    </row>
    <row r="28" spans="1:10">
      <c r="A28" s="10" t="s">
        <v>234</v>
      </c>
      <c r="J28" s="9" t="s">
        <v>235</v>
      </c>
    </row>
  </sheetData>
  <mergeCells count="3">
    <mergeCell ref="A5:G5"/>
    <mergeCell ref="H5:I5"/>
    <mergeCell ref="J5:M5"/>
  </mergeCells>
  <hyperlinks>
    <hyperlink ref="J28" r:id="rId1" xr:uid="{157A402A-6761-41C2-99D4-E64C4A911657}"/>
    <hyperlink ref="C27" r:id="rId2" xr:uid="{443EAB84-1CE4-4230-9CDC-25A4CBAC47EA}"/>
  </hyperlinks>
  <pageMargins left="0.7" right="0.7" top="0.75" bottom="0.75" header="0.3" footer="0.3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D93F-EE79-417D-B83B-396444B60F6B}">
  <dimension ref="A2:AD139"/>
  <sheetViews>
    <sheetView workbookViewId="0">
      <selection activeCell="A34" sqref="A1:XFD34"/>
    </sheetView>
  </sheetViews>
  <sheetFormatPr defaultRowHeight="15"/>
  <cols>
    <col min="1" max="1" width="10.7109375" bestFit="1" customWidth="1"/>
    <col min="3" max="3" width="22.5703125" bestFit="1" customWidth="1"/>
    <col min="5" max="5" width="15.5703125" bestFit="1" customWidth="1"/>
    <col min="13" max="13" width="9.140625" style="10"/>
    <col min="15" max="15" width="10.5703125" style="10" bestFit="1" customWidth="1"/>
    <col min="16" max="16" width="15.28515625" style="10" bestFit="1" customWidth="1"/>
    <col min="17" max="20" width="15.28515625" style="10" customWidth="1"/>
    <col min="24" max="71" width="0" hidden="1" customWidth="1"/>
  </cols>
  <sheetData>
    <row r="2" spans="1:30">
      <c r="A2" s="17" t="s">
        <v>244</v>
      </c>
      <c r="B2" s="17">
        <v>915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8"/>
      <c r="X2" s="16"/>
      <c r="Y2" s="16"/>
      <c r="Z2" s="16"/>
      <c r="AA2" s="16"/>
      <c r="AB2" s="16"/>
      <c r="AC2" s="16"/>
      <c r="AD2" s="16"/>
    </row>
    <row r="3" spans="1:30">
      <c r="A3" s="246" t="s">
        <v>33</v>
      </c>
      <c r="B3" s="247"/>
      <c r="C3" s="247"/>
      <c r="D3" s="247"/>
      <c r="E3" s="247"/>
      <c r="F3" s="247"/>
      <c r="G3" s="247"/>
      <c r="H3" s="248"/>
      <c r="I3" s="246" t="s">
        <v>88</v>
      </c>
      <c r="J3" s="248"/>
      <c r="K3" s="246" t="s">
        <v>184</v>
      </c>
      <c r="L3" s="247"/>
      <c r="M3" s="247"/>
      <c r="N3" s="247"/>
      <c r="O3" s="247"/>
      <c r="P3" s="247"/>
      <c r="Q3" s="247"/>
      <c r="R3" s="247"/>
      <c r="S3" s="247"/>
      <c r="T3" s="247"/>
      <c r="U3" s="248"/>
      <c r="V3" s="246" t="s">
        <v>146</v>
      </c>
      <c r="W3" s="248"/>
    </row>
    <row r="4" spans="1:30">
      <c r="A4" s="12" t="s">
        <v>162</v>
      </c>
      <c r="B4" s="12" t="s">
        <v>162</v>
      </c>
      <c r="C4" s="12" t="s">
        <v>77</v>
      </c>
      <c r="D4" s="12" t="s">
        <v>55</v>
      </c>
      <c r="E4" s="12" t="s">
        <v>66</v>
      </c>
      <c r="F4" s="12" t="s">
        <v>81</v>
      </c>
      <c r="G4" s="12" t="s">
        <v>34</v>
      </c>
      <c r="H4" s="12" t="s">
        <v>85</v>
      </c>
      <c r="I4" s="3" t="s">
        <v>153</v>
      </c>
      <c r="J4" s="3" t="s">
        <v>175</v>
      </c>
      <c r="K4" s="3" t="s">
        <v>4</v>
      </c>
      <c r="L4" s="3" t="s">
        <v>22</v>
      </c>
      <c r="M4" s="12" t="s">
        <v>245</v>
      </c>
      <c r="N4" s="12" t="s">
        <v>0</v>
      </c>
      <c r="O4" s="12" t="s">
        <v>246</v>
      </c>
      <c r="P4" s="12" t="s">
        <v>247</v>
      </c>
      <c r="Q4" s="12" t="s">
        <v>248</v>
      </c>
      <c r="R4" s="12" t="s">
        <v>249</v>
      </c>
      <c r="S4" s="12" t="s">
        <v>250</v>
      </c>
      <c r="T4" s="12" t="s">
        <v>251</v>
      </c>
      <c r="U4" s="3" t="s">
        <v>93</v>
      </c>
      <c r="V4" s="3" t="s">
        <v>4</v>
      </c>
      <c r="W4" s="3" t="s">
        <v>93</v>
      </c>
    </row>
    <row r="5" spans="1:30">
      <c r="A5" s="11"/>
      <c r="B5" s="11"/>
      <c r="C5" s="11" t="s">
        <v>196</v>
      </c>
      <c r="D5" s="11" t="s">
        <v>37</v>
      </c>
      <c r="E5" s="11" t="s">
        <v>86</v>
      </c>
      <c r="F5" s="11" t="s">
        <v>33</v>
      </c>
      <c r="G5" s="11" t="s">
        <v>162</v>
      </c>
      <c r="H5" s="13">
        <v>43866.249849537002</v>
      </c>
      <c r="I5" s="2" t="s">
        <v>140</v>
      </c>
      <c r="J5" s="4">
        <v>0.99952797098005297</v>
      </c>
      <c r="K5" s="4">
        <v>5.5724999999999998</v>
      </c>
      <c r="L5" s="4">
        <v>398.39188088828797</v>
      </c>
      <c r="M5" s="15"/>
      <c r="N5" s="15"/>
      <c r="O5" s="15">
        <f>L5*2</f>
        <v>796.78376177657594</v>
      </c>
      <c r="P5" s="15">
        <f t="shared" ref="P5:P13" si="0">O5*4</f>
        <v>3187.1350471063038</v>
      </c>
      <c r="Q5" s="15">
        <f>P5/P11</f>
        <v>0.48013738972951187</v>
      </c>
      <c r="R5" s="15"/>
      <c r="S5" s="15"/>
      <c r="T5" s="23"/>
      <c r="U5" s="4">
        <v>572966.56536356104</v>
      </c>
      <c r="V5" s="4">
        <v>5.6528666666666698</v>
      </c>
      <c r="W5" s="4">
        <v>43125.265247691503</v>
      </c>
    </row>
    <row r="6" spans="1:30">
      <c r="A6" s="11"/>
      <c r="B6" s="11"/>
      <c r="C6" s="11" t="s">
        <v>147</v>
      </c>
      <c r="D6" s="11" t="s">
        <v>37</v>
      </c>
      <c r="E6" s="11" t="s">
        <v>73</v>
      </c>
      <c r="F6" s="11" t="s">
        <v>33</v>
      </c>
      <c r="G6" s="11" t="s">
        <v>162</v>
      </c>
      <c r="H6" s="13">
        <v>43866.264675925901</v>
      </c>
      <c r="I6" s="2" t="s">
        <v>140</v>
      </c>
      <c r="J6" s="4">
        <v>0.99952797098005297</v>
      </c>
      <c r="K6" s="4">
        <v>5.5996833333333296</v>
      </c>
      <c r="L6" s="4">
        <v>414.22544630306299</v>
      </c>
      <c r="M6" s="15"/>
      <c r="N6" s="15"/>
      <c r="O6" s="15">
        <f>L6*2</f>
        <v>828.45089260612599</v>
      </c>
      <c r="P6" s="15">
        <f t="shared" si="0"/>
        <v>3313.803570424504</v>
      </c>
      <c r="Q6" s="15">
        <f>P6/P12</f>
        <v>0.54216644896640287</v>
      </c>
      <c r="R6" s="15"/>
      <c r="S6" s="15"/>
      <c r="T6" s="23"/>
      <c r="U6" s="4">
        <v>633501.79599894595</v>
      </c>
      <c r="V6" s="4">
        <v>5.67228333333333</v>
      </c>
      <c r="W6" s="4">
        <v>45855.005014843497</v>
      </c>
    </row>
    <row r="7" spans="1:30">
      <c r="A7" s="11"/>
      <c r="B7" s="11"/>
      <c r="C7" s="11" t="s">
        <v>74</v>
      </c>
      <c r="D7" s="11" t="s">
        <v>37</v>
      </c>
      <c r="E7" s="11" t="s">
        <v>182</v>
      </c>
      <c r="F7" s="11" t="s">
        <v>33</v>
      </c>
      <c r="G7" s="11" t="s">
        <v>162</v>
      </c>
      <c r="H7" s="13">
        <v>43866.427719907399</v>
      </c>
      <c r="I7" s="2" t="s">
        <v>140</v>
      </c>
      <c r="J7" s="4">
        <v>0.99952797098005297</v>
      </c>
      <c r="K7" s="4">
        <v>5.5997166666666702</v>
      </c>
      <c r="L7" s="4">
        <v>388.50113197262999</v>
      </c>
      <c r="M7" s="15">
        <f>AVERAGE(L5:L7)</f>
        <v>400.37281972132701</v>
      </c>
      <c r="N7" s="15"/>
      <c r="O7" s="15">
        <f>L7*2</f>
        <v>777.00226394525998</v>
      </c>
      <c r="P7" s="15">
        <f t="shared" si="0"/>
        <v>3108.0090557810399</v>
      </c>
      <c r="Q7" s="15">
        <f>P7/P13</f>
        <v>0.50921783265921294</v>
      </c>
      <c r="R7" s="15">
        <f>AVERAGE(Q5:Q7)</f>
        <v>0.51050722378504254</v>
      </c>
      <c r="S7" s="15">
        <f>STDEV(Q5:Q7)</f>
        <v>3.1034624930228488E-2</v>
      </c>
      <c r="T7" s="23"/>
      <c r="U7" s="4">
        <v>624713.64561392099</v>
      </c>
      <c r="V7" s="4">
        <v>5.6722999999999999</v>
      </c>
      <c r="W7" s="4">
        <v>48219.753885280203</v>
      </c>
    </row>
    <row r="8" spans="1:30">
      <c r="A8" s="11"/>
      <c r="B8" s="11"/>
      <c r="C8" s="11" t="s">
        <v>56</v>
      </c>
      <c r="D8" s="11" t="s">
        <v>37</v>
      </c>
      <c r="E8" s="11" t="s">
        <v>177</v>
      </c>
      <c r="F8" s="11" t="s">
        <v>33</v>
      </c>
      <c r="G8" s="11" t="s">
        <v>162</v>
      </c>
      <c r="H8" s="13">
        <v>43866.027800925898</v>
      </c>
      <c r="I8" s="2" t="s">
        <v>140</v>
      </c>
      <c r="J8" s="4">
        <v>0.99952797098005297</v>
      </c>
      <c r="K8" s="4">
        <v>5.5919166666666698</v>
      </c>
      <c r="L8" s="4">
        <v>205.09178350708299</v>
      </c>
      <c r="M8" s="15"/>
      <c r="N8" s="15"/>
      <c r="O8" s="15">
        <f t="shared" ref="O8:O13" si="1">L8*10</f>
        <v>2050.9178350708298</v>
      </c>
      <c r="P8" s="15">
        <f t="shared" si="0"/>
        <v>8203.6713402833193</v>
      </c>
      <c r="Q8" s="23"/>
      <c r="R8" s="15"/>
      <c r="S8" s="15"/>
      <c r="T8" s="23"/>
      <c r="U8" s="4">
        <v>262299.43463055702</v>
      </c>
      <c r="V8" s="4">
        <v>5.6683833333333302</v>
      </c>
      <c r="W8" s="4">
        <v>38389.972909869102</v>
      </c>
    </row>
    <row r="9" spans="1:30">
      <c r="A9" s="11"/>
      <c r="B9" s="11"/>
      <c r="C9" s="11" t="s">
        <v>52</v>
      </c>
      <c r="D9" s="11" t="s">
        <v>37</v>
      </c>
      <c r="E9" s="11" t="s">
        <v>62</v>
      </c>
      <c r="F9" s="11" t="s">
        <v>33</v>
      </c>
      <c r="G9" s="11" t="s">
        <v>162</v>
      </c>
      <c r="H9" s="13">
        <v>43866.057407407403</v>
      </c>
      <c r="I9" s="2" t="s">
        <v>140</v>
      </c>
      <c r="J9" s="4">
        <v>0.99952797098005297</v>
      </c>
      <c r="K9" s="4">
        <v>5.5996833333333296</v>
      </c>
      <c r="L9" s="4">
        <v>192.58213384747901</v>
      </c>
      <c r="M9" s="15"/>
      <c r="N9" s="15"/>
      <c r="O9" s="15">
        <f t="shared" si="1"/>
        <v>1925.8213384747901</v>
      </c>
      <c r="P9" s="15">
        <f t="shared" si="0"/>
        <v>7703.2853538991603</v>
      </c>
      <c r="Q9" s="23"/>
      <c r="R9" s="15"/>
      <c r="S9" s="15"/>
      <c r="T9" s="23"/>
      <c r="U9" s="4">
        <v>299018.521722593</v>
      </c>
      <c r="V9" s="4">
        <v>5.6761666666666697</v>
      </c>
      <c r="W9" s="4">
        <v>46610.130458278902</v>
      </c>
    </row>
    <row r="10" spans="1:30">
      <c r="A10" s="11"/>
      <c r="B10" s="11"/>
      <c r="C10" s="11" t="s">
        <v>185</v>
      </c>
      <c r="D10" s="11" t="s">
        <v>37</v>
      </c>
      <c r="E10" s="11" t="s">
        <v>19</v>
      </c>
      <c r="F10" s="11" t="s">
        <v>33</v>
      </c>
      <c r="G10" s="11" t="s">
        <v>162</v>
      </c>
      <c r="H10" s="13">
        <v>43866.368483796301</v>
      </c>
      <c r="I10" s="2" t="s">
        <v>140</v>
      </c>
      <c r="J10" s="4">
        <v>0.99952797098005297</v>
      </c>
      <c r="K10" s="4">
        <v>5.54915</v>
      </c>
      <c r="L10" s="4">
        <v>181.41071982312801</v>
      </c>
      <c r="M10" s="15">
        <f>AVERAGE(L8:L10)</f>
        <v>193.02821239256335</v>
      </c>
      <c r="N10" s="15"/>
      <c r="O10" s="15">
        <f t="shared" si="1"/>
        <v>1814.1071982312801</v>
      </c>
      <c r="P10" s="15">
        <f t="shared" si="0"/>
        <v>7256.4287929251204</v>
      </c>
      <c r="Q10" s="23"/>
      <c r="R10" s="15">
        <f>AVERAGE(P8:P10)</f>
        <v>7721.1284957025337</v>
      </c>
      <c r="S10" s="15">
        <f>STDEV(P8:P10)</f>
        <v>473.87328914328339</v>
      </c>
      <c r="T10" s="23"/>
      <c r="U10" s="4">
        <v>281804.27349768602</v>
      </c>
      <c r="V10" s="4">
        <v>5.6295333333333302</v>
      </c>
      <c r="W10" s="4">
        <v>46634.701988152097</v>
      </c>
    </row>
    <row r="11" spans="1:30">
      <c r="A11" s="11"/>
      <c r="B11" s="11"/>
      <c r="C11" s="11" t="s">
        <v>90</v>
      </c>
      <c r="D11" s="11" t="s">
        <v>37</v>
      </c>
      <c r="E11" s="11" t="s">
        <v>154</v>
      </c>
      <c r="F11" s="11" t="s">
        <v>33</v>
      </c>
      <c r="G11" s="11" t="s">
        <v>162</v>
      </c>
      <c r="H11" s="13">
        <v>43866.323969907397</v>
      </c>
      <c r="I11" s="2" t="s">
        <v>140</v>
      </c>
      <c r="J11" s="4">
        <v>0.99952797098005297</v>
      </c>
      <c r="K11" s="4">
        <v>5.6035666666666701</v>
      </c>
      <c r="L11" s="4">
        <v>165.949117652647</v>
      </c>
      <c r="M11" s="15"/>
      <c r="N11" s="15"/>
      <c r="O11" s="15">
        <f t="shared" si="1"/>
        <v>1659.4911765264701</v>
      </c>
      <c r="P11" s="15">
        <f t="shared" si="0"/>
        <v>6637.9647061058804</v>
      </c>
      <c r="Q11" s="23"/>
      <c r="R11" s="15"/>
      <c r="S11" s="15"/>
      <c r="T11" s="23"/>
      <c r="U11" s="4">
        <v>249607.36655711799</v>
      </c>
      <c r="V11" s="4">
        <v>5.6761666666666697</v>
      </c>
      <c r="W11" s="4">
        <v>45158.915819299204</v>
      </c>
    </row>
    <row r="12" spans="1:30">
      <c r="A12" s="11"/>
      <c r="B12" s="11"/>
      <c r="C12" s="11" t="s">
        <v>89</v>
      </c>
      <c r="D12" s="11" t="s">
        <v>37</v>
      </c>
      <c r="E12" s="11" t="s">
        <v>102</v>
      </c>
      <c r="F12" s="11" t="s">
        <v>33</v>
      </c>
      <c r="G12" s="11" t="s">
        <v>162</v>
      </c>
      <c r="H12" s="13">
        <v>43866.101817129602</v>
      </c>
      <c r="I12" s="2" t="s">
        <v>140</v>
      </c>
      <c r="J12" s="4">
        <v>0.99952797098005297</v>
      </c>
      <c r="K12" s="4">
        <v>5.5686166666666699</v>
      </c>
      <c r="L12" s="4">
        <v>152.80379193244099</v>
      </c>
      <c r="M12" s="15"/>
      <c r="N12" s="15"/>
      <c r="O12" s="15">
        <f t="shared" si="1"/>
        <v>1528.0379193244098</v>
      </c>
      <c r="P12" s="15">
        <f t="shared" si="0"/>
        <v>6112.1516772976393</v>
      </c>
      <c r="Q12" s="23"/>
      <c r="R12" s="15"/>
      <c r="S12" s="15"/>
      <c r="T12" s="23"/>
      <c r="U12" s="4">
        <v>228990.19461178401</v>
      </c>
      <c r="V12" s="4">
        <v>5.6489833333333301</v>
      </c>
      <c r="W12" s="4">
        <v>44996.095167689302</v>
      </c>
    </row>
    <row r="13" spans="1:30">
      <c r="A13" s="11"/>
      <c r="B13" s="11"/>
      <c r="C13" s="11" t="s">
        <v>143</v>
      </c>
      <c r="D13" s="11" t="s">
        <v>37</v>
      </c>
      <c r="E13" s="11" t="s">
        <v>49</v>
      </c>
      <c r="F13" s="11" t="s">
        <v>33</v>
      </c>
      <c r="G13" s="11" t="s">
        <v>162</v>
      </c>
      <c r="H13" s="13">
        <v>43866.190636574102</v>
      </c>
      <c r="I13" s="2" t="s">
        <v>140</v>
      </c>
      <c r="J13" s="4">
        <v>0.99952797098005297</v>
      </c>
      <c r="K13" s="4">
        <v>5.5763833333333297</v>
      </c>
      <c r="L13" s="4">
        <v>152.58740250466801</v>
      </c>
      <c r="M13" s="15">
        <f>AVERAGE(L11:L13)</f>
        <v>157.11343736325202</v>
      </c>
      <c r="N13" s="15"/>
      <c r="O13" s="15">
        <f t="shared" si="1"/>
        <v>1525.8740250466801</v>
      </c>
      <c r="P13" s="15">
        <f t="shared" si="0"/>
        <v>6103.4961001867205</v>
      </c>
      <c r="Q13" s="23"/>
      <c r="R13" s="15">
        <f>AVERAGE(P11:P13)</f>
        <v>6284.53749453008</v>
      </c>
      <c r="S13" s="15">
        <f>STDEV(P11:P13)</f>
        <v>306.1075385635985</v>
      </c>
      <c r="T13" s="19">
        <f>((R13-R10)/R10)</f>
        <v>-0.18605971937548235</v>
      </c>
      <c r="U13" s="4">
        <v>222741.85588042199</v>
      </c>
      <c r="V13" s="4">
        <v>5.6528666666666698</v>
      </c>
      <c r="W13" s="4">
        <v>43830.430522511</v>
      </c>
    </row>
    <row r="16" spans="1:30">
      <c r="A16" s="246" t="s">
        <v>33</v>
      </c>
      <c r="B16" s="247"/>
      <c r="C16" s="247"/>
      <c r="D16" s="247"/>
      <c r="E16" s="247"/>
      <c r="F16" s="247"/>
      <c r="G16" s="247"/>
      <c r="H16" s="248"/>
      <c r="I16" s="246" t="s">
        <v>36</v>
      </c>
      <c r="J16" s="248"/>
      <c r="K16" s="246" t="s">
        <v>31</v>
      </c>
      <c r="L16" s="247"/>
      <c r="M16" s="247"/>
      <c r="N16" s="247"/>
      <c r="O16" s="247"/>
      <c r="P16" s="247"/>
      <c r="Q16" s="247"/>
      <c r="R16" s="247"/>
      <c r="S16" s="247"/>
      <c r="T16" s="247"/>
      <c r="U16" s="248"/>
      <c r="V16" s="246" t="s">
        <v>48</v>
      </c>
      <c r="W16" s="248"/>
    </row>
    <row r="17" spans="1:23">
      <c r="A17" s="12" t="s">
        <v>162</v>
      </c>
      <c r="B17" s="12" t="s">
        <v>162</v>
      </c>
      <c r="C17" s="12" t="s">
        <v>77</v>
      </c>
      <c r="D17" s="12" t="s">
        <v>55</v>
      </c>
      <c r="E17" s="12" t="s">
        <v>66</v>
      </c>
      <c r="F17" s="12" t="s">
        <v>81</v>
      </c>
      <c r="G17" s="12" t="s">
        <v>34</v>
      </c>
      <c r="H17" s="12" t="s">
        <v>85</v>
      </c>
      <c r="I17" s="3" t="s">
        <v>153</v>
      </c>
      <c r="J17" s="3" t="s">
        <v>175</v>
      </c>
      <c r="K17" s="3" t="s">
        <v>4</v>
      </c>
      <c r="L17" s="3" t="s">
        <v>22</v>
      </c>
      <c r="M17" s="12" t="s">
        <v>245</v>
      </c>
      <c r="N17" s="12" t="s">
        <v>0</v>
      </c>
      <c r="O17" s="12" t="s">
        <v>246</v>
      </c>
      <c r="P17" s="12" t="s">
        <v>247</v>
      </c>
      <c r="Q17" s="12" t="s">
        <v>248</v>
      </c>
      <c r="R17" s="12" t="s">
        <v>249</v>
      </c>
      <c r="S17" s="12" t="s">
        <v>250</v>
      </c>
      <c r="T17" s="12" t="s">
        <v>251</v>
      </c>
      <c r="U17" s="3" t="s">
        <v>93</v>
      </c>
      <c r="V17" s="3" t="s">
        <v>4</v>
      </c>
      <c r="W17" s="3" t="s">
        <v>93</v>
      </c>
    </row>
    <row r="18" spans="1:23">
      <c r="A18" s="11"/>
      <c r="B18" s="11"/>
      <c r="C18" s="11" t="s">
        <v>196</v>
      </c>
      <c r="D18" s="11" t="s">
        <v>37</v>
      </c>
      <c r="E18" s="11" t="s">
        <v>86</v>
      </c>
      <c r="F18" s="11" t="s">
        <v>33</v>
      </c>
      <c r="G18" s="11" t="s">
        <v>162</v>
      </c>
      <c r="H18" s="13">
        <v>43866.249849537002</v>
      </c>
      <c r="I18" s="2" t="s">
        <v>170</v>
      </c>
      <c r="J18" s="4">
        <v>0.99777348220963502</v>
      </c>
      <c r="K18" s="4">
        <v>6.1027166666666703</v>
      </c>
      <c r="L18" s="4">
        <v>175.35270875868301</v>
      </c>
      <c r="M18" s="14"/>
      <c r="N18" s="15"/>
      <c r="O18" s="15">
        <f>L18*2</f>
        <v>350.70541751736602</v>
      </c>
      <c r="P18" s="15">
        <f t="shared" ref="P18:P26" si="2">O18*4</f>
        <v>1402.8216700694641</v>
      </c>
      <c r="Q18" s="15">
        <f>P18/P24</f>
        <v>0.17909280900692887</v>
      </c>
      <c r="R18" s="15"/>
      <c r="S18" s="15"/>
      <c r="T18" s="23"/>
      <c r="U18" s="4">
        <v>581711.09638617095</v>
      </c>
      <c r="V18" s="4">
        <v>6.3008666666666704</v>
      </c>
      <c r="W18" s="4">
        <v>36772.669893074097</v>
      </c>
    </row>
    <row r="19" spans="1:23">
      <c r="A19" s="11"/>
      <c r="B19" s="11"/>
      <c r="C19" s="11" t="s">
        <v>147</v>
      </c>
      <c r="D19" s="11" t="s">
        <v>37</v>
      </c>
      <c r="E19" s="11" t="s">
        <v>73</v>
      </c>
      <c r="F19" s="11" t="s">
        <v>33</v>
      </c>
      <c r="G19" s="11" t="s">
        <v>162</v>
      </c>
      <c r="H19" s="13">
        <v>43866.264675925901</v>
      </c>
      <c r="I19" s="2" t="s">
        <v>170</v>
      </c>
      <c r="J19" s="4">
        <v>0.99777348220963502</v>
      </c>
      <c r="K19" s="4">
        <v>6.1117999999999997</v>
      </c>
      <c r="L19" s="4">
        <v>204.44936213332301</v>
      </c>
      <c r="M19" s="14"/>
      <c r="N19" s="15"/>
      <c r="O19" s="15">
        <f>L19*2</f>
        <v>408.89872426664601</v>
      </c>
      <c r="P19" s="15">
        <f t="shared" si="2"/>
        <v>1635.5948970665841</v>
      </c>
      <c r="Q19" s="15">
        <f>P19/P25</f>
        <v>0.22367922474533539</v>
      </c>
      <c r="R19" s="15"/>
      <c r="S19" s="15"/>
      <c r="T19" s="23"/>
      <c r="U19" s="4">
        <v>660811.081241515</v>
      </c>
      <c r="V19" s="4">
        <v>6.3068999999999997</v>
      </c>
      <c r="W19" s="4">
        <v>35943.960414173103</v>
      </c>
    </row>
    <row r="20" spans="1:23">
      <c r="A20" s="11"/>
      <c r="B20" s="11"/>
      <c r="C20" s="11" t="s">
        <v>74</v>
      </c>
      <c r="D20" s="11" t="s">
        <v>37</v>
      </c>
      <c r="E20" s="11" t="s">
        <v>182</v>
      </c>
      <c r="F20" s="11" t="s">
        <v>33</v>
      </c>
      <c r="G20" s="11" t="s">
        <v>162</v>
      </c>
      <c r="H20" s="13">
        <v>43866.427719907399</v>
      </c>
      <c r="I20" s="2" t="s">
        <v>170</v>
      </c>
      <c r="J20" s="4">
        <v>0.99777348220963502</v>
      </c>
      <c r="K20" s="4">
        <v>6.1118166666666696</v>
      </c>
      <c r="L20" s="4">
        <v>187.03295157390301</v>
      </c>
      <c r="M20" s="14">
        <f>AVERAGE(L18:L20)</f>
        <v>188.94500748863632</v>
      </c>
      <c r="N20" s="15"/>
      <c r="O20" s="15">
        <f>L20*2</f>
        <v>374.06590314780601</v>
      </c>
      <c r="P20" s="15">
        <f t="shared" si="2"/>
        <v>1496.263612591224</v>
      </c>
      <c r="Q20" s="15">
        <f>P20/P26</f>
        <v>0.20711720995958796</v>
      </c>
      <c r="R20" s="15">
        <f>AVERAGE(Q18:Q20)</f>
        <v>0.2032964145706174</v>
      </c>
      <c r="S20" s="15">
        <f>STDEV(Q18:Q20)</f>
        <v>2.2537434972791166E-2</v>
      </c>
      <c r="T20" s="23"/>
      <c r="U20" s="4">
        <v>642376.60850270395</v>
      </c>
      <c r="V20" s="4">
        <v>6.3069333333333297</v>
      </c>
      <c r="W20" s="4">
        <v>38121.060711976497</v>
      </c>
    </row>
    <row r="21" spans="1:23">
      <c r="A21" s="11"/>
      <c r="B21" s="11"/>
      <c r="C21" s="11" t="s">
        <v>56</v>
      </c>
      <c r="D21" s="11" t="s">
        <v>37</v>
      </c>
      <c r="E21" s="11" t="s">
        <v>177</v>
      </c>
      <c r="F21" s="11" t="s">
        <v>33</v>
      </c>
      <c r="G21" s="11" t="s">
        <v>162</v>
      </c>
      <c r="H21" s="13">
        <v>43866.027800925898</v>
      </c>
      <c r="I21" s="2" t="s">
        <v>170</v>
      </c>
      <c r="J21" s="4">
        <v>0.99777348220963502</v>
      </c>
      <c r="K21" s="4">
        <v>6.1117999999999997</v>
      </c>
      <c r="L21" s="4">
        <v>228.149051653025</v>
      </c>
      <c r="M21" s="14"/>
      <c r="N21" s="15"/>
      <c r="O21" s="15">
        <f t="shared" ref="O21:O26" si="3">L21*10</f>
        <v>2281.4905165302498</v>
      </c>
      <c r="P21" s="15">
        <f t="shared" si="2"/>
        <v>9125.9620661209992</v>
      </c>
      <c r="Q21" s="23"/>
      <c r="R21" s="15"/>
      <c r="S21" s="15"/>
      <c r="T21" s="23"/>
      <c r="U21" s="4">
        <v>596959.88308483304</v>
      </c>
      <c r="V21" s="4">
        <v>6.3038666666666696</v>
      </c>
      <c r="W21" s="4">
        <v>29174.797839332699</v>
      </c>
    </row>
    <row r="22" spans="1:23">
      <c r="A22" s="11"/>
      <c r="B22" s="11"/>
      <c r="C22" s="11" t="s">
        <v>52</v>
      </c>
      <c r="D22" s="11" t="s">
        <v>37</v>
      </c>
      <c r="E22" s="11" t="s">
        <v>62</v>
      </c>
      <c r="F22" s="11" t="s">
        <v>33</v>
      </c>
      <c r="G22" s="11" t="s">
        <v>162</v>
      </c>
      <c r="H22" s="13">
        <v>43866.057407407403</v>
      </c>
      <c r="I22" s="2" t="s">
        <v>170</v>
      </c>
      <c r="J22" s="4">
        <v>0.99777348220963502</v>
      </c>
      <c r="K22" s="4">
        <v>6.1148333333333298</v>
      </c>
      <c r="L22" s="4">
        <v>206.01575099802099</v>
      </c>
      <c r="M22" s="14"/>
      <c r="N22" s="15"/>
      <c r="O22" s="15">
        <f t="shared" si="3"/>
        <v>2060.1575099802099</v>
      </c>
      <c r="P22" s="15">
        <f t="shared" si="2"/>
        <v>8240.6300399208394</v>
      </c>
      <c r="Q22" s="23"/>
      <c r="R22" s="15"/>
      <c r="S22" s="15"/>
      <c r="T22" s="23"/>
      <c r="U22" s="4">
        <v>651363.26613741205</v>
      </c>
      <c r="V22" s="4">
        <v>6.3008333333333297</v>
      </c>
      <c r="W22" s="4">
        <v>35166.805787450299</v>
      </c>
    </row>
    <row r="23" spans="1:23">
      <c r="A23" s="11"/>
      <c r="B23" s="11"/>
      <c r="C23" s="11" t="s">
        <v>185</v>
      </c>
      <c r="D23" s="11" t="s">
        <v>37</v>
      </c>
      <c r="E23" s="11" t="s">
        <v>19</v>
      </c>
      <c r="F23" s="11" t="s">
        <v>33</v>
      </c>
      <c r="G23" s="11" t="s">
        <v>162</v>
      </c>
      <c r="H23" s="13">
        <v>43866.368483796301</v>
      </c>
      <c r="I23" s="2" t="s">
        <v>170</v>
      </c>
      <c r="J23" s="4">
        <v>0.99777348220963502</v>
      </c>
      <c r="K23" s="4">
        <v>6.0936166666666702</v>
      </c>
      <c r="L23" s="4">
        <v>194.39200747203299</v>
      </c>
      <c r="M23" s="14">
        <f>AVERAGE(L21:L23)</f>
        <v>209.518936707693</v>
      </c>
      <c r="N23" s="15"/>
      <c r="O23" s="15">
        <f t="shared" si="3"/>
        <v>1943.9200747203299</v>
      </c>
      <c r="P23" s="15">
        <f t="shared" si="2"/>
        <v>7775.6802988813197</v>
      </c>
      <c r="Q23" s="23"/>
      <c r="R23" s="15">
        <f>AVERAGE(P21:P23)</f>
        <v>8380.75746830772</v>
      </c>
      <c r="S23" s="15">
        <f>STDEV(P21:P23)</f>
        <v>685.96062924538035</v>
      </c>
      <c r="T23" s="23"/>
      <c r="U23" s="4">
        <v>623589.86475364305</v>
      </c>
      <c r="V23" s="4">
        <v>6.2917500000000004</v>
      </c>
      <c r="W23" s="4">
        <v>35634.377480120304</v>
      </c>
    </row>
    <row r="24" spans="1:23">
      <c r="A24" s="11"/>
      <c r="B24" s="11"/>
      <c r="C24" s="11" t="s">
        <v>90</v>
      </c>
      <c r="D24" s="11" t="s">
        <v>37</v>
      </c>
      <c r="E24" s="11" t="s">
        <v>154</v>
      </c>
      <c r="F24" s="11" t="s">
        <v>33</v>
      </c>
      <c r="G24" s="11" t="s">
        <v>162</v>
      </c>
      <c r="H24" s="13">
        <v>43866.323969907397</v>
      </c>
      <c r="I24" s="2" t="s">
        <v>170</v>
      </c>
      <c r="J24" s="4">
        <v>0.99777348220963502</v>
      </c>
      <c r="K24" s="4">
        <v>6.1148333333333298</v>
      </c>
      <c r="L24" s="4">
        <v>195.82328261085999</v>
      </c>
      <c r="M24" s="14"/>
      <c r="N24" s="15"/>
      <c r="O24" s="15">
        <f t="shared" si="3"/>
        <v>1958.2328261086</v>
      </c>
      <c r="P24" s="15">
        <f t="shared" si="2"/>
        <v>7832.9313044343999</v>
      </c>
      <c r="Q24" s="23"/>
      <c r="R24" s="15"/>
      <c r="S24" s="15"/>
      <c r="T24" s="23"/>
      <c r="U24" s="4">
        <v>593672.52833623101</v>
      </c>
      <c r="V24" s="4">
        <v>6.3068999999999997</v>
      </c>
      <c r="W24" s="4">
        <v>33682.185729929799</v>
      </c>
    </row>
    <row r="25" spans="1:23">
      <c r="A25" s="11"/>
      <c r="B25" s="11"/>
      <c r="C25" s="11" t="s">
        <v>89</v>
      </c>
      <c r="D25" s="11" t="s">
        <v>37</v>
      </c>
      <c r="E25" s="11" t="s">
        <v>102</v>
      </c>
      <c r="F25" s="11" t="s">
        <v>33</v>
      </c>
      <c r="G25" s="11" t="s">
        <v>162</v>
      </c>
      <c r="H25" s="13">
        <v>43866.101817129602</v>
      </c>
      <c r="I25" s="2" t="s">
        <v>170</v>
      </c>
      <c r="J25" s="4">
        <v>0.99777348220963502</v>
      </c>
      <c r="K25" s="4">
        <v>6.1027166666666703</v>
      </c>
      <c r="L25" s="4">
        <v>182.80585724140801</v>
      </c>
      <c r="M25" s="14"/>
      <c r="N25" s="15"/>
      <c r="O25" s="15">
        <f t="shared" si="3"/>
        <v>1828.0585724140801</v>
      </c>
      <c r="P25" s="15">
        <f t="shared" si="2"/>
        <v>7312.2342896563205</v>
      </c>
      <c r="Q25" s="23"/>
      <c r="R25" s="15"/>
      <c r="S25" s="15"/>
      <c r="T25" s="23"/>
      <c r="U25" s="4">
        <v>595165.701863172</v>
      </c>
      <c r="V25" s="4">
        <v>6.2948000000000004</v>
      </c>
      <c r="W25" s="4">
        <v>36119.1321510669</v>
      </c>
    </row>
    <row r="26" spans="1:23">
      <c r="A26" s="11"/>
      <c r="B26" s="11"/>
      <c r="C26" s="11" t="s">
        <v>143</v>
      </c>
      <c r="D26" s="11" t="s">
        <v>37</v>
      </c>
      <c r="E26" s="11" t="s">
        <v>49</v>
      </c>
      <c r="F26" s="11" t="s">
        <v>33</v>
      </c>
      <c r="G26" s="11" t="s">
        <v>162</v>
      </c>
      <c r="H26" s="13">
        <v>43866.190636574102</v>
      </c>
      <c r="I26" s="2" t="s">
        <v>170</v>
      </c>
      <c r="J26" s="4">
        <v>0.99777348220963502</v>
      </c>
      <c r="K26" s="4">
        <v>6.1027166666666703</v>
      </c>
      <c r="L26" s="4">
        <v>180.60590098755799</v>
      </c>
      <c r="M26" s="14">
        <f>AVERAGE(L24:L26)</f>
        <v>186.41168027994198</v>
      </c>
      <c r="N26" s="15"/>
      <c r="O26" s="15">
        <f t="shared" si="3"/>
        <v>1806.0590098755799</v>
      </c>
      <c r="P26" s="15">
        <f t="shared" si="2"/>
        <v>7224.2360395023197</v>
      </c>
      <c r="Q26" s="23"/>
      <c r="R26" s="15">
        <f>AVERAGE(P24:P26)</f>
        <v>7456.4672111976797</v>
      </c>
      <c r="S26" s="15">
        <f>STDEV(P24:P26)</f>
        <v>328.9830286351422</v>
      </c>
      <c r="T26" s="19">
        <f>((R26-R23)/R23)</f>
        <v>-0.11028719785834312</v>
      </c>
      <c r="U26" s="4">
        <v>531934.46257734497</v>
      </c>
      <c r="V26" s="4">
        <v>6.3008666666666704</v>
      </c>
      <c r="W26" s="4">
        <v>32667.0296111077</v>
      </c>
    </row>
    <row r="29" spans="1:23">
      <c r="A29" s="246" t="s">
        <v>33</v>
      </c>
      <c r="B29" s="247"/>
      <c r="C29" s="247"/>
      <c r="D29" s="247"/>
      <c r="E29" s="247"/>
      <c r="F29" s="247"/>
      <c r="G29" s="247"/>
      <c r="H29" s="248"/>
      <c r="I29" s="246" t="s">
        <v>24</v>
      </c>
      <c r="J29" s="248"/>
      <c r="K29" s="246" t="s">
        <v>70</v>
      </c>
      <c r="L29" s="247"/>
      <c r="M29" s="247"/>
      <c r="N29" s="247"/>
      <c r="O29" s="247"/>
      <c r="P29" s="247"/>
      <c r="Q29" s="247"/>
      <c r="R29" s="247"/>
      <c r="S29" s="247"/>
      <c r="T29" s="247"/>
      <c r="U29" s="248"/>
      <c r="V29" s="246" t="s">
        <v>48</v>
      </c>
      <c r="W29" s="248"/>
    </row>
    <row r="30" spans="1:23">
      <c r="A30" s="12" t="s">
        <v>162</v>
      </c>
      <c r="B30" s="12" t="s">
        <v>162</v>
      </c>
      <c r="C30" s="12" t="s">
        <v>77</v>
      </c>
      <c r="D30" s="12" t="s">
        <v>55</v>
      </c>
      <c r="E30" s="12" t="s">
        <v>66</v>
      </c>
      <c r="F30" s="12" t="s">
        <v>81</v>
      </c>
      <c r="G30" s="12" t="s">
        <v>34</v>
      </c>
      <c r="H30" s="12" t="s">
        <v>85</v>
      </c>
      <c r="I30" s="12" t="s">
        <v>153</v>
      </c>
      <c r="J30" s="12" t="s">
        <v>175</v>
      </c>
      <c r="K30" s="12" t="s">
        <v>4</v>
      </c>
      <c r="L30" s="12" t="s">
        <v>22</v>
      </c>
      <c r="M30" s="12" t="s">
        <v>245</v>
      </c>
      <c r="N30" s="12" t="s">
        <v>0</v>
      </c>
      <c r="O30" s="12" t="s">
        <v>246</v>
      </c>
      <c r="P30" s="12" t="s">
        <v>247</v>
      </c>
      <c r="Q30" s="12" t="s">
        <v>248</v>
      </c>
      <c r="R30" s="12" t="s">
        <v>249</v>
      </c>
      <c r="S30" s="12" t="s">
        <v>250</v>
      </c>
      <c r="T30" s="12" t="s">
        <v>251</v>
      </c>
      <c r="U30" s="12" t="s">
        <v>93</v>
      </c>
      <c r="V30" s="12" t="s">
        <v>4</v>
      </c>
      <c r="W30" s="12" t="s">
        <v>93</v>
      </c>
    </row>
    <row r="31" spans="1:23">
      <c r="A31" s="11"/>
      <c r="B31" s="11"/>
      <c r="C31" s="11" t="s">
        <v>174</v>
      </c>
      <c r="D31" s="11" t="s">
        <v>37</v>
      </c>
      <c r="E31" s="11" t="s">
        <v>45</v>
      </c>
      <c r="F31" s="11" t="s">
        <v>33</v>
      </c>
      <c r="G31" s="11" t="s">
        <v>162</v>
      </c>
      <c r="H31" s="13">
        <v>43866.220208333303</v>
      </c>
      <c r="I31" s="11" t="s">
        <v>109</v>
      </c>
      <c r="J31" s="14">
        <v>0.99928380047649101</v>
      </c>
      <c r="K31" s="14">
        <v>6.92078333333333</v>
      </c>
      <c r="L31" s="14">
        <v>671.14632018176098</v>
      </c>
      <c r="M31" s="14"/>
      <c r="N31" s="15"/>
      <c r="O31" s="15">
        <f>L31*2</f>
        <v>1342.292640363522</v>
      </c>
      <c r="P31" s="15">
        <f t="shared" ref="P31:P39" si="4">O31*4</f>
        <v>5369.1705614540879</v>
      </c>
      <c r="Q31" s="15">
        <f>P31/P37</f>
        <v>0.50741661023093987</v>
      </c>
      <c r="R31" s="15"/>
      <c r="S31" s="15"/>
      <c r="T31" s="23"/>
      <c r="U31" s="14">
        <v>814200.37826962105</v>
      </c>
      <c r="V31" s="14">
        <v>6.3039166666666704</v>
      </c>
      <c r="W31" s="14">
        <v>34951.241202544297</v>
      </c>
    </row>
    <row r="32" spans="1:23">
      <c r="A32" s="11"/>
      <c r="B32" s="11"/>
      <c r="C32" s="11" t="s">
        <v>96</v>
      </c>
      <c r="D32" s="11" t="s">
        <v>37</v>
      </c>
      <c r="E32" s="11" t="s">
        <v>189</v>
      </c>
      <c r="F32" s="11" t="s">
        <v>33</v>
      </c>
      <c r="G32" s="11" t="s">
        <v>162</v>
      </c>
      <c r="H32" s="13">
        <v>43866.235081018502</v>
      </c>
      <c r="I32" s="11" t="s">
        <v>109</v>
      </c>
      <c r="J32" s="14">
        <v>0.99928380047649101</v>
      </c>
      <c r="K32" s="14">
        <v>6.9107833333333302</v>
      </c>
      <c r="L32" s="14">
        <v>653.80386490628996</v>
      </c>
      <c r="M32" s="14"/>
      <c r="N32" s="15"/>
      <c r="O32" s="15">
        <f>L32*2</f>
        <v>1307.6077298125799</v>
      </c>
      <c r="P32" s="15">
        <f t="shared" si="4"/>
        <v>5230.4309192503197</v>
      </c>
      <c r="Q32" s="15">
        <f>P32/P38</f>
        <v>0.52472766144360261</v>
      </c>
      <c r="R32" s="15"/>
      <c r="S32" s="15"/>
      <c r="T32" s="23"/>
      <c r="U32" s="14">
        <v>613019.73170280503</v>
      </c>
      <c r="V32" s="14">
        <v>6.2735166666666702</v>
      </c>
      <c r="W32" s="14">
        <v>27013.7501022666</v>
      </c>
    </row>
    <row r="33" spans="1:23">
      <c r="A33" s="11"/>
      <c r="B33" s="11"/>
      <c r="C33" s="11" t="s">
        <v>139</v>
      </c>
      <c r="D33" s="11" t="s">
        <v>37</v>
      </c>
      <c r="E33" s="11" t="s">
        <v>130</v>
      </c>
      <c r="F33" s="11" t="s">
        <v>33</v>
      </c>
      <c r="G33" s="11" t="s">
        <v>162</v>
      </c>
      <c r="H33" s="13">
        <v>43866.3536342593</v>
      </c>
      <c r="I33" s="11" t="s">
        <v>109</v>
      </c>
      <c r="J33" s="14">
        <v>0.99928380047649101</v>
      </c>
      <c r="K33" s="14">
        <v>6.9211833333333299</v>
      </c>
      <c r="L33" s="14">
        <v>741.694337501272</v>
      </c>
      <c r="M33" s="14">
        <f>AVERAGE(L31:L33)</f>
        <v>688.88150752977435</v>
      </c>
      <c r="N33" s="15"/>
      <c r="O33" s="15">
        <f>L33*2</f>
        <v>1483.388675002544</v>
      </c>
      <c r="P33" s="15">
        <f t="shared" si="4"/>
        <v>5933.554700010176</v>
      </c>
      <c r="Q33" s="15">
        <f>P33/P39</f>
        <v>0.60307700506459538</v>
      </c>
      <c r="R33" s="15">
        <f>AVERAGE(Q31:Q33)</f>
        <v>0.54507375891304599</v>
      </c>
      <c r="S33" s="15">
        <f>STDEV(Q31:Q33)</f>
        <v>5.0972546989627499E-2</v>
      </c>
      <c r="T33" s="23"/>
      <c r="U33" s="14">
        <v>702155.17963920697</v>
      </c>
      <c r="V33" s="14">
        <v>6.2886833333333296</v>
      </c>
      <c r="W33" s="14">
        <v>27272.3764752967</v>
      </c>
    </row>
    <row r="34" spans="1:23">
      <c r="A34" s="11"/>
      <c r="B34" s="11"/>
      <c r="C34" s="11" t="s">
        <v>41</v>
      </c>
      <c r="D34" s="11" t="s">
        <v>37</v>
      </c>
      <c r="E34" s="11" t="s">
        <v>166</v>
      </c>
      <c r="F34" s="11" t="s">
        <v>33</v>
      </c>
      <c r="G34" s="11" t="s">
        <v>162</v>
      </c>
      <c r="H34" s="13">
        <v>43865.939004629603</v>
      </c>
      <c r="I34" s="11" t="s">
        <v>109</v>
      </c>
      <c r="J34" s="14">
        <v>0.99928380047649101</v>
      </c>
      <c r="K34" s="14">
        <v>6.9211833333333299</v>
      </c>
      <c r="L34" s="14">
        <v>270.46070916528902</v>
      </c>
      <c r="M34" s="14"/>
      <c r="N34" s="15"/>
      <c r="O34" s="15">
        <f t="shared" ref="O34:O39" si="5">L34*10</f>
        <v>2704.6070916528902</v>
      </c>
      <c r="P34" s="15">
        <f t="shared" si="4"/>
        <v>10818.428366611561</v>
      </c>
      <c r="Q34" s="23"/>
      <c r="R34" s="15"/>
      <c r="S34" s="15"/>
      <c r="T34" s="23"/>
      <c r="U34" s="14">
        <v>321598.65571838198</v>
      </c>
      <c r="V34" s="14">
        <v>6.2947666666666704</v>
      </c>
      <c r="W34" s="14">
        <v>34299.151823398803</v>
      </c>
    </row>
    <row r="35" spans="1:23">
      <c r="A35" s="11"/>
      <c r="B35" s="11"/>
      <c r="C35" s="11" t="s">
        <v>7</v>
      </c>
      <c r="D35" s="11" t="s">
        <v>37</v>
      </c>
      <c r="E35" s="11" t="s">
        <v>155</v>
      </c>
      <c r="F35" s="11" t="s">
        <v>33</v>
      </c>
      <c r="G35" s="11" t="s">
        <v>162</v>
      </c>
      <c r="H35" s="13">
        <v>43865.953784722202</v>
      </c>
      <c r="I35" s="11" t="s">
        <v>109</v>
      </c>
      <c r="J35" s="14">
        <v>0.99928380047649101</v>
      </c>
      <c r="K35" s="14">
        <v>6.92078333333333</v>
      </c>
      <c r="L35" s="14">
        <v>275.02897237111802</v>
      </c>
      <c r="M35" s="14"/>
      <c r="N35" s="15"/>
      <c r="O35" s="15">
        <f t="shared" si="5"/>
        <v>2750.2897237111802</v>
      </c>
      <c r="P35" s="15">
        <f t="shared" si="4"/>
        <v>11001.158894844721</v>
      </c>
      <c r="Q35" s="23"/>
      <c r="R35" s="15"/>
      <c r="S35" s="15"/>
      <c r="T35" s="23"/>
      <c r="U35" s="14">
        <v>309051.883332306</v>
      </c>
      <c r="V35" s="14">
        <v>6.2978333333333296</v>
      </c>
      <c r="W35" s="14">
        <v>32412.4363247199</v>
      </c>
    </row>
    <row r="36" spans="1:23">
      <c r="A36" s="11"/>
      <c r="B36" s="11"/>
      <c r="C36" s="11" t="s">
        <v>127</v>
      </c>
      <c r="D36" s="11" t="s">
        <v>37</v>
      </c>
      <c r="E36" s="11" t="s">
        <v>98</v>
      </c>
      <c r="F36" s="11" t="s">
        <v>33</v>
      </c>
      <c r="G36" s="11" t="s">
        <v>162</v>
      </c>
      <c r="H36" s="13">
        <v>43866.442523148202</v>
      </c>
      <c r="I36" s="11" t="s">
        <v>109</v>
      </c>
      <c r="J36" s="14">
        <v>0.99928380047649101</v>
      </c>
      <c r="K36" s="14">
        <v>6.9177166666666698</v>
      </c>
      <c r="L36" s="14">
        <v>266.95938412228497</v>
      </c>
      <c r="M36" s="14">
        <f>AVERAGE(L34:L36)</f>
        <v>270.816355219564</v>
      </c>
      <c r="N36" s="15"/>
      <c r="O36" s="15">
        <f t="shared" si="5"/>
        <v>2669.5938412228497</v>
      </c>
      <c r="P36" s="15">
        <f t="shared" si="4"/>
        <v>10678.375364891399</v>
      </c>
      <c r="Q36" s="23"/>
      <c r="R36" s="15">
        <f>AVERAGE(P34:P36)</f>
        <v>10832.65420878256</v>
      </c>
      <c r="S36" s="15">
        <f>STDEV(P34:P36)</f>
        <v>161.86130711626967</v>
      </c>
      <c r="T36" s="23"/>
      <c r="U36" s="14">
        <v>356416.74525700603</v>
      </c>
      <c r="V36" s="14">
        <v>6.3068999999999997</v>
      </c>
      <c r="W36" s="14">
        <v>38512.151665069301</v>
      </c>
    </row>
    <row r="37" spans="1:23">
      <c r="A37" s="11"/>
      <c r="B37" s="11"/>
      <c r="C37" s="11" t="s">
        <v>134</v>
      </c>
      <c r="D37" s="11" t="s">
        <v>37</v>
      </c>
      <c r="E37" s="11" t="s">
        <v>64</v>
      </c>
      <c r="F37" s="11" t="s">
        <v>33</v>
      </c>
      <c r="G37" s="11" t="s">
        <v>162</v>
      </c>
      <c r="H37" s="13">
        <v>43866.383298611101</v>
      </c>
      <c r="I37" s="11" t="s">
        <v>109</v>
      </c>
      <c r="J37" s="14">
        <v>0.99928380047649101</v>
      </c>
      <c r="K37" s="14">
        <v>6.9211666666666698</v>
      </c>
      <c r="L37" s="14">
        <v>264.53462762139497</v>
      </c>
      <c r="M37" s="14"/>
      <c r="N37" s="15"/>
      <c r="O37" s="15">
        <f t="shared" si="5"/>
        <v>2645.3462762139497</v>
      </c>
      <c r="P37" s="15">
        <f t="shared" si="4"/>
        <v>10581.385104855799</v>
      </c>
      <c r="Q37" s="23"/>
      <c r="R37" s="15"/>
      <c r="S37" s="15"/>
      <c r="T37" s="23"/>
      <c r="U37" s="14">
        <v>348808.91089962103</v>
      </c>
      <c r="V37" s="14">
        <v>6.2735166666666702</v>
      </c>
      <c r="W37" s="14">
        <v>38036.284353692303</v>
      </c>
    </row>
    <row r="38" spans="1:23">
      <c r="A38" s="11"/>
      <c r="B38" s="11"/>
      <c r="C38" s="11" t="s">
        <v>11</v>
      </c>
      <c r="D38" s="11" t="s">
        <v>37</v>
      </c>
      <c r="E38" s="11" t="s">
        <v>54</v>
      </c>
      <c r="F38" s="11" t="s">
        <v>33</v>
      </c>
      <c r="G38" s="11" t="s">
        <v>162</v>
      </c>
      <c r="H38" s="13">
        <v>43866.072175925903</v>
      </c>
      <c r="I38" s="11" t="s">
        <v>109</v>
      </c>
      <c r="J38" s="14">
        <v>0.99928380047649101</v>
      </c>
      <c r="K38" s="14">
        <v>6.9211999999999998</v>
      </c>
      <c r="L38" s="14">
        <v>249.197407701961</v>
      </c>
      <c r="M38" s="14"/>
      <c r="N38" s="15"/>
      <c r="O38" s="15">
        <f t="shared" si="5"/>
        <v>2491.9740770196099</v>
      </c>
      <c r="P38" s="15">
        <f t="shared" si="4"/>
        <v>9967.8963080784397</v>
      </c>
      <c r="Q38" s="23"/>
      <c r="R38" s="15"/>
      <c r="S38" s="15"/>
      <c r="T38" s="23"/>
      <c r="U38" s="14">
        <v>306415.82032514299</v>
      </c>
      <c r="V38" s="14">
        <v>6.3008666666666704</v>
      </c>
      <c r="W38" s="14">
        <v>35474.482034409797</v>
      </c>
    </row>
    <row r="39" spans="1:23">
      <c r="A39" s="11"/>
      <c r="B39" s="11"/>
      <c r="C39" s="11" t="s">
        <v>103</v>
      </c>
      <c r="D39" s="11" t="s">
        <v>37</v>
      </c>
      <c r="E39" s="11" t="s">
        <v>190</v>
      </c>
      <c r="F39" s="11" t="s">
        <v>33</v>
      </c>
      <c r="G39" s="11" t="s">
        <v>162</v>
      </c>
      <c r="H39" s="13">
        <v>43866.087002314802</v>
      </c>
      <c r="I39" s="11" t="s">
        <v>109</v>
      </c>
      <c r="J39" s="14">
        <v>0.99928380047649101</v>
      </c>
      <c r="K39" s="14">
        <v>6.9246333333333299</v>
      </c>
      <c r="L39" s="14">
        <v>245.970027466668</v>
      </c>
      <c r="M39" s="14">
        <f>AVERAGE(L37:L39)</f>
        <v>253.234020930008</v>
      </c>
      <c r="N39" s="15"/>
      <c r="O39" s="15">
        <f t="shared" si="5"/>
        <v>2459.7002746666799</v>
      </c>
      <c r="P39" s="15">
        <f t="shared" si="4"/>
        <v>9838.8010986667196</v>
      </c>
      <c r="Q39" s="23"/>
      <c r="R39" s="15">
        <f>AVERAGE(P37:P39)</f>
        <v>10129.36083720032</v>
      </c>
      <c r="S39" s="15">
        <f>STDEV(P37:P39)</f>
        <v>396.7503587715687</v>
      </c>
      <c r="T39" s="19">
        <f>((R39-R36)/R36)</f>
        <v>-6.4923458095066486E-2</v>
      </c>
      <c r="U39" s="14">
        <v>270052.234083538</v>
      </c>
      <c r="V39" s="14">
        <v>6.2826166666666703</v>
      </c>
      <c r="W39" s="14">
        <v>31675.7212336515</v>
      </c>
    </row>
    <row r="40" spans="1:2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N40" s="10"/>
      <c r="U40" s="10"/>
      <c r="V40" s="10"/>
      <c r="W40" s="10"/>
    </row>
    <row r="41" spans="1:2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N41" s="10"/>
      <c r="U41" s="10"/>
      <c r="V41" s="10"/>
      <c r="W41" s="10"/>
    </row>
    <row r="42" spans="1:23">
      <c r="A42" s="20" t="s">
        <v>33</v>
      </c>
      <c r="B42" s="21"/>
      <c r="C42" s="21"/>
      <c r="D42" s="21"/>
      <c r="E42" s="21"/>
      <c r="F42" s="21"/>
      <c r="G42" s="21"/>
      <c r="H42" s="22"/>
      <c r="I42" s="246" t="s">
        <v>156</v>
      </c>
      <c r="J42" s="248"/>
      <c r="K42" s="246" t="s">
        <v>192</v>
      </c>
      <c r="L42" s="247"/>
      <c r="M42" s="247"/>
      <c r="N42" s="247"/>
      <c r="O42" s="247"/>
      <c r="P42" s="247"/>
      <c r="Q42" s="247"/>
      <c r="R42" s="247"/>
      <c r="S42" s="247"/>
      <c r="T42" s="247"/>
      <c r="U42" s="248"/>
      <c r="V42" s="246" t="s">
        <v>2</v>
      </c>
      <c r="W42" s="248"/>
    </row>
    <row r="43" spans="1:23">
      <c r="A43" s="12" t="s">
        <v>162</v>
      </c>
      <c r="B43" s="12" t="s">
        <v>162</v>
      </c>
      <c r="C43" s="12" t="s">
        <v>77</v>
      </c>
      <c r="D43" s="12" t="s">
        <v>55</v>
      </c>
      <c r="E43" s="12" t="s">
        <v>66</v>
      </c>
      <c r="F43" s="12" t="s">
        <v>81</v>
      </c>
      <c r="G43" s="12" t="s">
        <v>34</v>
      </c>
      <c r="H43" s="12" t="s">
        <v>85</v>
      </c>
      <c r="I43" s="3" t="s">
        <v>153</v>
      </c>
      <c r="J43" s="3" t="s">
        <v>175</v>
      </c>
      <c r="K43" s="3" t="s">
        <v>4</v>
      </c>
      <c r="L43" s="3" t="s">
        <v>22</v>
      </c>
      <c r="M43" s="12" t="s">
        <v>245</v>
      </c>
      <c r="N43" s="12" t="s">
        <v>0</v>
      </c>
      <c r="O43" s="12" t="s">
        <v>246</v>
      </c>
      <c r="P43" s="12" t="s">
        <v>247</v>
      </c>
      <c r="Q43" s="12" t="s">
        <v>248</v>
      </c>
      <c r="R43" s="12" t="s">
        <v>249</v>
      </c>
      <c r="S43" s="12" t="s">
        <v>250</v>
      </c>
      <c r="T43" s="12" t="s">
        <v>251</v>
      </c>
      <c r="U43" s="3" t="s">
        <v>93</v>
      </c>
      <c r="V43" s="3" t="s">
        <v>4</v>
      </c>
      <c r="W43" s="3" t="s">
        <v>93</v>
      </c>
    </row>
    <row r="44" spans="1:23">
      <c r="A44" s="11"/>
      <c r="B44" s="11"/>
      <c r="C44" s="11" t="s">
        <v>121</v>
      </c>
      <c r="D44" s="11" t="s">
        <v>37</v>
      </c>
      <c r="E44" s="11" t="s">
        <v>164</v>
      </c>
      <c r="F44" s="11" t="s">
        <v>33</v>
      </c>
      <c r="G44" s="11" t="s">
        <v>162</v>
      </c>
      <c r="H44" s="13">
        <v>43866.531377314801</v>
      </c>
      <c r="I44" s="2" t="s">
        <v>198</v>
      </c>
      <c r="J44" s="4">
        <v>0.99801405805362797</v>
      </c>
      <c r="K44" s="4">
        <v>7.7938666666666698</v>
      </c>
      <c r="L44" s="4">
        <v>37.923981813745698</v>
      </c>
      <c r="M44" s="14"/>
      <c r="N44" s="15"/>
      <c r="O44" s="15">
        <f>L44*2</f>
        <v>75.847963627491396</v>
      </c>
      <c r="P44" s="15">
        <f t="shared" ref="P44:P52" si="6">O44*4</f>
        <v>303.39185450996558</v>
      </c>
      <c r="Q44" s="15">
        <f>P44/P50</f>
        <v>2.7719686610102569E-2</v>
      </c>
      <c r="R44" s="15"/>
      <c r="S44" s="15"/>
      <c r="T44" s="23"/>
      <c r="U44" s="4">
        <v>26629.019874411199</v>
      </c>
      <c r="V44" s="4">
        <v>7.11703333333333</v>
      </c>
      <c r="W44" s="4">
        <v>17384.400065218699</v>
      </c>
    </row>
    <row r="45" spans="1:23">
      <c r="A45" s="11"/>
      <c r="B45" s="11"/>
      <c r="C45" s="11" t="s">
        <v>168</v>
      </c>
      <c r="D45" s="11" t="s">
        <v>37</v>
      </c>
      <c r="E45" s="11" t="s">
        <v>10</v>
      </c>
      <c r="F45" s="11" t="s">
        <v>33</v>
      </c>
      <c r="G45" s="11" t="s">
        <v>162</v>
      </c>
      <c r="H45" s="13">
        <v>43866.486979166701</v>
      </c>
      <c r="I45" s="2" t="s">
        <v>198</v>
      </c>
      <c r="J45" s="4">
        <v>0.99801405805362797</v>
      </c>
      <c r="K45" s="4">
        <v>7.79348333333333</v>
      </c>
      <c r="L45" s="4">
        <v>45.415674361807397</v>
      </c>
      <c r="M45" s="14"/>
      <c r="N45" s="15"/>
      <c r="O45" s="15">
        <f>L45*2</f>
        <v>90.831348723614795</v>
      </c>
      <c r="P45" s="15">
        <f t="shared" si="6"/>
        <v>363.32539489445918</v>
      </c>
      <c r="Q45" s="15">
        <f>P45/P51</f>
        <v>3.4754856162593509E-2</v>
      </c>
      <c r="R45" s="15"/>
      <c r="S45" s="15"/>
      <c r="T45" s="23"/>
      <c r="U45" s="4">
        <v>32217.521073528402</v>
      </c>
      <c r="V45" s="4">
        <v>7.1166499999999999</v>
      </c>
      <c r="W45" s="4">
        <v>17563.2470236562</v>
      </c>
    </row>
    <row r="46" spans="1:23">
      <c r="A46" s="11"/>
      <c r="B46" s="11"/>
      <c r="C46" s="11" t="s">
        <v>119</v>
      </c>
      <c r="D46" s="11" t="s">
        <v>37</v>
      </c>
      <c r="E46" s="11" t="s">
        <v>115</v>
      </c>
      <c r="F46" s="11" t="s">
        <v>33</v>
      </c>
      <c r="G46" s="11" t="s">
        <v>162</v>
      </c>
      <c r="H46" s="13">
        <v>43866.501805555599</v>
      </c>
      <c r="I46" s="2" t="s">
        <v>198</v>
      </c>
      <c r="J46" s="4">
        <v>0.99801405805362797</v>
      </c>
      <c r="K46" s="4">
        <v>7.7938666666666698</v>
      </c>
      <c r="L46" s="4">
        <v>50.856710142467399</v>
      </c>
      <c r="M46" s="14">
        <f>AVERAGE(L44:L46)</f>
        <v>44.732122106006834</v>
      </c>
      <c r="N46" s="15"/>
      <c r="O46" s="15">
        <f>L46*2</f>
        <v>101.7134202849348</v>
      </c>
      <c r="P46" s="15">
        <f t="shared" si="6"/>
        <v>406.85368113973919</v>
      </c>
      <c r="Q46" s="15">
        <f>P46/P52</f>
        <v>4.4770937238141177E-2</v>
      </c>
      <c r="R46" s="15">
        <f>AVERAGE(Q44:Q46)</f>
        <v>3.5748493336945748E-2</v>
      </c>
      <c r="S46" s="15">
        <f>STDEV(Q44:Q46)</f>
        <v>8.5689423571837561E-3</v>
      </c>
      <c r="T46" s="23"/>
      <c r="U46" s="4">
        <v>28252.9583940956</v>
      </c>
      <c r="V46" s="4">
        <v>7.1204999999999998</v>
      </c>
      <c r="W46" s="4">
        <v>13754.1616047432</v>
      </c>
    </row>
    <row r="47" spans="1:23">
      <c r="A47" s="11"/>
      <c r="B47" s="11"/>
      <c r="C47" s="11" t="s">
        <v>108</v>
      </c>
      <c r="D47" s="11" t="s">
        <v>37</v>
      </c>
      <c r="E47" s="11" t="s">
        <v>6</v>
      </c>
      <c r="F47" s="11" t="s">
        <v>33</v>
      </c>
      <c r="G47" s="11" t="s">
        <v>162</v>
      </c>
      <c r="H47" s="13">
        <v>43866.472175925897</v>
      </c>
      <c r="I47" s="2" t="s">
        <v>198</v>
      </c>
      <c r="J47" s="4">
        <v>0.99801405805362797</v>
      </c>
      <c r="K47" s="4">
        <v>7.7938833333333299</v>
      </c>
      <c r="L47" s="4">
        <v>298.857326471921</v>
      </c>
      <c r="M47" s="14"/>
      <c r="N47" s="15"/>
      <c r="O47" s="15">
        <f t="shared" ref="O47:O52" si="7">L47*10</f>
        <v>2988.5732647192099</v>
      </c>
      <c r="P47" s="15">
        <f t="shared" si="6"/>
        <v>11954.293058876839</v>
      </c>
      <c r="Q47" s="23"/>
      <c r="R47" s="15"/>
      <c r="S47" s="15"/>
      <c r="T47" s="23"/>
      <c r="U47" s="4">
        <v>182057.73613292901</v>
      </c>
      <c r="V47" s="4">
        <v>7.1204999999999998</v>
      </c>
      <c r="W47" s="4">
        <v>15082.164964105799</v>
      </c>
    </row>
    <row r="48" spans="1:23">
      <c r="A48" s="11"/>
      <c r="B48" s="11"/>
      <c r="C48" s="11" t="s">
        <v>100</v>
      </c>
      <c r="D48" s="11" t="s">
        <v>37</v>
      </c>
      <c r="E48" s="11" t="s">
        <v>76</v>
      </c>
      <c r="F48" s="11" t="s">
        <v>33</v>
      </c>
      <c r="G48" s="11" t="s">
        <v>162</v>
      </c>
      <c r="H48" s="13">
        <v>43865.968622685199</v>
      </c>
      <c r="I48" s="2" t="s">
        <v>198</v>
      </c>
      <c r="J48" s="4">
        <v>0.99801405805362797</v>
      </c>
      <c r="K48" s="4">
        <v>7.7834666666666701</v>
      </c>
      <c r="L48" s="4">
        <v>276.48686945959503</v>
      </c>
      <c r="M48" s="14"/>
      <c r="N48" s="15"/>
      <c r="O48" s="15">
        <f t="shared" si="7"/>
        <v>2764.8686945959503</v>
      </c>
      <c r="P48" s="15">
        <f t="shared" si="6"/>
        <v>11059.474778383801</v>
      </c>
      <c r="Q48" s="23"/>
      <c r="R48" s="15"/>
      <c r="S48" s="15"/>
      <c r="T48" s="23"/>
      <c r="U48" s="4">
        <v>183688.80767327599</v>
      </c>
      <c r="V48" s="4">
        <v>7.1066333333333302</v>
      </c>
      <c r="W48" s="4">
        <v>16448.5128933698</v>
      </c>
    </row>
    <row r="49" spans="1:23">
      <c r="A49" s="11"/>
      <c r="B49" s="11"/>
      <c r="C49" s="11" t="s">
        <v>38</v>
      </c>
      <c r="D49" s="11" t="s">
        <v>37</v>
      </c>
      <c r="E49" s="11" t="s">
        <v>53</v>
      </c>
      <c r="F49" s="11" t="s">
        <v>33</v>
      </c>
      <c r="G49" s="11" t="s">
        <v>162</v>
      </c>
      <c r="H49" s="13">
        <v>43866.013043981497</v>
      </c>
      <c r="I49" s="2" t="s">
        <v>198</v>
      </c>
      <c r="J49" s="4">
        <v>0.99801405805362797</v>
      </c>
      <c r="K49" s="4">
        <v>7.7865500000000001</v>
      </c>
      <c r="L49" s="4">
        <v>277.18382565625302</v>
      </c>
      <c r="M49" s="14">
        <f>AVERAGE(L47:L49)</f>
        <v>284.17600719592298</v>
      </c>
      <c r="N49" s="15"/>
      <c r="O49" s="15">
        <f t="shared" si="7"/>
        <v>2771.8382565625302</v>
      </c>
      <c r="P49" s="15">
        <f t="shared" si="6"/>
        <v>11087.353026250121</v>
      </c>
      <c r="Q49" s="23"/>
      <c r="R49" s="15">
        <f>AVERAGE(P47:P49)</f>
        <v>11367.04028783692</v>
      </c>
      <c r="S49" s="15">
        <f>STDEV(P47:P49)</f>
        <v>508.76680512448104</v>
      </c>
      <c r="T49" s="23"/>
      <c r="U49" s="4">
        <v>181926.16086971399</v>
      </c>
      <c r="V49" s="4">
        <v>7.11316666666667</v>
      </c>
      <c r="W49" s="4">
        <v>16249.7141592604</v>
      </c>
    </row>
    <row r="50" spans="1:23">
      <c r="A50" s="11"/>
      <c r="B50" s="11"/>
      <c r="C50" s="11" t="s">
        <v>176</v>
      </c>
      <c r="D50" s="11" t="s">
        <v>37</v>
      </c>
      <c r="E50" s="11" t="s">
        <v>128</v>
      </c>
      <c r="F50" s="11" t="s">
        <v>33</v>
      </c>
      <c r="G50" s="11" t="s">
        <v>162</v>
      </c>
      <c r="H50" s="13">
        <v>43866.2054166667</v>
      </c>
      <c r="I50" s="2" t="s">
        <v>198</v>
      </c>
      <c r="J50" s="4">
        <v>0.99801405805362797</v>
      </c>
      <c r="K50" s="4">
        <v>7.7904166666666699</v>
      </c>
      <c r="L50" s="4">
        <v>273.62489588842698</v>
      </c>
      <c r="M50" s="14"/>
      <c r="N50" s="15"/>
      <c r="O50" s="15">
        <f t="shared" si="7"/>
        <v>2736.24895888427</v>
      </c>
      <c r="P50" s="15">
        <f t="shared" si="6"/>
        <v>10944.99583553708</v>
      </c>
      <c r="Q50" s="23"/>
      <c r="R50" s="15"/>
      <c r="S50" s="15"/>
      <c r="T50" s="23"/>
      <c r="U50" s="4">
        <v>199725.32722025301</v>
      </c>
      <c r="V50" s="4">
        <v>7.1135666666666699</v>
      </c>
      <c r="W50" s="4">
        <v>18071.574300735701</v>
      </c>
    </row>
    <row r="51" spans="1:23">
      <c r="A51" s="11"/>
      <c r="B51" s="11"/>
      <c r="C51" s="11" t="s">
        <v>117</v>
      </c>
      <c r="D51" s="11" t="s">
        <v>37</v>
      </c>
      <c r="E51" s="11" t="s">
        <v>92</v>
      </c>
      <c r="F51" s="11" t="s">
        <v>33</v>
      </c>
      <c r="G51" s="11" t="s">
        <v>162</v>
      </c>
      <c r="H51" s="13">
        <v>43866.516585648104</v>
      </c>
      <c r="I51" s="2" t="s">
        <v>198</v>
      </c>
      <c r="J51" s="4">
        <v>0.99801405805362797</v>
      </c>
      <c r="K51" s="4">
        <v>7.7938999999999998</v>
      </c>
      <c r="L51" s="4">
        <v>261.348653836111</v>
      </c>
      <c r="M51" s="14"/>
      <c r="N51" s="15"/>
      <c r="O51" s="15">
        <f t="shared" si="7"/>
        <v>2613.48653836111</v>
      </c>
      <c r="P51" s="15">
        <f t="shared" si="6"/>
        <v>10453.94615344444</v>
      </c>
      <c r="Q51" s="23"/>
      <c r="R51" s="15"/>
      <c r="S51" s="15"/>
      <c r="T51" s="23"/>
      <c r="U51" s="4">
        <v>184554.768012154</v>
      </c>
      <c r="V51" s="4">
        <v>7.1170666666666698</v>
      </c>
      <c r="W51" s="4">
        <v>17483.301938509001</v>
      </c>
    </row>
    <row r="52" spans="1:23">
      <c r="A52" s="11"/>
      <c r="B52" s="11"/>
      <c r="C52" s="11" t="s">
        <v>132</v>
      </c>
      <c r="D52" s="11" t="s">
        <v>37</v>
      </c>
      <c r="E52" s="11" t="s">
        <v>116</v>
      </c>
      <c r="F52" s="11" t="s">
        <v>33</v>
      </c>
      <c r="G52" s="11" t="s">
        <v>162</v>
      </c>
      <c r="H52" s="13">
        <v>43866.309131944399</v>
      </c>
      <c r="I52" s="2" t="s">
        <v>198</v>
      </c>
      <c r="J52" s="4">
        <v>0.99801405805362797</v>
      </c>
      <c r="K52" s="4">
        <v>7.7900166666666699</v>
      </c>
      <c r="L52" s="4">
        <v>227.186265375484</v>
      </c>
      <c r="M52" s="14">
        <f>AVERAGE(L50:L52)</f>
        <v>254.05327170000734</v>
      </c>
      <c r="N52" s="15"/>
      <c r="O52" s="15">
        <f t="shared" si="7"/>
        <v>2271.8626537548398</v>
      </c>
      <c r="P52" s="15">
        <f t="shared" si="6"/>
        <v>9087.4506150193592</v>
      </c>
      <c r="Q52" s="23"/>
      <c r="R52" s="15">
        <f>AVERAGE(P50:P52)</f>
        <v>10162.130868000293</v>
      </c>
      <c r="S52" s="15">
        <f>STDEV(P50:P52)</f>
        <v>962.54126258628185</v>
      </c>
      <c r="T52" s="19">
        <f>((R52-R49)/R49)</f>
        <v>-0.10600027705768908</v>
      </c>
      <c r="U52" s="4">
        <v>161252.82440755199</v>
      </c>
      <c r="V52" s="4">
        <v>7.11316666666667</v>
      </c>
      <c r="W52" s="4">
        <v>17572.911159439798</v>
      </c>
    </row>
    <row r="55" spans="1:23">
      <c r="A55" s="20" t="s">
        <v>33</v>
      </c>
      <c r="B55" s="21"/>
      <c r="C55" s="21"/>
      <c r="D55" s="21"/>
      <c r="E55" s="21"/>
      <c r="F55" s="21"/>
      <c r="G55" s="21"/>
      <c r="H55" s="22"/>
      <c r="I55" s="246" t="s">
        <v>157</v>
      </c>
      <c r="J55" s="248"/>
      <c r="K55" s="246" t="s">
        <v>3</v>
      </c>
      <c r="L55" s="247"/>
      <c r="M55" s="247"/>
      <c r="N55" s="247"/>
      <c r="O55" s="247"/>
      <c r="P55" s="247"/>
      <c r="Q55" s="247"/>
      <c r="R55" s="247"/>
      <c r="S55" s="247"/>
      <c r="T55" s="247"/>
      <c r="U55" s="248"/>
      <c r="V55" s="246" t="s">
        <v>2</v>
      </c>
      <c r="W55" s="248"/>
    </row>
    <row r="56" spans="1:23">
      <c r="A56" s="12" t="s">
        <v>162</v>
      </c>
      <c r="B56" s="12" t="s">
        <v>162</v>
      </c>
      <c r="C56" s="12" t="s">
        <v>77</v>
      </c>
      <c r="D56" s="12" t="s">
        <v>55</v>
      </c>
      <c r="E56" s="12" t="s">
        <v>66</v>
      </c>
      <c r="F56" s="12" t="s">
        <v>81</v>
      </c>
      <c r="G56" s="12" t="s">
        <v>34</v>
      </c>
      <c r="H56" s="12" t="s">
        <v>85</v>
      </c>
      <c r="I56" s="3" t="s">
        <v>153</v>
      </c>
      <c r="J56" s="3" t="s">
        <v>175</v>
      </c>
      <c r="K56" s="3" t="s">
        <v>4</v>
      </c>
      <c r="L56" s="3" t="s">
        <v>22</v>
      </c>
      <c r="M56" s="12" t="s">
        <v>245</v>
      </c>
      <c r="N56" s="12" t="s">
        <v>0</v>
      </c>
      <c r="O56" s="12" t="s">
        <v>246</v>
      </c>
      <c r="P56" s="12" t="s">
        <v>247</v>
      </c>
      <c r="Q56" s="12" t="s">
        <v>248</v>
      </c>
      <c r="R56" s="12" t="s">
        <v>249</v>
      </c>
      <c r="S56" s="12" t="s">
        <v>250</v>
      </c>
      <c r="T56" s="12" t="s">
        <v>251</v>
      </c>
      <c r="U56" s="3" t="s">
        <v>93</v>
      </c>
      <c r="V56" s="3" t="s">
        <v>4</v>
      </c>
      <c r="W56" s="3" t="s">
        <v>93</v>
      </c>
    </row>
    <row r="57" spans="1:23">
      <c r="A57" s="11"/>
      <c r="B57" s="11"/>
      <c r="C57" s="11" t="s">
        <v>121</v>
      </c>
      <c r="D57" s="11" t="s">
        <v>37</v>
      </c>
      <c r="E57" s="11" t="s">
        <v>164</v>
      </c>
      <c r="F57" s="11" t="s">
        <v>33</v>
      </c>
      <c r="G57" s="11" t="s">
        <v>162</v>
      </c>
      <c r="H57" s="13">
        <v>43866.531377314801</v>
      </c>
      <c r="I57" s="2" t="s">
        <v>105</v>
      </c>
      <c r="J57" s="4">
        <v>0.99932552855460699</v>
      </c>
      <c r="K57" s="4">
        <v>9.3638166666666702</v>
      </c>
      <c r="L57" s="4">
        <v>56.668783354272797</v>
      </c>
      <c r="M57" s="14"/>
      <c r="N57" s="15"/>
      <c r="O57" s="15">
        <f>L57*2</f>
        <v>113.33756670854559</v>
      </c>
      <c r="P57" s="15">
        <f t="shared" ref="P57:P65" si="8">O57*4</f>
        <v>453.35026683418238</v>
      </c>
      <c r="Q57" s="15">
        <f>P57/P63</f>
        <v>5.1529533809908996E-2</v>
      </c>
      <c r="R57" s="15"/>
      <c r="S57" s="15"/>
      <c r="T57" s="23"/>
      <c r="U57" s="4">
        <v>642952.06488675403</v>
      </c>
      <c r="V57" s="4">
        <v>7.11703333333333</v>
      </c>
      <c r="W57" s="4">
        <v>17384.400065218699</v>
      </c>
    </row>
    <row r="58" spans="1:23">
      <c r="A58" s="11"/>
      <c r="B58" s="11"/>
      <c r="C58" s="11" t="s">
        <v>168</v>
      </c>
      <c r="D58" s="11" t="s">
        <v>37</v>
      </c>
      <c r="E58" s="11" t="s">
        <v>10</v>
      </c>
      <c r="F58" s="11" t="s">
        <v>33</v>
      </c>
      <c r="G58" s="11" t="s">
        <v>162</v>
      </c>
      <c r="H58" s="13">
        <v>43866.486979166701</v>
      </c>
      <c r="I58" s="2" t="s">
        <v>105</v>
      </c>
      <c r="J58" s="4">
        <v>0.99932552855460699</v>
      </c>
      <c r="K58" s="4">
        <v>9.3638666666666701</v>
      </c>
      <c r="L58" s="4">
        <v>50.573407037242397</v>
      </c>
      <c r="M58" s="14"/>
      <c r="N58" s="15"/>
      <c r="O58" s="15">
        <f>L58*2</f>
        <v>101.14681407448479</v>
      </c>
      <c r="P58" s="15">
        <f t="shared" si="8"/>
        <v>404.58725629793918</v>
      </c>
      <c r="Q58" s="15">
        <f>P58/P64</f>
        <v>4.5727030895667917E-2</v>
      </c>
      <c r="R58" s="15"/>
      <c r="S58" s="15"/>
      <c r="T58" s="23"/>
      <c r="U58" s="4">
        <v>582772.99372828996</v>
      </c>
      <c r="V58" s="4">
        <v>7.1166499999999999</v>
      </c>
      <c r="W58" s="4">
        <v>17563.2470236562</v>
      </c>
    </row>
    <row r="59" spans="1:23">
      <c r="A59" s="11"/>
      <c r="B59" s="11"/>
      <c r="C59" s="11" t="s">
        <v>119</v>
      </c>
      <c r="D59" s="11" t="s">
        <v>37</v>
      </c>
      <c r="E59" s="11" t="s">
        <v>115</v>
      </c>
      <c r="F59" s="11" t="s">
        <v>33</v>
      </c>
      <c r="G59" s="11" t="s">
        <v>162</v>
      </c>
      <c r="H59" s="13">
        <v>43866.501805555599</v>
      </c>
      <c r="I59" s="2" t="s">
        <v>105</v>
      </c>
      <c r="J59" s="4">
        <v>0.99932552855460699</v>
      </c>
      <c r="K59" s="4">
        <v>9.3663833333333297</v>
      </c>
      <c r="L59" s="4">
        <v>58.613474550152503</v>
      </c>
      <c r="M59" s="14">
        <f>AVERAGE(L57:L59)</f>
        <v>55.285221647222563</v>
      </c>
      <c r="N59" s="15"/>
      <c r="O59" s="15">
        <f>L59*2</f>
        <v>117.22694910030501</v>
      </c>
      <c r="P59" s="15">
        <f t="shared" si="8"/>
        <v>468.90779640122003</v>
      </c>
      <c r="Q59" s="15">
        <f>P59/P65</f>
        <v>6.3792466552811289E-2</v>
      </c>
      <c r="R59" s="15">
        <f>AVERAGE(Q57:Q59)</f>
        <v>5.3683010419462739E-2</v>
      </c>
      <c r="S59" s="15">
        <f>STDEV(Q57:Q59)</f>
        <v>9.223236281344957E-3</v>
      </c>
      <c r="T59" s="23"/>
      <c r="U59" s="4">
        <v>525378.16771727498</v>
      </c>
      <c r="V59" s="4">
        <v>7.1204999999999998</v>
      </c>
      <c r="W59" s="4">
        <v>13754.1616047432</v>
      </c>
    </row>
    <row r="60" spans="1:23">
      <c r="A60" s="11"/>
      <c r="B60" s="11"/>
      <c r="C60" s="11" t="s">
        <v>108</v>
      </c>
      <c r="D60" s="11" t="s">
        <v>37</v>
      </c>
      <c r="E60" s="11" t="s">
        <v>6</v>
      </c>
      <c r="F60" s="11" t="s">
        <v>33</v>
      </c>
      <c r="G60" s="11" t="s">
        <v>162</v>
      </c>
      <c r="H60" s="13">
        <v>43866.472175925897</v>
      </c>
      <c r="I60" s="2" t="s">
        <v>105</v>
      </c>
      <c r="J60" s="4">
        <v>0.99932552855460699</v>
      </c>
      <c r="K60" s="4">
        <v>9.3638333333333303</v>
      </c>
      <c r="L60" s="4">
        <v>268.50564585422399</v>
      </c>
      <c r="M60" s="14"/>
      <c r="N60" s="15"/>
      <c r="O60" s="15">
        <f t="shared" ref="O60:O65" si="9">L60*10</f>
        <v>2685.0564585422399</v>
      </c>
      <c r="P60" s="15">
        <f t="shared" si="8"/>
        <v>10740.225834168959</v>
      </c>
      <c r="Q60" s="23"/>
      <c r="R60" s="15"/>
      <c r="S60" s="15"/>
      <c r="T60" s="23"/>
      <c r="U60" s="4">
        <v>2551207.2325750198</v>
      </c>
      <c r="V60" s="4">
        <v>7.1204999999999998</v>
      </c>
      <c r="W60" s="4">
        <v>15082.164964105799</v>
      </c>
    </row>
    <row r="61" spans="1:23">
      <c r="A61" s="11"/>
      <c r="B61" s="11"/>
      <c r="C61" s="11" t="s">
        <v>100</v>
      </c>
      <c r="D61" s="11" t="s">
        <v>37</v>
      </c>
      <c r="E61" s="11" t="s">
        <v>76</v>
      </c>
      <c r="F61" s="11" t="s">
        <v>33</v>
      </c>
      <c r="G61" s="11" t="s">
        <v>162</v>
      </c>
      <c r="H61" s="13">
        <v>43865.968622685199</v>
      </c>
      <c r="I61" s="2" t="s">
        <v>105</v>
      </c>
      <c r="J61" s="4">
        <v>0.99932552855460699</v>
      </c>
      <c r="K61" s="4">
        <v>9.3663666666666696</v>
      </c>
      <c r="L61" s="4">
        <v>220.73526972667199</v>
      </c>
      <c r="M61" s="14"/>
      <c r="N61" s="15"/>
      <c r="O61" s="15">
        <f t="shared" si="9"/>
        <v>2207.35269726672</v>
      </c>
      <c r="P61" s="15">
        <f t="shared" si="8"/>
        <v>8829.4107890668802</v>
      </c>
      <c r="Q61" s="23"/>
      <c r="R61" s="15"/>
      <c r="S61" s="15"/>
      <c r="T61" s="23"/>
      <c r="U61" s="4">
        <v>2292083.30330932</v>
      </c>
      <c r="V61" s="4">
        <v>7.1066333333333302</v>
      </c>
      <c r="W61" s="4">
        <v>16448.5128933698</v>
      </c>
    </row>
    <row r="62" spans="1:23">
      <c r="A62" s="11"/>
      <c r="B62" s="11"/>
      <c r="C62" s="11" t="s">
        <v>38</v>
      </c>
      <c r="D62" s="11" t="s">
        <v>37</v>
      </c>
      <c r="E62" s="11" t="s">
        <v>53</v>
      </c>
      <c r="F62" s="11" t="s">
        <v>33</v>
      </c>
      <c r="G62" s="11" t="s">
        <v>162</v>
      </c>
      <c r="H62" s="13">
        <v>43866.013043981497</v>
      </c>
      <c r="I62" s="2" t="s">
        <v>105</v>
      </c>
      <c r="J62" s="4">
        <v>0.99932552855460699</v>
      </c>
      <c r="K62" s="4">
        <v>9.3664166666666695</v>
      </c>
      <c r="L62" s="4">
        <v>228.721505968434</v>
      </c>
      <c r="M62" s="14">
        <f>AVERAGE(L60:L62)</f>
        <v>239.32080718310999</v>
      </c>
      <c r="N62" s="15"/>
      <c r="O62" s="15">
        <f t="shared" si="9"/>
        <v>2287.2150596843398</v>
      </c>
      <c r="P62" s="15">
        <f t="shared" si="8"/>
        <v>9148.8602387373594</v>
      </c>
      <c r="Q62" s="23"/>
      <c r="R62" s="15">
        <f>AVERAGE(P60:P62)</f>
        <v>9572.8322873244015</v>
      </c>
      <c r="S62" s="15">
        <f>STDEV(P60:P62)</f>
        <v>1023.5320012752088</v>
      </c>
      <c r="T62" s="23"/>
      <c r="U62" s="4">
        <v>2345349.6761227502</v>
      </c>
      <c r="V62" s="4">
        <v>7.11316666666667</v>
      </c>
      <c r="W62" s="4">
        <v>16249.7141592604</v>
      </c>
    </row>
    <row r="63" spans="1:23">
      <c r="A63" s="11"/>
      <c r="B63" s="11"/>
      <c r="C63" s="11" t="s">
        <v>176</v>
      </c>
      <c r="D63" s="11" t="s">
        <v>37</v>
      </c>
      <c r="E63" s="11" t="s">
        <v>128</v>
      </c>
      <c r="F63" s="11" t="s">
        <v>33</v>
      </c>
      <c r="G63" s="11" t="s">
        <v>162</v>
      </c>
      <c r="H63" s="13">
        <v>43866.2054166667</v>
      </c>
      <c r="I63" s="2" t="s">
        <v>105</v>
      </c>
      <c r="J63" s="4">
        <v>0.99932552855460699</v>
      </c>
      <c r="K63" s="4">
        <v>9.3663666666666696</v>
      </c>
      <c r="L63" s="4">
        <v>219.946811718974</v>
      </c>
      <c r="M63" s="14"/>
      <c r="N63" s="15"/>
      <c r="O63" s="15">
        <f t="shared" si="9"/>
        <v>2199.46811718974</v>
      </c>
      <c r="P63" s="15">
        <f t="shared" si="8"/>
        <v>8797.8724687589602</v>
      </c>
      <c r="Q63" s="23"/>
      <c r="R63" s="15"/>
      <c r="S63" s="15"/>
      <c r="T63" s="23"/>
      <c r="U63" s="4">
        <v>2509365.1856039199</v>
      </c>
      <c r="V63" s="4">
        <v>7.1135666666666699</v>
      </c>
      <c r="W63" s="4">
        <v>18071.574300735701</v>
      </c>
    </row>
    <row r="64" spans="1:23">
      <c r="A64" s="11"/>
      <c r="B64" s="11"/>
      <c r="C64" s="11" t="s">
        <v>117</v>
      </c>
      <c r="D64" s="11" t="s">
        <v>37</v>
      </c>
      <c r="E64" s="11" t="s">
        <v>92</v>
      </c>
      <c r="F64" s="11" t="s">
        <v>33</v>
      </c>
      <c r="G64" s="11" t="s">
        <v>162</v>
      </c>
      <c r="H64" s="13">
        <v>43866.516585648104</v>
      </c>
      <c r="I64" s="2" t="s">
        <v>105</v>
      </c>
      <c r="J64" s="4">
        <v>0.99932552855460699</v>
      </c>
      <c r="K64" s="4">
        <v>9.3638499999999993</v>
      </c>
      <c r="L64" s="4">
        <v>221.196985881861</v>
      </c>
      <c r="M64" s="14"/>
      <c r="N64" s="15"/>
      <c r="O64" s="15">
        <f t="shared" si="9"/>
        <v>2211.9698588186102</v>
      </c>
      <c r="P64" s="15">
        <f t="shared" si="8"/>
        <v>8847.8794352744408</v>
      </c>
      <c r="Q64" s="23"/>
      <c r="R64" s="15"/>
      <c r="S64" s="15"/>
      <c r="T64" s="23"/>
      <c r="U64" s="4">
        <v>2441316.5818374702</v>
      </c>
      <c r="V64" s="4">
        <v>7.1170666666666698</v>
      </c>
      <c r="W64" s="4">
        <v>17483.301938509001</v>
      </c>
    </row>
    <row r="65" spans="1:23">
      <c r="A65" s="11"/>
      <c r="B65" s="11"/>
      <c r="C65" s="11" t="s">
        <v>132</v>
      </c>
      <c r="D65" s="11" t="s">
        <v>37</v>
      </c>
      <c r="E65" s="11" t="s">
        <v>116</v>
      </c>
      <c r="F65" s="11" t="s">
        <v>33</v>
      </c>
      <c r="G65" s="11" t="s">
        <v>162</v>
      </c>
      <c r="H65" s="13">
        <v>43866.309131944399</v>
      </c>
      <c r="I65" s="2" t="s">
        <v>105</v>
      </c>
      <c r="J65" s="4">
        <v>0.99932552855460699</v>
      </c>
      <c r="K65" s="4">
        <v>9.3638666666666701</v>
      </c>
      <c r="L65" s="4">
        <v>183.76299810144101</v>
      </c>
      <c r="M65" s="14">
        <f>AVERAGE(L63:L65)</f>
        <v>208.302265234092</v>
      </c>
      <c r="N65" s="15"/>
      <c r="O65" s="15">
        <f t="shared" si="9"/>
        <v>1837.6299810144101</v>
      </c>
      <c r="P65" s="15">
        <f t="shared" si="8"/>
        <v>7350.5199240576403</v>
      </c>
      <c r="Q65" s="23"/>
      <c r="R65" s="15">
        <f>AVERAGE(P63:P65)</f>
        <v>8332.0906093636804</v>
      </c>
      <c r="S65" s="15">
        <f>STDEV(P63:P65)</f>
        <v>850.43279091539443</v>
      </c>
      <c r="T65" s="19">
        <f>((R65-R62)/R62)</f>
        <v>-0.12961071924383491</v>
      </c>
      <c r="U65" s="4">
        <v>2043398.98909098</v>
      </c>
      <c r="V65" s="4">
        <v>7.11316666666667</v>
      </c>
      <c r="W65" s="4">
        <v>17572.911159439798</v>
      </c>
    </row>
    <row r="68" spans="1:23">
      <c r="A68" s="20" t="s">
        <v>33</v>
      </c>
      <c r="B68" s="21"/>
      <c r="C68" s="21"/>
      <c r="D68" s="21"/>
      <c r="E68" s="21"/>
      <c r="F68" s="21"/>
      <c r="G68" s="21"/>
      <c r="H68" s="22"/>
      <c r="I68" s="246" t="s">
        <v>23</v>
      </c>
      <c r="J68" s="248"/>
      <c r="K68" s="246" t="s">
        <v>14</v>
      </c>
      <c r="L68" s="247"/>
      <c r="M68" s="247"/>
      <c r="N68" s="247"/>
      <c r="O68" s="247"/>
      <c r="P68" s="247"/>
      <c r="Q68" s="247"/>
      <c r="R68" s="247"/>
      <c r="S68" s="247"/>
      <c r="T68" s="247"/>
      <c r="U68" s="248"/>
      <c r="V68" s="246" t="s">
        <v>2</v>
      </c>
      <c r="W68" s="248"/>
    </row>
    <row r="69" spans="1:23">
      <c r="A69" s="12" t="s">
        <v>162</v>
      </c>
      <c r="B69" s="12" t="s">
        <v>162</v>
      </c>
      <c r="C69" s="12" t="s">
        <v>77</v>
      </c>
      <c r="D69" s="12" t="s">
        <v>55</v>
      </c>
      <c r="E69" s="12" t="s">
        <v>66</v>
      </c>
      <c r="F69" s="12" t="s">
        <v>81</v>
      </c>
      <c r="G69" s="12" t="s">
        <v>34</v>
      </c>
      <c r="H69" s="12" t="s">
        <v>85</v>
      </c>
      <c r="I69" s="3" t="s">
        <v>153</v>
      </c>
      <c r="J69" s="3" t="s">
        <v>175</v>
      </c>
      <c r="K69" s="3" t="s">
        <v>4</v>
      </c>
      <c r="L69" s="3" t="s">
        <v>22</v>
      </c>
      <c r="M69" s="12" t="s">
        <v>245</v>
      </c>
      <c r="N69" s="12" t="s">
        <v>0</v>
      </c>
      <c r="O69" s="12" t="s">
        <v>246</v>
      </c>
      <c r="P69" s="12" t="s">
        <v>247</v>
      </c>
      <c r="Q69" s="12" t="s">
        <v>248</v>
      </c>
      <c r="R69" s="12" t="s">
        <v>249</v>
      </c>
      <c r="S69" s="12" t="s">
        <v>250</v>
      </c>
      <c r="T69" s="12" t="s">
        <v>251</v>
      </c>
      <c r="U69" s="3" t="s">
        <v>93</v>
      </c>
      <c r="V69" s="3" t="s">
        <v>4</v>
      </c>
      <c r="W69" s="3" t="s">
        <v>93</v>
      </c>
    </row>
    <row r="70" spans="1:23">
      <c r="A70" s="11"/>
      <c r="B70" s="11"/>
      <c r="C70" s="11" t="s">
        <v>174</v>
      </c>
      <c r="D70" s="11" t="s">
        <v>37</v>
      </c>
      <c r="E70" s="11" t="s">
        <v>45</v>
      </c>
      <c r="F70" s="11" t="s">
        <v>33</v>
      </c>
      <c r="G70" s="11" t="s">
        <v>162</v>
      </c>
      <c r="H70" s="13">
        <v>43866.220208333303</v>
      </c>
      <c r="I70" s="2" t="s">
        <v>151</v>
      </c>
      <c r="J70" s="4">
        <v>0.99981166094521201</v>
      </c>
      <c r="K70" s="4">
        <v>9.6631166666666708</v>
      </c>
      <c r="L70" s="4">
        <v>691.56184868448702</v>
      </c>
      <c r="M70" s="14"/>
      <c r="N70" s="15"/>
      <c r="O70" s="15">
        <f>L70*2</f>
        <v>1383.123697368974</v>
      </c>
      <c r="P70" s="15">
        <f t="shared" ref="P70:P78" si="10">O70*4</f>
        <v>5532.4947894758961</v>
      </c>
      <c r="Q70" s="15">
        <f>P70/P76</f>
        <v>0.78790823742971949</v>
      </c>
      <c r="R70" s="15"/>
      <c r="S70" s="15"/>
      <c r="T70" s="23"/>
      <c r="U70" s="4">
        <v>305308.001339329</v>
      </c>
      <c r="V70" s="4">
        <v>7.1201166666666698</v>
      </c>
      <c r="W70" s="4">
        <v>15322.4289026608</v>
      </c>
    </row>
    <row r="71" spans="1:23">
      <c r="A71" s="11"/>
      <c r="B71" s="11"/>
      <c r="C71" s="11" t="s">
        <v>96</v>
      </c>
      <c r="D71" s="11" t="s">
        <v>37</v>
      </c>
      <c r="E71" s="11" t="s">
        <v>189</v>
      </c>
      <c r="F71" s="11" t="s">
        <v>33</v>
      </c>
      <c r="G71" s="11" t="s">
        <v>162</v>
      </c>
      <c r="H71" s="13">
        <v>43866.235081018502</v>
      </c>
      <c r="I71" s="2" t="s">
        <v>151</v>
      </c>
      <c r="J71" s="4">
        <v>0.99981166094521201</v>
      </c>
      <c r="K71" s="4">
        <v>9.6656166666666703</v>
      </c>
      <c r="L71" s="4">
        <v>684.33152092520004</v>
      </c>
      <c r="M71" s="14"/>
      <c r="N71" s="15"/>
      <c r="O71" s="15">
        <f>L71*2</f>
        <v>1368.6630418504001</v>
      </c>
      <c r="P71" s="15">
        <f t="shared" si="10"/>
        <v>5474.6521674016003</v>
      </c>
      <c r="Q71" s="15">
        <f>P71/P77</f>
        <v>0.78704825275649604</v>
      </c>
      <c r="R71" s="15"/>
      <c r="S71" s="15"/>
      <c r="T71" s="23"/>
      <c r="U71" s="4">
        <v>241140.20621193101</v>
      </c>
      <c r="V71" s="4">
        <v>7.11703333333333</v>
      </c>
      <c r="W71" s="4">
        <v>12225.841642658101</v>
      </c>
    </row>
    <row r="72" spans="1:23">
      <c r="A72" s="11"/>
      <c r="B72" s="11"/>
      <c r="C72" s="11" t="s">
        <v>139</v>
      </c>
      <c r="D72" s="11" t="s">
        <v>37</v>
      </c>
      <c r="E72" s="11" t="s">
        <v>130</v>
      </c>
      <c r="F72" s="11" t="s">
        <v>33</v>
      </c>
      <c r="G72" s="11" t="s">
        <v>162</v>
      </c>
      <c r="H72" s="13">
        <v>43866.3536342593</v>
      </c>
      <c r="I72" s="2" t="s">
        <v>151</v>
      </c>
      <c r="J72" s="4">
        <v>0.99981166094521201</v>
      </c>
      <c r="K72" s="4">
        <v>9.6631</v>
      </c>
      <c r="L72" s="4">
        <v>715.57620334234196</v>
      </c>
      <c r="M72" s="14">
        <f>AVERAGE(L70:L72)</f>
        <v>697.15652431734304</v>
      </c>
      <c r="N72" s="15"/>
      <c r="O72" s="15">
        <f>L72*2</f>
        <v>1431.1524066846839</v>
      </c>
      <c r="P72" s="15">
        <f t="shared" si="10"/>
        <v>5724.6096267387356</v>
      </c>
      <c r="Q72" s="15">
        <f>P72/P78</f>
        <v>0.85187255283771812</v>
      </c>
      <c r="R72" s="15">
        <f>AVERAGE(Q70:Q72)</f>
        <v>0.80894301434131111</v>
      </c>
      <c r="S72" s="15">
        <f>STDEV(Q70:Q72)</f>
        <v>3.7180557419777972E-2</v>
      </c>
      <c r="T72" s="23"/>
      <c r="U72" s="4">
        <v>279136.42048273899</v>
      </c>
      <c r="V72" s="4">
        <v>7.1239833333333298</v>
      </c>
      <c r="W72" s="4">
        <v>13553.836916090801</v>
      </c>
    </row>
    <row r="73" spans="1:23">
      <c r="A73" s="11"/>
      <c r="B73" s="11"/>
      <c r="C73" s="11" t="s">
        <v>41</v>
      </c>
      <c r="D73" s="11" t="s">
        <v>37</v>
      </c>
      <c r="E73" s="11" t="s">
        <v>166</v>
      </c>
      <c r="F73" s="11" t="s">
        <v>33</v>
      </c>
      <c r="G73" s="11" t="s">
        <v>162</v>
      </c>
      <c r="H73" s="13">
        <v>43865.939004629603</v>
      </c>
      <c r="I73" s="2" t="s">
        <v>151</v>
      </c>
      <c r="J73" s="4">
        <v>0.99981166094521201</v>
      </c>
      <c r="K73" s="4">
        <v>9.6656166666666703</v>
      </c>
      <c r="L73" s="4">
        <v>251.356985254145</v>
      </c>
      <c r="M73" s="14"/>
      <c r="N73" s="15"/>
      <c r="O73" s="15">
        <f t="shared" ref="O73:O78" si="11">L73*10</f>
        <v>2513.56985254145</v>
      </c>
      <c r="P73" s="15">
        <f t="shared" si="10"/>
        <v>10054.2794101658</v>
      </c>
      <c r="Q73" s="23"/>
      <c r="R73" s="15"/>
      <c r="S73" s="15"/>
      <c r="T73" s="23"/>
      <c r="U73" s="4">
        <v>121087.919300835</v>
      </c>
      <c r="V73" s="4">
        <v>7.1031833333333303</v>
      </c>
      <c r="W73" s="4">
        <v>16387.130826185599</v>
      </c>
    </row>
    <row r="74" spans="1:23">
      <c r="A74" s="11"/>
      <c r="B74" s="11"/>
      <c r="C74" s="11" t="s">
        <v>7</v>
      </c>
      <c r="D74" s="11" t="s">
        <v>37</v>
      </c>
      <c r="E74" s="11" t="s">
        <v>155</v>
      </c>
      <c r="F74" s="11" t="s">
        <v>33</v>
      </c>
      <c r="G74" s="11" t="s">
        <v>162</v>
      </c>
      <c r="H74" s="13">
        <v>43865.953784722202</v>
      </c>
      <c r="I74" s="2" t="s">
        <v>151</v>
      </c>
      <c r="J74" s="4">
        <v>0.99981166094521201</v>
      </c>
      <c r="K74" s="4">
        <v>9.6656499999999994</v>
      </c>
      <c r="L74" s="4">
        <v>236.306855318662</v>
      </c>
      <c r="M74" s="14"/>
      <c r="N74" s="15"/>
      <c r="O74" s="15">
        <f t="shared" si="11"/>
        <v>2363.0685531866202</v>
      </c>
      <c r="P74" s="15">
        <f t="shared" si="10"/>
        <v>9452.2742127464808</v>
      </c>
      <c r="Q74" s="23"/>
      <c r="R74" s="15"/>
      <c r="S74" s="15"/>
      <c r="T74" s="23"/>
      <c r="U74" s="4">
        <v>109422.547348251</v>
      </c>
      <c r="V74" s="4">
        <v>7.1131833333333301</v>
      </c>
      <c r="W74" s="4">
        <v>15740.852943223101</v>
      </c>
    </row>
    <row r="75" spans="1:23">
      <c r="A75" s="11"/>
      <c r="B75" s="11"/>
      <c r="C75" s="11" t="s">
        <v>127</v>
      </c>
      <c r="D75" s="11" t="s">
        <v>37</v>
      </c>
      <c r="E75" s="11" t="s">
        <v>98</v>
      </c>
      <c r="F75" s="11" t="s">
        <v>33</v>
      </c>
      <c r="G75" s="11" t="s">
        <v>162</v>
      </c>
      <c r="H75" s="13">
        <v>43866.442523148202</v>
      </c>
      <c r="I75" s="2" t="s">
        <v>151</v>
      </c>
      <c r="J75" s="4">
        <v>0.99981166094521201</v>
      </c>
      <c r="K75" s="4">
        <v>9.6630833333333293</v>
      </c>
      <c r="L75" s="4">
        <v>240.93892650343699</v>
      </c>
      <c r="M75" s="14">
        <f>AVERAGE(L73:L75)</f>
        <v>242.86758902541465</v>
      </c>
      <c r="N75" s="15"/>
      <c r="O75" s="15">
        <f t="shared" si="11"/>
        <v>2409.3892650343701</v>
      </c>
      <c r="P75" s="15">
        <f t="shared" si="10"/>
        <v>9637.5570601374802</v>
      </c>
      <c r="Q75" s="23"/>
      <c r="R75" s="15">
        <f>AVERAGE(P73:P75)</f>
        <v>9714.7035610165858</v>
      </c>
      <c r="S75" s="15">
        <f>STDEV(P73:P75)</f>
        <v>308.32815534489538</v>
      </c>
      <c r="T75" s="23"/>
      <c r="U75" s="4">
        <v>117724.9479003</v>
      </c>
      <c r="V75" s="4">
        <v>7.1170499999999999</v>
      </c>
      <c r="W75" s="4">
        <v>16613.0802447266</v>
      </c>
    </row>
    <row r="76" spans="1:23">
      <c r="A76" s="11"/>
      <c r="B76" s="11"/>
      <c r="C76" s="11" t="s">
        <v>134</v>
      </c>
      <c r="D76" s="11" t="s">
        <v>37</v>
      </c>
      <c r="E76" s="11" t="s">
        <v>64</v>
      </c>
      <c r="F76" s="11" t="s">
        <v>33</v>
      </c>
      <c r="G76" s="11" t="s">
        <v>162</v>
      </c>
      <c r="H76" s="13">
        <v>43866.383298611101</v>
      </c>
      <c r="I76" s="2" t="s">
        <v>151</v>
      </c>
      <c r="J76" s="4">
        <v>0.99981166094521201</v>
      </c>
      <c r="K76" s="4">
        <v>9.6630666666666691</v>
      </c>
      <c r="L76" s="4">
        <v>175.54375391237701</v>
      </c>
      <c r="M76" s="14"/>
      <c r="N76" s="15"/>
      <c r="O76" s="15">
        <f t="shared" si="11"/>
        <v>1755.4375391237702</v>
      </c>
      <c r="P76" s="15">
        <f t="shared" si="10"/>
        <v>7021.7501564950808</v>
      </c>
      <c r="Q76" s="23"/>
      <c r="R76" s="15"/>
      <c r="S76" s="15"/>
      <c r="T76" s="23"/>
      <c r="U76" s="4">
        <v>97769.343101782302</v>
      </c>
      <c r="V76" s="4">
        <v>7.1204999999999998</v>
      </c>
      <c r="W76" s="4">
        <v>18880.9946867529</v>
      </c>
    </row>
    <row r="77" spans="1:23">
      <c r="A77" s="11"/>
      <c r="B77" s="11"/>
      <c r="C77" s="11" t="s">
        <v>11</v>
      </c>
      <c r="D77" s="11" t="s">
        <v>37</v>
      </c>
      <c r="E77" s="11" t="s">
        <v>54</v>
      </c>
      <c r="F77" s="11" t="s">
        <v>33</v>
      </c>
      <c r="G77" s="11" t="s">
        <v>162</v>
      </c>
      <c r="H77" s="13">
        <v>43866.072175925903</v>
      </c>
      <c r="I77" s="2" t="s">
        <v>151</v>
      </c>
      <c r="J77" s="4">
        <v>0.99981166094521201</v>
      </c>
      <c r="K77" s="4">
        <v>9.6656666666666702</v>
      </c>
      <c r="L77" s="4">
        <v>173.89823775821901</v>
      </c>
      <c r="M77" s="14"/>
      <c r="N77" s="15"/>
      <c r="O77" s="15">
        <f t="shared" si="11"/>
        <v>1738.9823775821901</v>
      </c>
      <c r="P77" s="15">
        <f t="shared" si="10"/>
        <v>6955.9295103287604</v>
      </c>
      <c r="Q77" s="23"/>
      <c r="R77" s="15"/>
      <c r="S77" s="15"/>
      <c r="T77" s="23"/>
      <c r="U77" s="4">
        <v>87787.143975363506</v>
      </c>
      <c r="V77" s="4">
        <v>7.1101333333333301</v>
      </c>
      <c r="W77" s="4">
        <v>17112.407228464799</v>
      </c>
    </row>
    <row r="78" spans="1:23">
      <c r="A78" s="11"/>
      <c r="B78" s="11"/>
      <c r="C78" s="11" t="s">
        <v>103</v>
      </c>
      <c r="D78" s="11" t="s">
        <v>37</v>
      </c>
      <c r="E78" s="11" t="s">
        <v>190</v>
      </c>
      <c r="F78" s="11" t="s">
        <v>33</v>
      </c>
      <c r="G78" s="11" t="s">
        <v>162</v>
      </c>
      <c r="H78" s="13">
        <v>43866.087002314802</v>
      </c>
      <c r="I78" s="2" t="s">
        <v>151</v>
      </c>
      <c r="J78" s="4">
        <v>0.99981166094521201</v>
      </c>
      <c r="K78" s="4">
        <v>9.6656166666666703</v>
      </c>
      <c r="L78" s="4">
        <v>168.00076512822201</v>
      </c>
      <c r="M78" s="14">
        <f>AVERAGE(L76:L78)</f>
        <v>172.48091893293937</v>
      </c>
      <c r="N78" s="15"/>
      <c r="O78" s="15">
        <f t="shared" si="11"/>
        <v>1680.0076512822202</v>
      </c>
      <c r="P78" s="15">
        <f t="shared" si="10"/>
        <v>6720.0306051288808</v>
      </c>
      <c r="Q78" s="23"/>
      <c r="R78" s="15">
        <f>AVERAGE(P76:P78)</f>
        <v>6899.2367573175752</v>
      </c>
      <c r="S78" s="15">
        <f>STDEV(P76:P78)</f>
        <v>158.64811093153864</v>
      </c>
      <c r="T78" s="19">
        <f>((R78-R75)/R75)</f>
        <v>-0.2898149990903468</v>
      </c>
      <c r="U78" s="4">
        <v>78315.415637135695</v>
      </c>
      <c r="V78" s="4">
        <v>7.11703333333333</v>
      </c>
      <c r="W78" s="4">
        <v>15797.778829863</v>
      </c>
    </row>
    <row r="81" spans="1:23">
      <c r="A81" s="20" t="s">
        <v>33</v>
      </c>
      <c r="B81" s="21"/>
      <c r="C81" s="21"/>
      <c r="D81" s="21"/>
      <c r="E81" s="21"/>
      <c r="F81" s="21"/>
      <c r="G81" s="21"/>
      <c r="H81" s="22"/>
      <c r="I81" s="246" t="s">
        <v>194</v>
      </c>
      <c r="J81" s="248"/>
      <c r="K81" s="246" t="s">
        <v>180</v>
      </c>
      <c r="L81" s="247"/>
      <c r="M81" s="247"/>
      <c r="N81" s="247"/>
      <c r="O81" s="247"/>
      <c r="P81" s="247"/>
      <c r="Q81" s="247"/>
      <c r="R81" s="247"/>
      <c r="S81" s="247"/>
      <c r="T81" s="247"/>
      <c r="U81" s="248"/>
      <c r="V81" s="246" t="s">
        <v>2</v>
      </c>
      <c r="W81" s="248"/>
    </row>
    <row r="82" spans="1:23">
      <c r="A82" s="12" t="s">
        <v>162</v>
      </c>
      <c r="B82" s="12" t="s">
        <v>162</v>
      </c>
      <c r="C82" s="12" t="s">
        <v>77</v>
      </c>
      <c r="D82" s="12" t="s">
        <v>55</v>
      </c>
      <c r="E82" s="12" t="s">
        <v>66</v>
      </c>
      <c r="F82" s="12" t="s">
        <v>81</v>
      </c>
      <c r="G82" s="12" t="s">
        <v>34</v>
      </c>
      <c r="H82" s="12" t="s">
        <v>85</v>
      </c>
      <c r="I82" s="3" t="s">
        <v>153</v>
      </c>
      <c r="J82" s="3" t="s">
        <v>175</v>
      </c>
      <c r="K82" s="3" t="s">
        <v>4</v>
      </c>
      <c r="L82" s="3" t="s">
        <v>22</v>
      </c>
      <c r="M82" s="12" t="s">
        <v>245</v>
      </c>
      <c r="N82" s="12" t="s">
        <v>0</v>
      </c>
      <c r="O82" s="12" t="s">
        <v>246</v>
      </c>
      <c r="P82" s="12" t="s">
        <v>247</v>
      </c>
      <c r="Q82" s="12" t="s">
        <v>248</v>
      </c>
      <c r="R82" s="12" t="s">
        <v>249</v>
      </c>
      <c r="S82" s="12" t="s">
        <v>250</v>
      </c>
      <c r="T82" s="12" t="s">
        <v>251</v>
      </c>
      <c r="U82" s="3" t="s">
        <v>93</v>
      </c>
      <c r="V82" s="3" t="s">
        <v>4</v>
      </c>
      <c r="W82" s="3" t="s">
        <v>93</v>
      </c>
    </row>
    <row r="83" spans="1:23">
      <c r="A83" s="11"/>
      <c r="B83" s="11"/>
      <c r="C83" s="11" t="s">
        <v>196</v>
      </c>
      <c r="D83" s="11" t="s">
        <v>37</v>
      </c>
      <c r="E83" s="11" t="s">
        <v>86</v>
      </c>
      <c r="F83" s="11" t="s">
        <v>33</v>
      </c>
      <c r="G83" s="11" t="s">
        <v>162</v>
      </c>
      <c r="H83" s="13">
        <v>43866.249849537002</v>
      </c>
      <c r="I83" s="2" t="s">
        <v>97</v>
      </c>
      <c r="J83" s="4">
        <v>0.99844917884822604</v>
      </c>
      <c r="K83" s="4">
        <v>11.379383333333299</v>
      </c>
      <c r="L83" s="4">
        <v>367.00307616032501</v>
      </c>
      <c r="M83" s="14"/>
      <c r="N83" s="15"/>
      <c r="O83" s="15">
        <f>L83*2</f>
        <v>734.00615232065002</v>
      </c>
      <c r="P83" s="15">
        <f t="shared" ref="P83:P91" si="12">O83*4</f>
        <v>2936.0246092826001</v>
      </c>
      <c r="Q83" s="15">
        <f>P83/P89</f>
        <v>0.34914002313818021</v>
      </c>
      <c r="R83" s="15"/>
      <c r="S83" s="15"/>
      <c r="T83" s="23"/>
      <c r="U83" s="4">
        <v>2614245.7392281499</v>
      </c>
      <c r="V83" s="4">
        <v>7.1201166666666698</v>
      </c>
      <c r="W83" s="4">
        <v>17231.388335265499</v>
      </c>
    </row>
    <row r="84" spans="1:23">
      <c r="A84" s="11"/>
      <c r="B84" s="11"/>
      <c r="C84" s="11" t="s">
        <v>147</v>
      </c>
      <c r="D84" s="11" t="s">
        <v>37</v>
      </c>
      <c r="E84" s="11" t="s">
        <v>73</v>
      </c>
      <c r="F84" s="11" t="s">
        <v>33</v>
      </c>
      <c r="G84" s="11" t="s">
        <v>162</v>
      </c>
      <c r="H84" s="13">
        <v>43866.264675925901</v>
      </c>
      <c r="I84" s="2" t="s">
        <v>97</v>
      </c>
      <c r="J84" s="4">
        <v>0.99844917884822604</v>
      </c>
      <c r="K84" s="4">
        <v>11.379350000000001</v>
      </c>
      <c r="L84" s="4">
        <v>407.36407314624398</v>
      </c>
      <c r="M84" s="14"/>
      <c r="N84" s="15"/>
      <c r="O84" s="15">
        <f>L84*2</f>
        <v>814.72814629248796</v>
      </c>
      <c r="P84" s="15">
        <f t="shared" si="12"/>
        <v>3258.9125851699519</v>
      </c>
      <c r="Q84" s="15">
        <f>P84/P90</f>
        <v>0.3386661743304068</v>
      </c>
      <c r="R84" s="15"/>
      <c r="S84" s="15"/>
      <c r="T84" s="23"/>
      <c r="U84" s="4">
        <v>2744132.1561709</v>
      </c>
      <c r="V84" s="4">
        <v>7.11703333333333</v>
      </c>
      <c r="W84" s="4">
        <v>16295.4314689087</v>
      </c>
    </row>
    <row r="85" spans="1:23">
      <c r="A85" s="11"/>
      <c r="B85" s="11"/>
      <c r="C85" s="11" t="s">
        <v>74</v>
      </c>
      <c r="D85" s="11" t="s">
        <v>37</v>
      </c>
      <c r="E85" s="11" t="s">
        <v>182</v>
      </c>
      <c r="F85" s="11" t="s">
        <v>33</v>
      </c>
      <c r="G85" s="11" t="s">
        <v>162</v>
      </c>
      <c r="H85" s="13">
        <v>43866.427719907399</v>
      </c>
      <c r="I85" s="2" t="s">
        <v>97</v>
      </c>
      <c r="J85" s="4">
        <v>0.99844917884822604</v>
      </c>
      <c r="K85" s="4">
        <v>11.426066666666699</v>
      </c>
      <c r="L85" s="4">
        <v>422.58551597306098</v>
      </c>
      <c r="M85" s="14">
        <f>AVERAGE(L83:L85)</f>
        <v>398.98422175987662</v>
      </c>
      <c r="N85" s="15"/>
      <c r="O85" s="15">
        <f>L85*2</f>
        <v>845.17103194612196</v>
      </c>
      <c r="P85" s="15">
        <f t="shared" si="12"/>
        <v>3380.6841277844878</v>
      </c>
      <c r="Q85" s="15">
        <f>P85/P91</f>
        <v>0.42096220125505768</v>
      </c>
      <c r="R85" s="15">
        <f>AVERAGE(Q83:Q85)</f>
        <v>0.36958946624121491</v>
      </c>
      <c r="S85" s="15">
        <f>STDEV(Q83:Q85)</f>
        <v>4.4797252196020966E-2</v>
      </c>
      <c r="T85" s="23"/>
      <c r="U85" s="4">
        <v>3049472.0421128101</v>
      </c>
      <c r="V85" s="4">
        <v>7.1170666666666698</v>
      </c>
      <c r="W85" s="4">
        <v>17456.356957727799</v>
      </c>
    </row>
    <row r="86" spans="1:23">
      <c r="A86" s="11"/>
      <c r="B86" s="11"/>
      <c r="C86" s="11" t="s">
        <v>56</v>
      </c>
      <c r="D86" s="11" t="s">
        <v>37</v>
      </c>
      <c r="E86" s="11" t="s">
        <v>177</v>
      </c>
      <c r="F86" s="11" t="s">
        <v>33</v>
      </c>
      <c r="G86" s="11" t="s">
        <v>162</v>
      </c>
      <c r="H86" s="13">
        <v>43866.027800925898</v>
      </c>
      <c r="I86" s="2" t="s">
        <v>97</v>
      </c>
      <c r="J86" s="4">
        <v>0.99844917884822604</v>
      </c>
      <c r="K86" s="4">
        <v>11.215916666666701</v>
      </c>
      <c r="L86" s="4">
        <v>238.07292783212301</v>
      </c>
      <c r="M86" s="14"/>
      <c r="N86" s="15"/>
      <c r="O86" s="15">
        <f t="shared" ref="O86:O91" si="13">L86*10</f>
        <v>2380.7292783212301</v>
      </c>
      <c r="P86" s="15">
        <f t="shared" si="12"/>
        <v>9522.9171132849206</v>
      </c>
      <c r="Q86" s="23"/>
      <c r="R86" s="15"/>
      <c r="S86" s="15"/>
      <c r="T86" s="23"/>
      <c r="U86" s="4">
        <v>1513195.7041603499</v>
      </c>
      <c r="V86" s="4">
        <v>7.1135666666666699</v>
      </c>
      <c r="W86" s="4">
        <v>15375.4789256397</v>
      </c>
    </row>
    <row r="87" spans="1:23">
      <c r="A87" s="11"/>
      <c r="B87" s="11"/>
      <c r="C87" s="11" t="s">
        <v>52</v>
      </c>
      <c r="D87" s="11" t="s">
        <v>37</v>
      </c>
      <c r="E87" s="11" t="s">
        <v>62</v>
      </c>
      <c r="F87" s="11" t="s">
        <v>33</v>
      </c>
      <c r="G87" s="11" t="s">
        <v>162</v>
      </c>
      <c r="H87" s="13">
        <v>43866.057407407403</v>
      </c>
      <c r="I87" s="2" t="s">
        <v>97</v>
      </c>
      <c r="J87" s="4">
        <v>0.99844917884822604</v>
      </c>
      <c r="K87" s="4">
        <v>11.3171</v>
      </c>
      <c r="L87" s="4">
        <v>242.02508653438301</v>
      </c>
      <c r="M87" s="14"/>
      <c r="N87" s="15"/>
      <c r="O87" s="15">
        <f t="shared" si="13"/>
        <v>2420.2508653438299</v>
      </c>
      <c r="P87" s="15">
        <f t="shared" si="12"/>
        <v>9681.0034613753196</v>
      </c>
      <c r="Q87" s="23"/>
      <c r="R87" s="15"/>
      <c r="S87" s="15"/>
      <c r="T87" s="23"/>
      <c r="U87" s="4">
        <v>1648315.7881869499</v>
      </c>
      <c r="V87" s="4">
        <v>7.1066500000000001</v>
      </c>
      <c r="W87" s="4">
        <v>16474.9308350674</v>
      </c>
    </row>
    <row r="88" spans="1:23">
      <c r="A88" s="11"/>
      <c r="B88" s="11"/>
      <c r="C88" s="11" t="s">
        <v>185</v>
      </c>
      <c r="D88" s="11" t="s">
        <v>37</v>
      </c>
      <c r="E88" s="11" t="s">
        <v>19</v>
      </c>
      <c r="F88" s="11" t="s">
        <v>33</v>
      </c>
      <c r="G88" s="11" t="s">
        <v>162</v>
      </c>
      <c r="H88" s="13">
        <v>43866.368483796301</v>
      </c>
      <c r="I88" s="2" t="s">
        <v>97</v>
      </c>
      <c r="J88" s="4">
        <v>0.99844917884822604</v>
      </c>
      <c r="K88" s="4">
        <v>11.371600000000001</v>
      </c>
      <c r="L88" s="4">
        <v>197.24183096290099</v>
      </c>
      <c r="M88" s="14">
        <f>AVERAGE(L86:L88)</f>
        <v>225.77994844313568</v>
      </c>
      <c r="N88" s="15"/>
      <c r="O88" s="15">
        <f t="shared" si="13"/>
        <v>1972.4183096290099</v>
      </c>
      <c r="P88" s="15">
        <f t="shared" si="12"/>
        <v>7889.6732385160394</v>
      </c>
      <c r="Q88" s="23"/>
      <c r="R88" s="15">
        <f>AVERAGE(P86:P88)</f>
        <v>9031.1979377254265</v>
      </c>
      <c r="S88" s="15">
        <f>STDEV(P86:P88)</f>
        <v>991.74432317102321</v>
      </c>
      <c r="T88" s="23"/>
      <c r="U88" s="4">
        <v>1484672.4604467801</v>
      </c>
      <c r="V88" s="4">
        <v>7.1205333333333298</v>
      </c>
      <c r="W88" s="4">
        <v>18208.542871840498</v>
      </c>
    </row>
    <row r="89" spans="1:23">
      <c r="A89" s="11"/>
      <c r="B89" s="11"/>
      <c r="C89" s="11" t="s">
        <v>90</v>
      </c>
      <c r="D89" s="11" t="s">
        <v>37</v>
      </c>
      <c r="E89" s="11" t="s">
        <v>154</v>
      </c>
      <c r="F89" s="11" t="s">
        <v>33</v>
      </c>
      <c r="G89" s="11" t="s">
        <v>162</v>
      </c>
      <c r="H89" s="13">
        <v>43866.323969907397</v>
      </c>
      <c r="I89" s="2" t="s">
        <v>97</v>
      </c>
      <c r="J89" s="4">
        <v>0.99844917884822604</v>
      </c>
      <c r="K89" s="4">
        <v>11.348216666666699</v>
      </c>
      <c r="L89" s="4">
        <v>210.23260115617001</v>
      </c>
      <c r="M89" s="14"/>
      <c r="N89" s="15"/>
      <c r="O89" s="15">
        <f t="shared" si="13"/>
        <v>2102.3260115616999</v>
      </c>
      <c r="P89" s="15">
        <f t="shared" si="12"/>
        <v>8409.3040462467998</v>
      </c>
      <c r="Q89" s="23"/>
      <c r="R89" s="15"/>
      <c r="S89" s="15"/>
      <c r="T89" s="23"/>
      <c r="U89" s="4">
        <v>1388991.0845756901</v>
      </c>
      <c r="V89" s="4">
        <v>7.1135666666666699</v>
      </c>
      <c r="W89" s="4">
        <v>15982.435484715699</v>
      </c>
    </row>
    <row r="90" spans="1:23">
      <c r="A90" s="11"/>
      <c r="B90" s="11"/>
      <c r="C90" s="11" t="s">
        <v>89</v>
      </c>
      <c r="D90" s="11" t="s">
        <v>37</v>
      </c>
      <c r="E90" s="11" t="s">
        <v>102</v>
      </c>
      <c r="F90" s="11" t="s">
        <v>33</v>
      </c>
      <c r="G90" s="11" t="s">
        <v>162</v>
      </c>
      <c r="H90" s="13">
        <v>43866.101817129602</v>
      </c>
      <c r="I90" s="2" t="s">
        <v>97</v>
      </c>
      <c r="J90" s="4">
        <v>0.99844917884822604</v>
      </c>
      <c r="K90" s="4">
        <v>11.39495</v>
      </c>
      <c r="L90" s="4">
        <v>240.56968426307299</v>
      </c>
      <c r="M90" s="14"/>
      <c r="N90" s="15"/>
      <c r="O90" s="15">
        <f t="shared" si="13"/>
        <v>2405.6968426307299</v>
      </c>
      <c r="P90" s="15">
        <f t="shared" si="12"/>
        <v>9622.7873705229194</v>
      </c>
      <c r="Q90" s="23"/>
      <c r="R90" s="15"/>
      <c r="S90" s="15"/>
      <c r="T90" s="23"/>
      <c r="U90" s="4">
        <v>1608848.6634573799</v>
      </c>
      <c r="V90" s="4">
        <v>7.10971666666667</v>
      </c>
      <c r="W90" s="4">
        <v>16177.7403753297</v>
      </c>
    </row>
    <row r="91" spans="1:23">
      <c r="A91" s="11"/>
      <c r="B91" s="11"/>
      <c r="C91" s="11" t="s">
        <v>143</v>
      </c>
      <c r="D91" s="11" t="s">
        <v>37</v>
      </c>
      <c r="E91" s="11" t="s">
        <v>49</v>
      </c>
      <c r="F91" s="11" t="s">
        <v>33</v>
      </c>
      <c r="G91" s="11" t="s">
        <v>162</v>
      </c>
      <c r="H91" s="13">
        <v>43866.190636574102</v>
      </c>
      <c r="I91" s="2" t="s">
        <v>97</v>
      </c>
      <c r="J91" s="4">
        <v>0.99844917884822604</v>
      </c>
      <c r="K91" s="4">
        <v>11.317116666666699</v>
      </c>
      <c r="L91" s="4">
        <v>200.77124013185201</v>
      </c>
      <c r="M91" s="14">
        <f>AVERAGE(L89:L91)</f>
        <v>217.19117518369833</v>
      </c>
      <c r="N91" s="15"/>
      <c r="O91" s="15">
        <f t="shared" si="13"/>
        <v>2007.7124013185201</v>
      </c>
      <c r="P91" s="15">
        <f t="shared" si="12"/>
        <v>8030.8496052740802</v>
      </c>
      <c r="Q91" s="23"/>
      <c r="R91" s="15">
        <f>AVERAGE(P89:P91)</f>
        <v>8687.647007347934</v>
      </c>
      <c r="S91" s="15">
        <f>STDEV(P89:P91)</f>
        <v>831.66854281154417</v>
      </c>
      <c r="T91" s="19">
        <f>((R91-R88)/R88)</f>
        <v>-3.8040460716999666E-2</v>
      </c>
      <c r="U91" s="4">
        <v>1371690.86155212</v>
      </c>
      <c r="V91" s="4">
        <v>7.1170666666666698</v>
      </c>
      <c r="W91" s="4">
        <v>16527.162961014099</v>
      </c>
    </row>
    <row r="94" spans="1:23">
      <c r="A94" s="246" t="s">
        <v>33</v>
      </c>
      <c r="B94" s="247"/>
      <c r="C94" s="247"/>
      <c r="D94" s="247"/>
      <c r="E94" s="247"/>
      <c r="F94" s="247"/>
      <c r="G94" s="247"/>
      <c r="H94" s="248"/>
      <c r="I94" s="246" t="s">
        <v>58</v>
      </c>
      <c r="J94" s="248"/>
      <c r="K94" s="246" t="s">
        <v>129</v>
      </c>
      <c r="L94" s="247"/>
      <c r="M94" s="247"/>
      <c r="N94" s="247"/>
      <c r="O94" s="247"/>
      <c r="P94" s="247"/>
      <c r="Q94" s="247"/>
      <c r="R94" s="247"/>
      <c r="S94" s="247"/>
      <c r="T94" s="247"/>
      <c r="U94" s="246" t="s">
        <v>20</v>
      </c>
      <c r="V94" s="248"/>
    </row>
    <row r="95" spans="1:23">
      <c r="A95" s="12" t="s">
        <v>162</v>
      </c>
      <c r="B95" s="12" t="s">
        <v>162</v>
      </c>
      <c r="C95" s="12" t="s">
        <v>77</v>
      </c>
      <c r="D95" s="12" t="s">
        <v>55</v>
      </c>
      <c r="E95" s="12" t="s">
        <v>66</v>
      </c>
      <c r="F95" s="12" t="s">
        <v>81</v>
      </c>
      <c r="G95" s="12" t="s">
        <v>34</v>
      </c>
      <c r="H95" s="12" t="s">
        <v>85</v>
      </c>
      <c r="I95" s="12" t="s">
        <v>153</v>
      </c>
      <c r="J95" s="12" t="s">
        <v>175</v>
      </c>
      <c r="K95" s="12" t="s">
        <v>4</v>
      </c>
      <c r="L95" s="12" t="s">
        <v>22</v>
      </c>
      <c r="M95" s="12" t="s">
        <v>245</v>
      </c>
      <c r="N95" s="12" t="s">
        <v>0</v>
      </c>
      <c r="O95" s="12" t="s">
        <v>246</v>
      </c>
      <c r="P95" s="12" t="s">
        <v>247</v>
      </c>
      <c r="Q95" s="12" t="s">
        <v>248</v>
      </c>
      <c r="R95" s="12" t="s">
        <v>249</v>
      </c>
      <c r="S95" s="12" t="s">
        <v>250</v>
      </c>
      <c r="T95" s="12" t="s">
        <v>251</v>
      </c>
      <c r="U95" s="12" t="s">
        <v>93</v>
      </c>
      <c r="V95" s="12" t="s">
        <v>4</v>
      </c>
      <c r="W95" s="12" t="s">
        <v>93</v>
      </c>
    </row>
    <row r="96" spans="1:23">
      <c r="A96" s="11"/>
      <c r="B96" s="11"/>
      <c r="C96" s="11" t="s">
        <v>174</v>
      </c>
      <c r="D96" s="11" t="s">
        <v>37</v>
      </c>
      <c r="E96" s="11" t="s">
        <v>45</v>
      </c>
      <c r="F96" s="11" t="s">
        <v>33</v>
      </c>
      <c r="G96" s="11" t="s">
        <v>162</v>
      </c>
      <c r="H96" s="13">
        <v>43866.220208333303</v>
      </c>
      <c r="I96" s="11" t="s">
        <v>136</v>
      </c>
      <c r="J96" s="14">
        <v>0.99954382717040502</v>
      </c>
      <c r="K96" s="14">
        <v>11.2189833333333</v>
      </c>
      <c r="L96" s="14">
        <v>55.628376573655302</v>
      </c>
      <c r="M96" s="14"/>
      <c r="N96" s="15"/>
      <c r="O96" s="15">
        <f>L96*2</f>
        <v>111.2567531473106</v>
      </c>
      <c r="P96" s="15">
        <f t="shared" ref="P96:P104" si="14">O96*4</f>
        <v>445.02701258924242</v>
      </c>
      <c r="Q96" s="15">
        <f>P96/P102</f>
        <v>5.5553456516853485E-2</v>
      </c>
      <c r="R96" s="15"/>
      <c r="S96" s="15"/>
      <c r="T96" s="23"/>
      <c r="U96" s="14">
        <v>324929.24713961402</v>
      </c>
      <c r="V96" s="14">
        <v>11.218116666666701</v>
      </c>
      <c r="W96" s="14">
        <v>456268.99679441901</v>
      </c>
    </row>
    <row r="97" spans="1:23">
      <c r="A97" s="11"/>
      <c r="B97" s="11"/>
      <c r="C97" s="11" t="s">
        <v>96</v>
      </c>
      <c r="D97" s="11" t="s">
        <v>37</v>
      </c>
      <c r="E97" s="11" t="s">
        <v>189</v>
      </c>
      <c r="F97" s="11" t="s">
        <v>33</v>
      </c>
      <c r="G97" s="11" t="s">
        <v>162</v>
      </c>
      <c r="H97" s="13">
        <v>43866.235081018502</v>
      </c>
      <c r="I97" s="11" t="s">
        <v>136</v>
      </c>
      <c r="J97" s="14">
        <v>0.99954382717040502</v>
      </c>
      <c r="K97" s="14">
        <v>11.2189333333333</v>
      </c>
      <c r="L97" s="14">
        <v>53.113832162384199</v>
      </c>
      <c r="M97" s="14"/>
      <c r="N97" s="15"/>
      <c r="O97" s="15">
        <f>L97*2</f>
        <v>106.2276643247684</v>
      </c>
      <c r="P97" s="15">
        <f t="shared" si="14"/>
        <v>424.91065729907359</v>
      </c>
      <c r="Q97" s="15">
        <f>P97/P103</f>
        <v>5.3692375891406276E-2</v>
      </c>
      <c r="R97" s="15"/>
      <c r="S97" s="15"/>
      <c r="T97" s="23"/>
      <c r="U97" s="14">
        <v>272083.173702172</v>
      </c>
      <c r="V97" s="14">
        <v>11.218083333333301</v>
      </c>
      <c r="W97" s="14">
        <v>400149.78623786499</v>
      </c>
    </row>
    <row r="98" spans="1:23">
      <c r="A98" s="11"/>
      <c r="B98" s="11"/>
      <c r="C98" s="11" t="s">
        <v>139</v>
      </c>
      <c r="D98" s="11" t="s">
        <v>37</v>
      </c>
      <c r="E98" s="11" t="s">
        <v>130</v>
      </c>
      <c r="F98" s="11" t="s">
        <v>33</v>
      </c>
      <c r="G98" s="11" t="s">
        <v>162</v>
      </c>
      <c r="H98" s="13">
        <v>43866.3536342593</v>
      </c>
      <c r="I98" s="11" t="s">
        <v>136</v>
      </c>
      <c r="J98" s="14">
        <v>0.99954382717040502</v>
      </c>
      <c r="K98" s="14">
        <v>11.218966666666701</v>
      </c>
      <c r="L98" s="14">
        <v>54.268464771497101</v>
      </c>
      <c r="M98" s="14"/>
      <c r="N98" s="15"/>
      <c r="O98" s="15">
        <f>L98*2</f>
        <v>108.5369295429942</v>
      </c>
      <c r="P98" s="15">
        <f t="shared" si="14"/>
        <v>434.14771817197681</v>
      </c>
      <c r="Q98" s="15">
        <f>P98/P104</f>
        <v>5.6430989436517566E-2</v>
      </c>
      <c r="R98" s="15">
        <f>AVERAGE(Q96:Q98)</f>
        <v>5.5225607281592447E-2</v>
      </c>
      <c r="S98" s="15">
        <f>STDEV(Q96:Q98)</f>
        <v>1.398433008106822E-3</v>
      </c>
      <c r="T98" s="23"/>
      <c r="U98" s="14">
        <v>259199.75763989301</v>
      </c>
      <c r="V98" s="14">
        <v>11.2181</v>
      </c>
      <c r="W98" s="14">
        <v>373091.707821113</v>
      </c>
    </row>
    <row r="99" spans="1:23">
      <c r="A99" s="11"/>
      <c r="B99" s="11"/>
      <c r="C99" s="11" t="s">
        <v>41</v>
      </c>
      <c r="D99" s="11" t="s">
        <v>37</v>
      </c>
      <c r="E99" s="11" t="s">
        <v>166</v>
      </c>
      <c r="F99" s="11" t="s">
        <v>33</v>
      </c>
      <c r="G99" s="11" t="s">
        <v>162</v>
      </c>
      <c r="H99" s="13">
        <v>43865.939004629603</v>
      </c>
      <c r="I99" s="11" t="s">
        <v>136</v>
      </c>
      <c r="J99" s="14">
        <v>0.99954382717040502</v>
      </c>
      <c r="K99" s="14">
        <v>11.21895</v>
      </c>
      <c r="L99" s="14">
        <v>236.12426846707299</v>
      </c>
      <c r="M99" s="14"/>
      <c r="N99" s="15"/>
      <c r="O99" s="15">
        <f t="shared" ref="O99:O104" si="15">L99*10</f>
        <v>2361.2426846707299</v>
      </c>
      <c r="P99" s="15">
        <f t="shared" si="14"/>
        <v>9444.9707386829195</v>
      </c>
      <c r="Q99" s="23"/>
      <c r="R99" s="15"/>
      <c r="S99" s="15"/>
      <c r="T99" s="23"/>
      <c r="U99" s="14">
        <v>1559477.0530083801</v>
      </c>
      <c r="V99" s="14">
        <v>11.218083333333301</v>
      </c>
      <c r="W99" s="14">
        <v>515901.63542196498</v>
      </c>
    </row>
    <row r="100" spans="1:23">
      <c r="A100" s="11"/>
      <c r="B100" s="11"/>
      <c r="C100" s="11" t="s">
        <v>7</v>
      </c>
      <c r="D100" s="11" t="s">
        <v>37</v>
      </c>
      <c r="E100" s="11" t="s">
        <v>155</v>
      </c>
      <c r="F100" s="11" t="s">
        <v>33</v>
      </c>
      <c r="G100" s="11" t="s">
        <v>162</v>
      </c>
      <c r="H100" s="13">
        <v>43865.953784722202</v>
      </c>
      <c r="I100" s="11" t="s">
        <v>136</v>
      </c>
      <c r="J100" s="14">
        <v>0.99954382717040502</v>
      </c>
      <c r="K100" s="14">
        <v>11.218966666666701</v>
      </c>
      <c r="L100" s="14">
        <v>239.36485612069799</v>
      </c>
      <c r="M100" s="14"/>
      <c r="N100" s="15"/>
      <c r="O100" s="15">
        <f t="shared" si="15"/>
        <v>2393.64856120698</v>
      </c>
      <c r="P100" s="15">
        <f t="shared" si="14"/>
        <v>9574.5942448279202</v>
      </c>
      <c r="Q100" s="23"/>
      <c r="R100" s="15"/>
      <c r="S100" s="15"/>
      <c r="T100" s="23"/>
      <c r="U100" s="14">
        <v>1494748.7556215201</v>
      </c>
      <c r="V100" s="14">
        <v>11.218116666666701</v>
      </c>
      <c r="W100" s="14">
        <v>487793.88857384602</v>
      </c>
    </row>
    <row r="101" spans="1:23">
      <c r="A101" s="11"/>
      <c r="B101" s="11"/>
      <c r="C101" s="11" t="s">
        <v>127</v>
      </c>
      <c r="D101" s="11" t="s">
        <v>37</v>
      </c>
      <c r="E101" s="11" t="s">
        <v>98</v>
      </c>
      <c r="F101" s="11" t="s">
        <v>33</v>
      </c>
      <c r="G101" s="11" t="s">
        <v>162</v>
      </c>
      <c r="H101" s="13">
        <v>43866.442523148202</v>
      </c>
      <c r="I101" s="11" t="s">
        <v>136</v>
      </c>
      <c r="J101" s="14">
        <v>0.99954382717040502</v>
      </c>
      <c r="K101" s="14">
        <v>11.21895</v>
      </c>
      <c r="L101" s="14">
        <v>229.19371131092799</v>
      </c>
      <c r="M101" s="14"/>
      <c r="N101" s="15"/>
      <c r="O101" s="15">
        <f t="shared" si="15"/>
        <v>2291.9371131092798</v>
      </c>
      <c r="P101" s="15">
        <f t="shared" si="14"/>
        <v>9167.7484524371193</v>
      </c>
      <c r="Q101" s="23"/>
      <c r="R101" s="15">
        <f>AVERAGE(P99:P101)</f>
        <v>9395.7711453159864</v>
      </c>
      <c r="S101" s="15">
        <f>STDEV(P99:P101)</f>
        <v>207.83725529155819</v>
      </c>
      <c r="T101" s="23"/>
      <c r="U101" s="14">
        <v>1583252.38536896</v>
      </c>
      <c r="V101" s="14">
        <v>11.2181</v>
      </c>
      <c r="W101" s="14">
        <v>539605.03729637305</v>
      </c>
    </row>
    <row r="102" spans="1:23">
      <c r="A102" s="11"/>
      <c r="B102" s="11"/>
      <c r="C102" s="11" t="s">
        <v>134</v>
      </c>
      <c r="D102" s="11" t="s">
        <v>37</v>
      </c>
      <c r="E102" s="11" t="s">
        <v>64</v>
      </c>
      <c r="F102" s="11" t="s">
        <v>33</v>
      </c>
      <c r="G102" s="11" t="s">
        <v>162</v>
      </c>
      <c r="H102" s="13">
        <v>43866.383298611101</v>
      </c>
      <c r="I102" s="11" t="s">
        <v>136</v>
      </c>
      <c r="J102" s="14">
        <v>0.99954382717040502</v>
      </c>
      <c r="K102" s="14">
        <v>11.2189333333333</v>
      </c>
      <c r="L102" s="14">
        <v>200.269722395326</v>
      </c>
      <c r="M102" s="14"/>
      <c r="N102" s="15"/>
      <c r="O102" s="15">
        <f t="shared" si="15"/>
        <v>2002.6972239532599</v>
      </c>
      <c r="P102" s="15">
        <f t="shared" si="14"/>
        <v>8010.7888958130397</v>
      </c>
      <c r="Q102" s="23"/>
      <c r="R102" s="15"/>
      <c r="S102" s="15"/>
      <c r="T102" s="23"/>
      <c r="U102" s="14">
        <v>1446510.08729938</v>
      </c>
      <c r="V102" s="14">
        <v>11.218083333333301</v>
      </c>
      <c r="W102" s="14">
        <v>564202.11793266796</v>
      </c>
    </row>
    <row r="103" spans="1:23">
      <c r="A103" s="11"/>
      <c r="B103" s="11"/>
      <c r="C103" s="11" t="s">
        <v>11</v>
      </c>
      <c r="D103" s="11" t="s">
        <v>37</v>
      </c>
      <c r="E103" s="11" t="s">
        <v>54</v>
      </c>
      <c r="F103" s="11" t="s">
        <v>33</v>
      </c>
      <c r="G103" s="11" t="s">
        <v>162</v>
      </c>
      <c r="H103" s="13">
        <v>43866.072175925903</v>
      </c>
      <c r="I103" s="11" t="s">
        <v>136</v>
      </c>
      <c r="J103" s="14">
        <v>0.99954382717040502</v>
      </c>
      <c r="K103" s="14">
        <v>11.218999999999999</v>
      </c>
      <c r="L103" s="14">
        <v>197.84496878963901</v>
      </c>
      <c r="M103" s="14"/>
      <c r="N103" s="15"/>
      <c r="O103" s="15">
        <f t="shared" si="15"/>
        <v>1978.4496878963901</v>
      </c>
      <c r="P103" s="15">
        <f t="shared" si="14"/>
        <v>7913.7987515855602</v>
      </c>
      <c r="Q103" s="23"/>
      <c r="R103" s="15"/>
      <c r="S103" s="15"/>
      <c r="T103" s="23"/>
      <c r="U103" s="14">
        <v>1199756.8571091699</v>
      </c>
      <c r="V103" s="14">
        <v>11.2181333333333</v>
      </c>
      <c r="W103" s="14">
        <v>473692.786817307</v>
      </c>
    </row>
    <row r="104" spans="1:23">
      <c r="A104" s="11"/>
      <c r="B104" s="11"/>
      <c r="C104" s="11" t="s">
        <v>103</v>
      </c>
      <c r="D104" s="11" t="s">
        <v>37</v>
      </c>
      <c r="E104" s="11" t="s">
        <v>190</v>
      </c>
      <c r="F104" s="11" t="s">
        <v>33</v>
      </c>
      <c r="G104" s="11" t="s">
        <v>162</v>
      </c>
      <c r="H104" s="13">
        <v>43866.087002314802</v>
      </c>
      <c r="I104" s="11" t="s">
        <v>136</v>
      </c>
      <c r="J104" s="14">
        <v>0.99954382717040502</v>
      </c>
      <c r="K104" s="14">
        <v>11.2189333333333</v>
      </c>
      <c r="L104" s="14">
        <v>192.33568403951799</v>
      </c>
      <c r="M104" s="14"/>
      <c r="N104" s="15"/>
      <c r="O104" s="15">
        <f t="shared" si="15"/>
        <v>1923.3568403951799</v>
      </c>
      <c r="P104" s="15">
        <f t="shared" si="14"/>
        <v>7693.4273615807197</v>
      </c>
      <c r="Q104" s="23"/>
      <c r="R104" s="15">
        <f>AVERAGE(P102:P104)</f>
        <v>7872.6716696597723</v>
      </c>
      <c r="S104" s="15">
        <f>STDEV(P102:P104)</f>
        <v>162.62891349133099</v>
      </c>
      <c r="T104" s="19">
        <f>((R104-R101)/R101)</f>
        <v>-0.16210478651510313</v>
      </c>
      <c r="U104" s="14">
        <v>1079328.81202751</v>
      </c>
      <c r="V104" s="14">
        <v>11.218083333333301</v>
      </c>
      <c r="W104" s="14">
        <v>438351.44793778198</v>
      </c>
    </row>
    <row r="105" spans="1:23">
      <c r="V105" s="10"/>
      <c r="W105" s="10"/>
    </row>
    <row r="106" spans="1:23">
      <c r="V106" s="10"/>
      <c r="W106" s="10"/>
    </row>
    <row r="107" spans="1:23">
      <c r="A107" s="11"/>
      <c r="B107" s="11"/>
      <c r="C107" s="11" t="s">
        <v>121</v>
      </c>
      <c r="D107" s="11" t="s">
        <v>37</v>
      </c>
      <c r="E107" s="11" t="s">
        <v>164</v>
      </c>
      <c r="F107" s="11" t="s">
        <v>33</v>
      </c>
      <c r="G107" s="11" t="s">
        <v>162</v>
      </c>
      <c r="H107" s="13">
        <v>43866.531377314801</v>
      </c>
      <c r="I107" s="11" t="s">
        <v>136</v>
      </c>
      <c r="J107" s="14">
        <v>0.99954382717040502</v>
      </c>
      <c r="K107" s="14">
        <v>11.218916666666701</v>
      </c>
      <c r="L107" s="14">
        <v>62.9781233124057</v>
      </c>
      <c r="M107" s="14"/>
      <c r="N107" s="15"/>
      <c r="O107" s="15">
        <f>L107*2</f>
        <v>125.9562466248114</v>
      </c>
      <c r="P107" s="15">
        <f t="shared" ref="P107:P115" si="16">O107*4</f>
        <v>503.8249864992456</v>
      </c>
      <c r="Q107" s="15">
        <f>P107/P113</f>
        <v>6.8872313702660448E-2</v>
      </c>
      <c r="R107" s="15"/>
      <c r="S107" s="15"/>
      <c r="T107" s="23"/>
      <c r="U107" s="14">
        <v>406758.023156879</v>
      </c>
      <c r="V107" s="14">
        <v>11.218066666666701</v>
      </c>
      <c r="W107" s="14">
        <v>504516.012315706</v>
      </c>
    </row>
    <row r="108" spans="1:23">
      <c r="A108" s="11"/>
      <c r="B108" s="11"/>
      <c r="C108" s="11" t="s">
        <v>168</v>
      </c>
      <c r="D108" s="11" t="s">
        <v>37</v>
      </c>
      <c r="E108" s="11" t="s">
        <v>10</v>
      </c>
      <c r="F108" s="11" t="s">
        <v>33</v>
      </c>
      <c r="G108" s="11" t="s">
        <v>162</v>
      </c>
      <c r="H108" s="13">
        <v>43866.486979166701</v>
      </c>
      <c r="I108" s="11" t="s">
        <v>136</v>
      </c>
      <c r="J108" s="14">
        <v>0.99954382717040502</v>
      </c>
      <c r="K108" s="14">
        <v>11.2189833333333</v>
      </c>
      <c r="L108" s="14">
        <v>53.454178229096897</v>
      </c>
      <c r="M108" s="14"/>
      <c r="N108" s="15"/>
      <c r="O108" s="15">
        <f>L108*2</f>
        <v>106.90835645819379</v>
      </c>
      <c r="P108" s="15">
        <f t="shared" si="16"/>
        <v>427.63342583277517</v>
      </c>
      <c r="Q108" s="15">
        <f>P108/P114</f>
        <v>5.6785163633131318E-2</v>
      </c>
      <c r="R108" s="15"/>
      <c r="S108" s="15"/>
      <c r="T108" s="23"/>
      <c r="U108" s="14">
        <v>349758.65364006598</v>
      </c>
      <c r="V108" s="14">
        <v>11.218116666666701</v>
      </c>
      <c r="W108" s="14">
        <v>511111.14671287301</v>
      </c>
    </row>
    <row r="109" spans="1:23">
      <c r="A109" s="11"/>
      <c r="B109" s="11"/>
      <c r="C109" s="11" t="s">
        <v>119</v>
      </c>
      <c r="D109" s="11" t="s">
        <v>37</v>
      </c>
      <c r="E109" s="11" t="s">
        <v>115</v>
      </c>
      <c r="F109" s="11" t="s">
        <v>33</v>
      </c>
      <c r="G109" s="11" t="s">
        <v>162</v>
      </c>
      <c r="H109" s="13">
        <v>43866.501805555599</v>
      </c>
      <c r="I109" s="11" t="s">
        <v>136</v>
      </c>
      <c r="J109" s="14">
        <v>0.99954382717040502</v>
      </c>
      <c r="K109" s="14">
        <v>11.21895</v>
      </c>
      <c r="L109" s="14">
        <v>58.745250786972498</v>
      </c>
      <c r="M109" s="14"/>
      <c r="N109" s="15"/>
      <c r="O109" s="15">
        <f>L109*2</f>
        <v>117.490501573945</v>
      </c>
      <c r="P109" s="15">
        <f t="shared" si="16"/>
        <v>469.96200629577999</v>
      </c>
      <c r="Q109" s="15">
        <f>P109/P115</f>
        <v>7.0397996457668838E-2</v>
      </c>
      <c r="R109" s="15">
        <f>AVERAGE(Q107:Q109)</f>
        <v>6.5351824597820199E-2</v>
      </c>
      <c r="S109" s="15">
        <f>STDEV(Q107:Q109)</f>
        <v>7.4580618816268681E-3</v>
      </c>
      <c r="T109" s="23"/>
      <c r="U109" s="14">
        <v>307408.51223976898</v>
      </c>
      <c r="V109" s="14">
        <v>11.218083333333301</v>
      </c>
      <c r="W109" s="14">
        <v>408763.08508097701</v>
      </c>
    </row>
    <row r="110" spans="1:23">
      <c r="A110" s="11"/>
      <c r="B110" s="11"/>
      <c r="C110" s="11" t="s">
        <v>108</v>
      </c>
      <c r="D110" s="11" t="s">
        <v>37</v>
      </c>
      <c r="E110" s="11" t="s">
        <v>6</v>
      </c>
      <c r="F110" s="11" t="s">
        <v>33</v>
      </c>
      <c r="G110" s="11" t="s">
        <v>162</v>
      </c>
      <c r="H110" s="13">
        <v>43866.472175925897</v>
      </c>
      <c r="I110" s="11" t="s">
        <v>136</v>
      </c>
      <c r="J110" s="14">
        <v>0.99954382717040502</v>
      </c>
      <c r="K110" s="14">
        <v>11.2189333333333</v>
      </c>
      <c r="L110" s="14">
        <v>228.357014618211</v>
      </c>
      <c r="M110" s="14"/>
      <c r="N110" s="15"/>
      <c r="O110" s="15">
        <f t="shared" ref="O110:O115" si="17">L110*10</f>
        <v>2283.57014618211</v>
      </c>
      <c r="P110" s="15">
        <f t="shared" si="16"/>
        <v>9134.2805847284399</v>
      </c>
      <c r="Q110" s="23"/>
      <c r="R110" s="15"/>
      <c r="S110" s="15"/>
      <c r="T110" s="23"/>
      <c r="U110" s="14">
        <v>1268681.97731017</v>
      </c>
      <c r="V110" s="14">
        <v>11.218083333333301</v>
      </c>
      <c r="W110" s="14">
        <v>433977.241570746</v>
      </c>
    </row>
    <row r="111" spans="1:23">
      <c r="A111" s="11"/>
      <c r="B111" s="11"/>
      <c r="C111" s="11" t="s">
        <v>100</v>
      </c>
      <c r="D111" s="11" t="s">
        <v>37</v>
      </c>
      <c r="E111" s="11" t="s">
        <v>76</v>
      </c>
      <c r="F111" s="11" t="s">
        <v>33</v>
      </c>
      <c r="G111" s="11" t="s">
        <v>162</v>
      </c>
      <c r="H111" s="13">
        <v>43865.968622685199</v>
      </c>
      <c r="I111" s="11" t="s">
        <v>136</v>
      </c>
      <c r="J111" s="14">
        <v>0.99954382717040502</v>
      </c>
      <c r="K111" s="14">
        <v>11.2189333333333</v>
      </c>
      <c r="L111" s="14">
        <v>216.14662866408801</v>
      </c>
      <c r="M111" s="14"/>
      <c r="N111" s="15"/>
      <c r="O111" s="15">
        <f t="shared" si="17"/>
        <v>2161.4662866408803</v>
      </c>
      <c r="P111" s="15">
        <f t="shared" si="16"/>
        <v>8645.8651465635212</v>
      </c>
      <c r="Q111" s="23"/>
      <c r="R111" s="15"/>
      <c r="S111" s="15"/>
      <c r="T111" s="23"/>
      <c r="U111" s="14">
        <v>1341527.1913423401</v>
      </c>
      <c r="V111" s="14">
        <v>11.218066666666701</v>
      </c>
      <c r="W111" s="14">
        <v>484818.914785815</v>
      </c>
    </row>
    <row r="112" spans="1:23">
      <c r="A112" s="11"/>
      <c r="B112" s="11"/>
      <c r="C112" s="11" t="s">
        <v>38</v>
      </c>
      <c r="D112" s="11" t="s">
        <v>37</v>
      </c>
      <c r="E112" s="11" t="s">
        <v>53</v>
      </c>
      <c r="F112" s="11" t="s">
        <v>33</v>
      </c>
      <c r="G112" s="11" t="s">
        <v>162</v>
      </c>
      <c r="H112" s="13">
        <v>43866.013043981497</v>
      </c>
      <c r="I112" s="11" t="s">
        <v>136</v>
      </c>
      <c r="J112" s="14">
        <v>0.99954382717040502</v>
      </c>
      <c r="K112" s="14">
        <v>11.2189833333333</v>
      </c>
      <c r="L112" s="14">
        <v>211.39965159789</v>
      </c>
      <c r="M112" s="14"/>
      <c r="N112" s="15"/>
      <c r="O112" s="15">
        <f t="shared" si="17"/>
        <v>2113.9965159788999</v>
      </c>
      <c r="P112" s="15">
        <f t="shared" si="16"/>
        <v>8455.9860639155995</v>
      </c>
      <c r="Q112" s="23"/>
      <c r="R112" s="15">
        <f>AVERAGE(P110:P112)</f>
        <v>8745.3772650691863</v>
      </c>
      <c r="S112" s="15">
        <f>STDEV(P110:P112)</f>
        <v>349.92550712729474</v>
      </c>
      <c r="T112" s="23"/>
      <c r="U112" s="14">
        <v>1347459.29933289</v>
      </c>
      <c r="V112" s="14">
        <v>11.218116666666701</v>
      </c>
      <c r="W112" s="14">
        <v>497897.48220014502</v>
      </c>
    </row>
    <row r="113" spans="1:23">
      <c r="A113" s="11"/>
      <c r="B113" s="11"/>
      <c r="C113" s="11" t="s">
        <v>176</v>
      </c>
      <c r="D113" s="11" t="s">
        <v>37</v>
      </c>
      <c r="E113" s="11" t="s">
        <v>128</v>
      </c>
      <c r="F113" s="11" t="s">
        <v>33</v>
      </c>
      <c r="G113" s="11" t="s">
        <v>162</v>
      </c>
      <c r="H113" s="13">
        <v>43866.2054166667</v>
      </c>
      <c r="I113" s="11" t="s">
        <v>136</v>
      </c>
      <c r="J113" s="14">
        <v>0.99954382717040502</v>
      </c>
      <c r="K113" s="14">
        <v>11.2189333333333</v>
      </c>
      <c r="L113" s="14">
        <v>182.88371604386199</v>
      </c>
      <c r="M113" s="14"/>
      <c r="N113" s="15"/>
      <c r="O113" s="15">
        <f t="shared" si="17"/>
        <v>1828.83716043862</v>
      </c>
      <c r="P113" s="15">
        <f t="shared" si="16"/>
        <v>7315.34864175448</v>
      </c>
      <c r="Q113" s="23"/>
      <c r="R113" s="15"/>
      <c r="S113" s="15"/>
      <c r="T113" s="23"/>
      <c r="U113" s="14">
        <v>1335265.8359561099</v>
      </c>
      <c r="V113" s="14">
        <v>11.218083333333301</v>
      </c>
      <c r="W113" s="14">
        <v>570323.46599033801</v>
      </c>
    </row>
    <row r="114" spans="1:23">
      <c r="A114" s="11"/>
      <c r="B114" s="11"/>
      <c r="C114" s="11" t="s">
        <v>117</v>
      </c>
      <c r="D114" s="11" t="s">
        <v>37</v>
      </c>
      <c r="E114" s="11" t="s">
        <v>92</v>
      </c>
      <c r="F114" s="11" t="s">
        <v>33</v>
      </c>
      <c r="G114" s="11" t="s">
        <v>162</v>
      </c>
      <c r="H114" s="13">
        <v>43866.516585648104</v>
      </c>
      <c r="I114" s="11" t="s">
        <v>136</v>
      </c>
      <c r="J114" s="14">
        <v>0.99954382717040502</v>
      </c>
      <c r="K114" s="14">
        <v>11.218966666666701</v>
      </c>
      <c r="L114" s="14">
        <v>188.26811374338999</v>
      </c>
      <c r="M114" s="14"/>
      <c r="N114" s="15"/>
      <c r="O114" s="15">
        <f t="shared" si="17"/>
        <v>1882.6811374338999</v>
      </c>
      <c r="P114" s="15">
        <f t="shared" si="16"/>
        <v>7530.7245497355998</v>
      </c>
      <c r="Q114" s="23"/>
      <c r="R114" s="15"/>
      <c r="S114" s="15"/>
      <c r="T114" s="23"/>
      <c r="U114" s="14">
        <v>1211653.6671208299</v>
      </c>
      <c r="V114" s="14">
        <v>11.2181</v>
      </c>
      <c r="W114" s="14">
        <v>502724.75481943699</v>
      </c>
    </row>
    <row r="115" spans="1:23">
      <c r="A115" s="11"/>
      <c r="B115" s="11"/>
      <c r="C115" s="11" t="s">
        <v>132</v>
      </c>
      <c r="D115" s="11" t="s">
        <v>37</v>
      </c>
      <c r="E115" s="11" t="s">
        <v>116</v>
      </c>
      <c r="F115" s="11" t="s">
        <v>33</v>
      </c>
      <c r="G115" s="11" t="s">
        <v>162</v>
      </c>
      <c r="H115" s="13">
        <v>43866.309131944399</v>
      </c>
      <c r="I115" s="11" t="s">
        <v>136</v>
      </c>
      <c r="J115" s="14">
        <v>0.99954382717040502</v>
      </c>
      <c r="K115" s="14">
        <v>11.218966666666701</v>
      </c>
      <c r="L115" s="14">
        <v>166.89466673187701</v>
      </c>
      <c r="M115" s="14"/>
      <c r="N115" s="15"/>
      <c r="O115" s="15">
        <f t="shared" si="17"/>
        <v>1668.9466673187701</v>
      </c>
      <c r="P115" s="15">
        <f t="shared" si="16"/>
        <v>6675.7866692750804</v>
      </c>
      <c r="Q115" s="23"/>
      <c r="R115" s="15">
        <f>AVERAGE(P113:P115)</f>
        <v>7173.9532869217192</v>
      </c>
      <c r="S115" s="15">
        <f>STDEV(P113:P115)</f>
        <v>444.66187113107969</v>
      </c>
      <c r="T115" s="19">
        <f>((R115-R112)/R112)</f>
        <v>-0.17968624228757446</v>
      </c>
      <c r="U115" s="14">
        <v>1046225.11601858</v>
      </c>
      <c r="V115" s="14">
        <v>11.218116666666701</v>
      </c>
      <c r="W115" s="14">
        <v>489678.712207406</v>
      </c>
    </row>
    <row r="116" spans="1:23">
      <c r="V116" s="10"/>
      <c r="W116" s="10"/>
    </row>
    <row r="117" spans="1:23">
      <c r="V117" s="10"/>
      <c r="W117" s="10"/>
    </row>
    <row r="118" spans="1:23">
      <c r="A118" s="11"/>
      <c r="B118" s="11"/>
      <c r="C118" s="11" t="s">
        <v>196</v>
      </c>
      <c r="D118" s="11" t="s">
        <v>37</v>
      </c>
      <c r="E118" s="11" t="s">
        <v>86</v>
      </c>
      <c r="F118" s="11" t="s">
        <v>33</v>
      </c>
      <c r="G118" s="11" t="s">
        <v>162</v>
      </c>
      <c r="H118" s="13">
        <v>43866.249849537002</v>
      </c>
      <c r="I118" s="11" t="s">
        <v>136</v>
      </c>
      <c r="J118" s="14">
        <v>0.99954382717040502</v>
      </c>
      <c r="K118" s="14">
        <v>11.218966666666701</v>
      </c>
      <c r="L118" s="14">
        <v>50.381182816850497</v>
      </c>
      <c r="M118" s="14"/>
      <c r="N118" s="15"/>
      <c r="O118" s="15">
        <f>L118*2</f>
        <v>100.76236563370099</v>
      </c>
      <c r="P118" s="15">
        <f t="shared" ref="P118:P126" si="18">O118*4</f>
        <v>403.04946253480398</v>
      </c>
      <c r="Q118" s="15">
        <f>P118/P124</f>
        <v>5.3683301856862604E-2</v>
      </c>
      <c r="R118" s="15"/>
      <c r="S118" s="15"/>
      <c r="T118" s="23"/>
      <c r="U118" s="14">
        <v>327375.308293387</v>
      </c>
      <c r="V118" s="14">
        <v>11.218116666666701</v>
      </c>
      <c r="W118" s="14">
        <v>507581.87116516999</v>
      </c>
    </row>
    <row r="119" spans="1:23">
      <c r="A119" s="11"/>
      <c r="B119" s="11"/>
      <c r="C119" s="11" t="s">
        <v>147</v>
      </c>
      <c r="D119" s="11" t="s">
        <v>37</v>
      </c>
      <c r="E119" s="11" t="s">
        <v>73</v>
      </c>
      <c r="F119" s="11" t="s">
        <v>33</v>
      </c>
      <c r="G119" s="11" t="s">
        <v>162</v>
      </c>
      <c r="H119" s="13">
        <v>43866.264675925901</v>
      </c>
      <c r="I119" s="11" t="s">
        <v>136</v>
      </c>
      <c r="J119" s="14">
        <v>0.99954382717040502</v>
      </c>
      <c r="K119" s="14">
        <v>11.2189333333333</v>
      </c>
      <c r="L119" s="14">
        <v>63.405893501820898</v>
      </c>
      <c r="M119" s="14"/>
      <c r="N119" s="15"/>
      <c r="O119" s="15">
        <f>L119*2</f>
        <v>126.8117870036418</v>
      </c>
      <c r="P119" s="15">
        <f t="shared" si="18"/>
        <v>507.24714801456719</v>
      </c>
      <c r="Q119" s="15">
        <f>P119/P125</f>
        <v>6.9593887149900752E-2</v>
      </c>
      <c r="R119" s="15"/>
      <c r="S119" s="15"/>
      <c r="T119" s="23"/>
      <c r="U119" s="14">
        <v>403640.38019334001</v>
      </c>
      <c r="V119" s="14">
        <v>11.218066666666701</v>
      </c>
      <c r="W119" s="14">
        <v>497271.44467683398</v>
      </c>
    </row>
    <row r="120" spans="1:23">
      <c r="A120" s="11"/>
      <c r="B120" s="11"/>
      <c r="C120" s="11" t="s">
        <v>74</v>
      </c>
      <c r="D120" s="11" t="s">
        <v>37</v>
      </c>
      <c r="E120" s="11" t="s">
        <v>182</v>
      </c>
      <c r="F120" s="11" t="s">
        <v>33</v>
      </c>
      <c r="G120" s="11" t="s">
        <v>162</v>
      </c>
      <c r="H120" s="13">
        <v>43866.427719907399</v>
      </c>
      <c r="I120" s="11" t="s">
        <v>136</v>
      </c>
      <c r="J120" s="14">
        <v>0.99954382717040502</v>
      </c>
      <c r="K120" s="14">
        <v>11.218966666666701</v>
      </c>
      <c r="L120" s="14">
        <v>52.149164136432503</v>
      </c>
      <c r="M120" s="14"/>
      <c r="N120" s="15"/>
      <c r="O120" s="15">
        <f>L120*2</f>
        <v>104.29832827286501</v>
      </c>
      <c r="P120" s="15">
        <f t="shared" si="18"/>
        <v>417.19331309146003</v>
      </c>
      <c r="Q120" s="15">
        <f>P120/P126</f>
        <v>5.6693137574558329E-2</v>
      </c>
      <c r="R120" s="15">
        <f>AVERAGE(Q118:Q120)</f>
        <v>5.9990108860440559E-2</v>
      </c>
      <c r="S120" s="15">
        <f>STDEV(Q118:Q120)</f>
        <v>8.452171072376077E-3</v>
      </c>
      <c r="T120" s="23"/>
      <c r="U120" s="14">
        <v>376158.27992060798</v>
      </c>
      <c r="V120" s="14">
        <v>11.2181</v>
      </c>
      <c r="W120" s="14">
        <v>563445.371168343</v>
      </c>
    </row>
    <row r="121" spans="1:23">
      <c r="A121" s="11"/>
      <c r="B121" s="11"/>
      <c r="C121" s="11" t="s">
        <v>56</v>
      </c>
      <c r="D121" s="11" t="s">
        <v>37</v>
      </c>
      <c r="E121" s="11" t="s">
        <v>177</v>
      </c>
      <c r="F121" s="11" t="s">
        <v>33</v>
      </c>
      <c r="G121" s="11" t="s">
        <v>162</v>
      </c>
      <c r="H121" s="13">
        <v>43866.027800925898</v>
      </c>
      <c r="I121" s="11" t="s">
        <v>136</v>
      </c>
      <c r="J121" s="14">
        <v>0.99954382717040502</v>
      </c>
      <c r="K121" s="14">
        <v>11.2189333333333</v>
      </c>
      <c r="L121" s="14">
        <v>227.56746183801599</v>
      </c>
      <c r="M121" s="14"/>
      <c r="N121" s="15"/>
      <c r="O121" s="15">
        <f t="shared" ref="O121:O126" si="19">L121*10</f>
        <v>2275.6746183801597</v>
      </c>
      <c r="P121" s="15">
        <f t="shared" si="18"/>
        <v>9102.6984735206388</v>
      </c>
      <c r="Q121" s="23"/>
      <c r="R121" s="15"/>
      <c r="S121" s="15"/>
      <c r="T121" s="23"/>
      <c r="U121" s="14">
        <v>1251495.9030031799</v>
      </c>
      <c r="V121" s="14">
        <v>11.218066666666701</v>
      </c>
      <c r="W121" s="14">
        <v>429583.713497783</v>
      </c>
    </row>
    <row r="122" spans="1:23">
      <c r="A122" s="11"/>
      <c r="B122" s="11"/>
      <c r="C122" s="11" t="s">
        <v>52</v>
      </c>
      <c r="D122" s="11" t="s">
        <v>37</v>
      </c>
      <c r="E122" s="11" t="s">
        <v>62</v>
      </c>
      <c r="F122" s="11" t="s">
        <v>33</v>
      </c>
      <c r="G122" s="11" t="s">
        <v>162</v>
      </c>
      <c r="H122" s="13">
        <v>43866.057407407403</v>
      </c>
      <c r="I122" s="11" t="s">
        <v>136</v>
      </c>
      <c r="J122" s="14">
        <v>0.99954382717040502</v>
      </c>
      <c r="K122" s="14">
        <v>11.21895</v>
      </c>
      <c r="L122" s="14">
        <v>225.757327669863</v>
      </c>
      <c r="M122" s="14"/>
      <c r="N122" s="15"/>
      <c r="O122" s="15">
        <f t="shared" si="19"/>
        <v>2257.5732766986303</v>
      </c>
      <c r="P122" s="15">
        <f t="shared" si="18"/>
        <v>9030.293106794521</v>
      </c>
      <c r="Q122" s="23"/>
      <c r="R122" s="15"/>
      <c r="S122" s="15"/>
      <c r="T122" s="23"/>
      <c r="U122" s="14">
        <v>1438599.7058055601</v>
      </c>
      <c r="V122" s="14">
        <v>11.218083333333301</v>
      </c>
      <c r="W122" s="14">
        <v>497767.632312036</v>
      </c>
    </row>
    <row r="123" spans="1:23">
      <c r="A123" s="11"/>
      <c r="B123" s="11"/>
      <c r="C123" s="11" t="s">
        <v>185</v>
      </c>
      <c r="D123" s="11" t="s">
        <v>37</v>
      </c>
      <c r="E123" s="11" t="s">
        <v>19</v>
      </c>
      <c r="F123" s="11" t="s">
        <v>33</v>
      </c>
      <c r="G123" s="11" t="s">
        <v>162</v>
      </c>
      <c r="H123" s="13">
        <v>43866.368483796301</v>
      </c>
      <c r="I123" s="11" t="s">
        <v>136</v>
      </c>
      <c r="J123" s="14">
        <v>0.99954382717040502</v>
      </c>
      <c r="K123" s="14">
        <v>11.218966666666701</v>
      </c>
      <c r="L123" s="14">
        <v>211.60656886469499</v>
      </c>
      <c r="M123" s="14"/>
      <c r="N123" s="15"/>
      <c r="O123" s="15">
        <f t="shared" si="19"/>
        <v>2116.0656886469501</v>
      </c>
      <c r="P123" s="15">
        <f t="shared" si="18"/>
        <v>8464.2627545878004</v>
      </c>
      <c r="Q123" s="23"/>
      <c r="R123" s="15">
        <f>AVERAGE(P121:P123)</f>
        <v>8865.7514449676528</v>
      </c>
      <c r="S123" s="15">
        <f>STDEV(P121:P123)</f>
        <v>349.57904779875327</v>
      </c>
      <c r="T123" s="23"/>
      <c r="U123" s="14">
        <v>1420407.57143155</v>
      </c>
      <c r="V123" s="14">
        <v>11.218116666666701</v>
      </c>
      <c r="W123" s="14">
        <v>524339.25743247999</v>
      </c>
    </row>
    <row r="124" spans="1:23">
      <c r="A124" s="11"/>
      <c r="B124" s="11"/>
      <c r="C124" s="11" t="s">
        <v>90</v>
      </c>
      <c r="D124" s="11" t="s">
        <v>37</v>
      </c>
      <c r="E124" s="11" t="s">
        <v>154</v>
      </c>
      <c r="F124" s="11" t="s">
        <v>33</v>
      </c>
      <c r="G124" s="11" t="s">
        <v>162</v>
      </c>
      <c r="H124" s="13">
        <v>43866.323969907397</v>
      </c>
      <c r="I124" s="11" t="s">
        <v>136</v>
      </c>
      <c r="J124" s="14">
        <v>0.99954382717040502</v>
      </c>
      <c r="K124" s="14">
        <v>11.2189333333333</v>
      </c>
      <c r="L124" s="14">
        <v>187.69777966036199</v>
      </c>
      <c r="M124" s="14"/>
      <c r="N124" s="15"/>
      <c r="O124" s="15">
        <f t="shared" si="19"/>
        <v>1876.9777966036199</v>
      </c>
      <c r="P124" s="15">
        <f t="shared" si="18"/>
        <v>7507.9111864144797</v>
      </c>
      <c r="Q124" s="23"/>
      <c r="R124" s="15"/>
      <c r="S124" s="15"/>
      <c r="T124" s="23"/>
      <c r="U124" s="14">
        <v>1119892.7532830101</v>
      </c>
      <c r="V124" s="14">
        <v>11.218066666666701</v>
      </c>
      <c r="W124" s="14">
        <v>466064.30295923399</v>
      </c>
    </row>
    <row r="125" spans="1:23">
      <c r="A125" s="11"/>
      <c r="B125" s="11"/>
      <c r="C125" s="11" t="s">
        <v>89</v>
      </c>
      <c r="D125" s="11" t="s">
        <v>37</v>
      </c>
      <c r="E125" s="11" t="s">
        <v>102</v>
      </c>
      <c r="F125" s="11" t="s">
        <v>33</v>
      </c>
      <c r="G125" s="11" t="s">
        <v>162</v>
      </c>
      <c r="H125" s="13">
        <v>43866.101817129602</v>
      </c>
      <c r="I125" s="11" t="s">
        <v>136</v>
      </c>
      <c r="J125" s="14">
        <v>0.99954382717040502</v>
      </c>
      <c r="K125" s="14">
        <v>11.2189833333333</v>
      </c>
      <c r="L125" s="14">
        <v>182.216847193055</v>
      </c>
      <c r="M125" s="14"/>
      <c r="N125" s="15"/>
      <c r="O125" s="15">
        <f t="shared" si="19"/>
        <v>1822.1684719305499</v>
      </c>
      <c r="P125" s="15">
        <f t="shared" si="18"/>
        <v>7288.6738877221997</v>
      </c>
      <c r="Q125" s="23"/>
      <c r="R125" s="15"/>
      <c r="S125" s="15"/>
      <c r="T125" s="23"/>
      <c r="U125" s="14">
        <v>1154335.3981514</v>
      </c>
      <c r="V125" s="14">
        <v>11.218116666666701</v>
      </c>
      <c r="W125" s="14">
        <v>494848.23666402901</v>
      </c>
    </row>
    <row r="126" spans="1:23">
      <c r="A126" s="11"/>
      <c r="B126" s="11"/>
      <c r="C126" s="11" t="s">
        <v>143</v>
      </c>
      <c r="D126" s="11" t="s">
        <v>37</v>
      </c>
      <c r="E126" s="11" t="s">
        <v>49</v>
      </c>
      <c r="F126" s="11" t="s">
        <v>33</v>
      </c>
      <c r="G126" s="11" t="s">
        <v>162</v>
      </c>
      <c r="H126" s="13">
        <v>43866.190636574102</v>
      </c>
      <c r="I126" s="11" t="s">
        <v>136</v>
      </c>
      <c r="J126" s="14">
        <v>0.99954382717040502</v>
      </c>
      <c r="K126" s="14">
        <v>11.218966666666701</v>
      </c>
      <c r="L126" s="14">
        <v>183.9699348721</v>
      </c>
      <c r="M126" s="14"/>
      <c r="N126" s="15"/>
      <c r="O126" s="15">
        <f t="shared" si="19"/>
        <v>1839.699348721</v>
      </c>
      <c r="P126" s="15">
        <f t="shared" si="18"/>
        <v>7358.7973948839999</v>
      </c>
      <c r="Q126" s="23"/>
      <c r="R126" s="15">
        <f>AVERAGE(P124:P126)</f>
        <v>7385.1274896735595</v>
      </c>
      <c r="S126" s="15">
        <f>STDEV(P124:P126)</f>
        <v>111.96518969390627</v>
      </c>
      <c r="T126" s="19">
        <f>((R126-R123)/R123)</f>
        <v>-0.16700490245917282</v>
      </c>
      <c r="U126" s="14">
        <v>1044674.4161745301</v>
      </c>
      <c r="V126" s="14">
        <v>11.2181</v>
      </c>
      <c r="W126" s="14">
        <v>443570.490267271</v>
      </c>
    </row>
    <row r="129" spans="1:24">
      <c r="A129" s="250"/>
      <c r="B129" s="250"/>
      <c r="C129" s="250"/>
      <c r="D129" s="250"/>
      <c r="E129" s="251"/>
      <c r="F129" s="249" t="s">
        <v>171</v>
      </c>
      <c r="G129" s="251"/>
      <c r="H129" s="252" t="s">
        <v>44</v>
      </c>
      <c r="I129" s="253"/>
      <c r="J129" s="253"/>
      <c r="K129" s="253"/>
      <c r="L129" s="253"/>
      <c r="M129" s="253"/>
      <c r="N129" s="253"/>
      <c r="O129" s="253"/>
      <c r="P129" s="253"/>
      <c r="Q129" s="253"/>
      <c r="R129" s="254"/>
      <c r="S129" s="249" t="s">
        <v>58</v>
      </c>
      <c r="T129" s="251"/>
      <c r="U129" s="249" t="s">
        <v>129</v>
      </c>
      <c r="V129" s="250"/>
      <c r="W129" s="250"/>
      <c r="X129" s="251"/>
    </row>
    <row r="130" spans="1:24">
      <c r="A130" s="27" t="s">
        <v>77</v>
      </c>
      <c r="B130" s="27" t="s">
        <v>66</v>
      </c>
      <c r="C130" s="27" t="s">
        <v>81</v>
      </c>
      <c r="D130" s="27" t="s">
        <v>34</v>
      </c>
      <c r="E130" s="27" t="s">
        <v>85</v>
      </c>
      <c r="F130" s="27" t="s">
        <v>153</v>
      </c>
      <c r="G130" s="27" t="s">
        <v>175</v>
      </c>
      <c r="H130" s="27" t="s">
        <v>4</v>
      </c>
      <c r="I130" s="27" t="s">
        <v>93</v>
      </c>
      <c r="J130" s="27" t="s">
        <v>22</v>
      </c>
      <c r="K130" s="27" t="s">
        <v>245</v>
      </c>
      <c r="L130" s="27" t="s">
        <v>0</v>
      </c>
      <c r="M130" s="27" t="s">
        <v>246</v>
      </c>
      <c r="N130" s="27" t="s">
        <v>247</v>
      </c>
      <c r="O130" s="27" t="s">
        <v>248</v>
      </c>
      <c r="P130" s="27" t="s">
        <v>249</v>
      </c>
      <c r="Q130" s="27" t="s">
        <v>250</v>
      </c>
      <c r="R130" s="27" t="s">
        <v>251</v>
      </c>
      <c r="S130" s="27" t="s">
        <v>153</v>
      </c>
      <c r="T130" s="27" t="s">
        <v>175</v>
      </c>
      <c r="U130" s="27" t="s">
        <v>4</v>
      </c>
      <c r="V130" s="27" t="s">
        <v>93</v>
      </c>
      <c r="W130" s="27" t="s">
        <v>22</v>
      </c>
      <c r="X130" s="27" t="s">
        <v>0</v>
      </c>
    </row>
    <row r="131" spans="1:24">
      <c r="A131" s="25" t="s">
        <v>174</v>
      </c>
      <c r="B131" s="25" t="s">
        <v>295</v>
      </c>
      <c r="C131" s="25" t="s">
        <v>33</v>
      </c>
      <c r="D131" s="25" t="s">
        <v>162</v>
      </c>
      <c r="E131" s="26">
        <v>43893.9318704861</v>
      </c>
      <c r="F131" s="25" t="s">
        <v>253</v>
      </c>
      <c r="G131" s="24">
        <v>0.99041913664041203</v>
      </c>
      <c r="H131" s="24">
        <v>10.357250000000001</v>
      </c>
      <c r="I131" s="24">
        <v>2460.2076013670398</v>
      </c>
      <c r="J131" s="24">
        <v>16.979995803962399</v>
      </c>
      <c r="K131" s="14"/>
      <c r="L131" s="24"/>
      <c r="M131" s="14">
        <f>J131*2</f>
        <v>33.959991607924799</v>
      </c>
      <c r="N131" s="14">
        <f t="shared" ref="N131:N139" si="20">M131*4</f>
        <v>135.8399664316992</v>
      </c>
      <c r="O131" s="29">
        <f>N131/N137</f>
        <v>2.5664548843647241E-2</v>
      </c>
      <c r="S131" s="25" t="s">
        <v>252</v>
      </c>
      <c r="T131" s="24">
        <v>0.99968348152573705</v>
      </c>
      <c r="U131" s="24">
        <v>11.4980166666667</v>
      </c>
      <c r="V131" s="24">
        <v>43377.517868438597</v>
      </c>
      <c r="W131" s="24">
        <v>53.075835028616297</v>
      </c>
      <c r="X131" s="24"/>
    </row>
    <row r="132" spans="1:24">
      <c r="A132" s="25" t="s">
        <v>96</v>
      </c>
      <c r="B132" s="25" t="s">
        <v>294</v>
      </c>
      <c r="C132" s="25" t="s">
        <v>33</v>
      </c>
      <c r="D132" s="25" t="s">
        <v>162</v>
      </c>
      <c r="E132" s="26">
        <v>43893.946117106498</v>
      </c>
      <c r="F132" s="25" t="s">
        <v>253</v>
      </c>
      <c r="G132" s="24">
        <v>0.99041913664041203</v>
      </c>
      <c r="H132" s="24">
        <v>10.3572166666667</v>
      </c>
      <c r="I132" s="24">
        <v>3018.0243891104901</v>
      </c>
      <c r="J132" s="24">
        <v>16.806327067520598</v>
      </c>
      <c r="K132" s="14"/>
      <c r="L132" s="24"/>
      <c r="M132" s="14">
        <f>J132*2</f>
        <v>33.612654135041197</v>
      </c>
      <c r="N132" s="14">
        <f t="shared" si="20"/>
        <v>134.45061654016479</v>
      </c>
      <c r="O132" s="14">
        <f>N132/N138</f>
        <v>2.448980530491373E-2</v>
      </c>
      <c r="S132" s="25" t="s">
        <v>252</v>
      </c>
      <c r="T132" s="24">
        <v>0.99968348152573705</v>
      </c>
      <c r="U132" s="24">
        <v>11.4979833333333</v>
      </c>
      <c r="V132" s="24">
        <v>41931.092884441998</v>
      </c>
      <c r="W132" s="24">
        <v>50.610640587914098</v>
      </c>
      <c r="X132" s="24"/>
    </row>
    <row r="133" spans="1:24">
      <c r="A133" s="25" t="s">
        <v>139</v>
      </c>
      <c r="B133" s="25" t="s">
        <v>284</v>
      </c>
      <c r="C133" s="25" t="s">
        <v>33</v>
      </c>
      <c r="D133" s="25" t="s">
        <v>162</v>
      </c>
      <c r="E133" s="26">
        <v>43894.074684560197</v>
      </c>
      <c r="F133" s="25" t="s">
        <v>253</v>
      </c>
      <c r="G133" s="24">
        <v>0.99041913664041203</v>
      </c>
      <c r="H133" s="24">
        <v>10.357250000000001</v>
      </c>
      <c r="I133" s="24">
        <v>2284.9813244660099</v>
      </c>
      <c r="J133" s="24">
        <v>15.7352257592831</v>
      </c>
      <c r="K133" s="14">
        <f>AVERAGE(J131:J133)</f>
        <v>16.50718287692203</v>
      </c>
      <c r="L133" s="24"/>
      <c r="M133" s="14">
        <f>J133*2</f>
        <v>31.4704515185662</v>
      </c>
      <c r="N133" s="14">
        <f t="shared" si="20"/>
        <v>125.8818060742648</v>
      </c>
      <c r="O133" s="14">
        <f>N133/N139</f>
        <v>2.561862935765221E-2</v>
      </c>
      <c r="P133" s="14">
        <f>AVERAGE(O131:O133)</f>
        <v>2.5257661168737722E-2</v>
      </c>
      <c r="Q133" s="14">
        <f>STDEV(O131:O133)</f>
        <v>6.653789300129551E-4</v>
      </c>
      <c r="S133" s="25" t="s">
        <v>252</v>
      </c>
      <c r="T133" s="24">
        <v>0.99968348152573705</v>
      </c>
      <c r="U133" s="24">
        <v>11.4980166666667</v>
      </c>
      <c r="V133" s="24">
        <v>41590.238994983403</v>
      </c>
      <c r="W133" s="24">
        <v>52.584525216098299</v>
      </c>
      <c r="X133" s="24"/>
    </row>
    <row r="134" spans="1:24">
      <c r="A134" s="25" t="s">
        <v>41</v>
      </c>
      <c r="B134" s="25" t="s">
        <v>309</v>
      </c>
      <c r="C134" s="25" t="s">
        <v>33</v>
      </c>
      <c r="D134" s="25" t="s">
        <v>162</v>
      </c>
      <c r="E134" s="26">
        <v>43893.731924213003</v>
      </c>
      <c r="F134" s="25" t="s">
        <v>253</v>
      </c>
      <c r="G134" s="24">
        <v>0.99041913664041203</v>
      </c>
      <c r="H134" s="24">
        <v>10.357250000000001</v>
      </c>
      <c r="I134" s="24">
        <v>31973.012719810398</v>
      </c>
      <c r="J134" s="24">
        <v>204.482010684654</v>
      </c>
      <c r="K134" s="14"/>
      <c r="L134" s="24"/>
      <c r="M134" s="14">
        <f t="shared" ref="M134:M139" si="21">J134*10</f>
        <v>2044.8201068465401</v>
      </c>
      <c r="N134" s="14">
        <f t="shared" si="20"/>
        <v>8179.2804273861602</v>
      </c>
      <c r="O134" s="29"/>
      <c r="P134" s="11"/>
      <c r="Q134" s="14"/>
      <c r="S134" s="25" t="s">
        <v>252</v>
      </c>
      <c r="T134" s="24">
        <v>0.99968348152573705</v>
      </c>
      <c r="U134" s="24">
        <v>11.4980166666667</v>
      </c>
      <c r="V134" s="24">
        <v>183985.205543288</v>
      </c>
      <c r="W134" s="24">
        <v>235.84475859499901</v>
      </c>
      <c r="X134" s="24"/>
    </row>
    <row r="135" spans="1:24">
      <c r="A135" s="25" t="s">
        <v>7</v>
      </c>
      <c r="B135" s="25" t="s">
        <v>308</v>
      </c>
      <c r="C135" s="25" t="s">
        <v>33</v>
      </c>
      <c r="D135" s="25" t="s">
        <v>162</v>
      </c>
      <c r="E135" s="26">
        <v>43893.746177604196</v>
      </c>
      <c r="F135" s="25" t="s">
        <v>253</v>
      </c>
      <c r="G135" s="24">
        <v>0.99041913664041203</v>
      </c>
      <c r="H135" s="24">
        <v>10.3572166666667</v>
      </c>
      <c r="I135" s="24">
        <v>33892.302917357301</v>
      </c>
      <c r="J135" s="24">
        <v>194.59507425020101</v>
      </c>
      <c r="K135" s="14"/>
      <c r="L135" s="24"/>
      <c r="M135" s="14">
        <f t="shared" si="21"/>
        <v>1945.9507425020101</v>
      </c>
      <c r="N135" s="14">
        <f t="shared" si="20"/>
        <v>7783.8029700080406</v>
      </c>
      <c r="O135" s="14"/>
      <c r="P135" s="11"/>
      <c r="Q135" s="14"/>
      <c r="S135" s="25" t="s">
        <v>252</v>
      </c>
      <c r="T135" s="24">
        <v>0.99968348152573705</v>
      </c>
      <c r="U135" s="24">
        <v>11.4979833333333</v>
      </c>
      <c r="V135" s="24">
        <v>194178.06541088299</v>
      </c>
      <c r="W135" s="24">
        <v>234.844420441057</v>
      </c>
      <c r="X135" s="24"/>
    </row>
    <row r="136" spans="1:24">
      <c r="A136" s="25" t="s">
        <v>127</v>
      </c>
      <c r="B136" s="25" t="s">
        <v>279</v>
      </c>
      <c r="C136" s="25" t="s">
        <v>33</v>
      </c>
      <c r="D136" s="25" t="s">
        <v>162</v>
      </c>
      <c r="E136" s="26">
        <v>43894.1460289815</v>
      </c>
      <c r="F136" s="25" t="s">
        <v>253</v>
      </c>
      <c r="G136" s="24">
        <v>0.99041913664041203</v>
      </c>
      <c r="H136" s="24">
        <v>10.3572166666667</v>
      </c>
      <c r="I136" s="24">
        <v>32317.108035408099</v>
      </c>
      <c r="J136" s="24">
        <v>183.328625295271</v>
      </c>
      <c r="K136" s="14">
        <f>AVERAGE(J134:J136)</f>
        <v>194.13523674337534</v>
      </c>
      <c r="L136" s="24"/>
      <c r="M136" s="14">
        <f t="shared" si="21"/>
        <v>1833.2862529527099</v>
      </c>
      <c r="N136" s="14">
        <f t="shared" si="20"/>
        <v>7333.1450118108396</v>
      </c>
      <c r="P136" s="14">
        <f>AVERAGE(N134:N136)</f>
        <v>7765.4094697350129</v>
      </c>
      <c r="Q136" s="14">
        <f>STDEV(N134:N136)</f>
        <v>423.36748341355354</v>
      </c>
      <c r="S136" s="25" t="s">
        <v>252</v>
      </c>
      <c r="T136" s="24">
        <v>0.99968348152573705</v>
      </c>
      <c r="U136" s="24">
        <v>11.4979833333333</v>
      </c>
      <c r="V136" s="24">
        <v>186786.148007465</v>
      </c>
      <c r="W136" s="24">
        <v>228.840784163113</v>
      </c>
      <c r="X136" s="24"/>
    </row>
    <row r="137" spans="1:24">
      <c r="A137" s="25" t="s">
        <v>134</v>
      </c>
      <c r="B137" s="25" t="s">
        <v>281</v>
      </c>
      <c r="C137" s="25" t="s">
        <v>33</v>
      </c>
      <c r="D137" s="25" t="s">
        <v>162</v>
      </c>
      <c r="E137" s="26">
        <v>43894.1174580324</v>
      </c>
      <c r="F137" s="25" t="s">
        <v>253</v>
      </c>
      <c r="G137" s="24">
        <v>0.99041913664041203</v>
      </c>
      <c r="H137" s="24">
        <v>10.3572166666667</v>
      </c>
      <c r="I137" s="24">
        <v>25828.324021122698</v>
      </c>
      <c r="J137" s="24">
        <v>132.32257389294</v>
      </c>
      <c r="K137" s="14"/>
      <c r="L137" s="24"/>
      <c r="M137" s="14">
        <f t="shared" si="21"/>
        <v>1323.2257389294</v>
      </c>
      <c r="N137" s="14">
        <f t="shared" si="20"/>
        <v>5292.9029557176</v>
      </c>
      <c r="P137" s="14"/>
      <c r="Q137" s="14"/>
      <c r="S137" s="25" t="s">
        <v>252</v>
      </c>
      <c r="T137" s="24">
        <v>0.99968348152573705</v>
      </c>
      <c r="U137" s="24">
        <v>11.4979833333333</v>
      </c>
      <c r="V137" s="24">
        <v>198589.905687839</v>
      </c>
      <c r="W137" s="24">
        <v>199.95044235610001</v>
      </c>
      <c r="X137" s="24"/>
    </row>
    <row r="138" spans="1:24">
      <c r="A138" s="25" t="s">
        <v>11</v>
      </c>
      <c r="B138" s="25" t="s">
        <v>302</v>
      </c>
      <c r="C138" s="25" t="s">
        <v>33</v>
      </c>
      <c r="D138" s="25" t="s">
        <v>162</v>
      </c>
      <c r="E138" s="26">
        <v>43893.831901342601</v>
      </c>
      <c r="F138" s="25" t="s">
        <v>253</v>
      </c>
      <c r="G138" s="24">
        <v>0.99041913664041203</v>
      </c>
      <c r="H138" s="24">
        <v>10.3572166666667</v>
      </c>
      <c r="I138" s="24">
        <v>20779.909031538002</v>
      </c>
      <c r="J138" s="24">
        <v>137.25161844507201</v>
      </c>
      <c r="K138" s="14"/>
      <c r="L138" s="24"/>
      <c r="M138" s="14">
        <f t="shared" si="21"/>
        <v>1372.5161844507202</v>
      </c>
      <c r="N138" s="14">
        <f t="shared" si="20"/>
        <v>5490.0647378028807</v>
      </c>
      <c r="O138" s="14"/>
      <c r="P138" s="14"/>
      <c r="Q138" s="14"/>
      <c r="S138" s="25" t="s">
        <v>252</v>
      </c>
      <c r="T138" s="24">
        <v>0.99968348152573705</v>
      </c>
      <c r="U138" s="24">
        <v>11.4979833333333</v>
      </c>
      <c r="V138" s="24">
        <v>156886.982546977</v>
      </c>
      <c r="W138" s="24">
        <v>196.292691208018</v>
      </c>
      <c r="X138" s="24"/>
    </row>
    <row r="139" spans="1:24">
      <c r="A139" s="25" t="s">
        <v>103</v>
      </c>
      <c r="B139" s="25" t="s">
        <v>301</v>
      </c>
      <c r="C139" s="25" t="s">
        <v>33</v>
      </c>
      <c r="D139" s="25" t="s">
        <v>162</v>
      </c>
      <c r="E139" s="26">
        <v>43893.846195856502</v>
      </c>
      <c r="F139" s="25" t="s">
        <v>253</v>
      </c>
      <c r="G139" s="24">
        <v>0.99041913664041203</v>
      </c>
      <c r="H139" s="24">
        <v>10.357250000000001</v>
      </c>
      <c r="I139" s="24">
        <v>22140.715755686098</v>
      </c>
      <c r="J139" s="24">
        <v>122.84205793845901</v>
      </c>
      <c r="K139" s="14">
        <f>AVERAGE(J137:J139)</f>
        <v>130.80541675882367</v>
      </c>
      <c r="L139" s="24"/>
      <c r="M139" s="14">
        <f t="shared" si="21"/>
        <v>1228.4205793845902</v>
      </c>
      <c r="N139" s="14">
        <f t="shared" si="20"/>
        <v>4913.6823175383606</v>
      </c>
      <c r="P139" s="14">
        <f>AVERAGE(N137:N139)</f>
        <v>5232.2166703529474</v>
      </c>
      <c r="Q139" s="14">
        <f>STDEV(N137:N139)</f>
        <v>292.94417987223528</v>
      </c>
      <c r="R139" s="30">
        <f>((P139-P136)/P136)</f>
        <v>-0.3262149677045309</v>
      </c>
      <c r="S139" s="25" t="s">
        <v>252</v>
      </c>
      <c r="T139" s="24">
        <v>0.99968348152573705</v>
      </c>
      <c r="U139" s="24">
        <v>11.4980166666667</v>
      </c>
      <c r="V139" s="24">
        <v>164350.64874780399</v>
      </c>
      <c r="W139" s="24">
        <v>189.42321018236601</v>
      </c>
      <c r="X139" s="24"/>
    </row>
  </sheetData>
  <mergeCells count="33">
    <mergeCell ref="A129:E129"/>
    <mergeCell ref="F129:G129"/>
    <mergeCell ref="H129:R129"/>
    <mergeCell ref="S129:T129"/>
    <mergeCell ref="U129:X129"/>
    <mergeCell ref="A94:H94"/>
    <mergeCell ref="I94:J94"/>
    <mergeCell ref="U94:V94"/>
    <mergeCell ref="K94:T94"/>
    <mergeCell ref="I3:J3"/>
    <mergeCell ref="K3:U3"/>
    <mergeCell ref="A3:H3"/>
    <mergeCell ref="A16:H16"/>
    <mergeCell ref="A29:H29"/>
    <mergeCell ref="V29:W29"/>
    <mergeCell ref="K29:U29"/>
    <mergeCell ref="I29:J29"/>
    <mergeCell ref="I42:J42"/>
    <mergeCell ref="K42:U42"/>
    <mergeCell ref="V42:W42"/>
    <mergeCell ref="V3:W3"/>
    <mergeCell ref="I16:J16"/>
    <mergeCell ref="K16:U16"/>
    <mergeCell ref="V16:W16"/>
    <mergeCell ref="V68:W68"/>
    <mergeCell ref="I81:J81"/>
    <mergeCell ref="K81:U81"/>
    <mergeCell ref="V81:W81"/>
    <mergeCell ref="I55:J55"/>
    <mergeCell ref="K55:U55"/>
    <mergeCell ref="V55:W55"/>
    <mergeCell ref="I68:J68"/>
    <mergeCell ref="K68:U6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6B060F2-1096-434D-9973-1537D45156F4}">
          <x14:formula1>
            <xm:f>ValueList_Helper!$A$1:$A$11</xm:f>
          </x14:formula1>
          <xm:sqref>F5:F13 F18:F26 F31:F39 F44:F52 F57:F65 F70:F78 F83:F91 F96:F104 F107:F115 F118:F126</xm:sqref>
        </x14:dataValidation>
        <x14:dataValidation type="list" allowBlank="1" showInputMessage="1" xr:uid="{57E0673D-608F-46BA-8C5C-8CC59444637F}">
          <x14:formula1>
            <xm:f>'https://usepa-my.sharepoint.com/personal/kreutz_anna_epa_gov/Documents/Profile/Documents/PFAS_Data/[Copy of 3125_Data_030520.xlsx]ValueList_Helper'!#REF!</xm:f>
          </x14:formula1>
          <xm:sqref>C131:D139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E43F-98AD-4BBA-AE19-A13C013BAE2A}">
  <dimension ref="A1:Y53"/>
  <sheetViews>
    <sheetView topLeftCell="B1" zoomScale="80" zoomScaleNormal="80" workbookViewId="0">
      <selection activeCell="I3" sqref="I3:R53"/>
    </sheetView>
  </sheetViews>
  <sheetFormatPr defaultRowHeight="15"/>
  <cols>
    <col min="1" max="1" width="17.140625" style="10" customWidth="1"/>
    <col min="2" max="2" width="50" style="10" bestFit="1" customWidth="1"/>
    <col min="3" max="3" width="25.85546875" style="10" customWidth="1"/>
    <col min="4" max="4" width="14.5703125" style="10" customWidth="1"/>
    <col min="5" max="6" width="9.140625" style="10" customWidth="1"/>
    <col min="7" max="7" width="8.7109375" style="10" customWidth="1"/>
    <col min="8" max="8" width="9.140625" style="10" customWidth="1"/>
    <col min="9" max="9" width="17.85546875" style="10" bestFit="1" customWidth="1"/>
    <col min="10" max="16" width="9.5703125" style="10" bestFit="1" customWidth="1"/>
    <col min="17" max="17" width="9.28515625" style="10" bestFit="1" customWidth="1"/>
    <col min="18" max="18" width="9.5703125" style="10" bestFit="1" customWidth="1"/>
    <col min="19" max="19" width="9.140625" style="10" customWidth="1"/>
    <col min="20" max="21" width="9.140625" style="10"/>
    <col min="22" max="23" width="9.140625" style="10" customWidth="1"/>
    <col min="24" max="16384" width="9.140625" style="10"/>
  </cols>
  <sheetData>
    <row r="1" spans="1:25">
      <c r="A1" s="115" t="s">
        <v>638</v>
      </c>
    </row>
    <row r="3" spans="1:25">
      <c r="A3" s="42"/>
      <c r="B3" s="31"/>
      <c r="D3" s="31"/>
      <c r="E3" s="112" t="s">
        <v>636</v>
      </c>
      <c r="F3" s="112" t="s">
        <v>250</v>
      </c>
      <c r="G3" s="112" t="s">
        <v>637</v>
      </c>
      <c r="H3" s="112" t="s">
        <v>636</v>
      </c>
      <c r="I3" s="31"/>
      <c r="J3" s="244" t="s">
        <v>635</v>
      </c>
      <c r="K3" s="244"/>
      <c r="L3" s="244"/>
      <c r="M3" s="244" t="s">
        <v>634</v>
      </c>
      <c r="N3" s="244"/>
      <c r="O3" s="244"/>
      <c r="P3" s="244" t="s">
        <v>633</v>
      </c>
      <c r="Q3" s="244"/>
      <c r="R3" s="244"/>
      <c r="S3" s="244" t="s">
        <v>632</v>
      </c>
      <c r="T3" s="244"/>
      <c r="U3" s="244"/>
      <c r="V3" s="245" t="s">
        <v>631</v>
      </c>
      <c r="W3" s="245"/>
      <c r="X3" s="245"/>
      <c r="Y3" s="113"/>
    </row>
    <row r="4" spans="1:25" ht="15.75" thickBot="1">
      <c r="A4" s="112" t="s">
        <v>417</v>
      </c>
      <c r="B4" s="112" t="s">
        <v>630</v>
      </c>
      <c r="C4" s="112" t="s">
        <v>629</v>
      </c>
      <c r="D4" s="112" t="s">
        <v>628</v>
      </c>
      <c r="E4" s="112" t="s">
        <v>248</v>
      </c>
      <c r="F4" s="112" t="s">
        <v>248</v>
      </c>
      <c r="G4" s="112" t="s">
        <v>248</v>
      </c>
      <c r="H4" s="112" t="s">
        <v>251</v>
      </c>
      <c r="I4" s="105" t="s">
        <v>627</v>
      </c>
      <c r="J4" s="105">
        <v>43859</v>
      </c>
      <c r="K4" s="105"/>
      <c r="L4" s="105"/>
      <c r="M4" s="105">
        <v>43859</v>
      </c>
      <c r="N4" s="105"/>
      <c r="O4" s="105"/>
      <c r="P4" s="105">
        <v>43859</v>
      </c>
      <c r="Q4" s="105"/>
      <c r="R4" s="105"/>
      <c r="S4" s="105">
        <v>43859</v>
      </c>
      <c r="T4" s="105"/>
      <c r="U4" s="105"/>
      <c r="V4" s="105">
        <v>43859</v>
      </c>
      <c r="W4" s="105"/>
      <c r="X4" s="105"/>
      <c r="Y4" s="112" t="s">
        <v>626</v>
      </c>
    </row>
    <row r="5" spans="1:25">
      <c r="A5" s="237" t="s">
        <v>421</v>
      </c>
      <c r="B5" s="237" t="s">
        <v>422</v>
      </c>
      <c r="C5" s="237">
        <v>267</v>
      </c>
      <c r="D5" s="237" t="s">
        <v>652</v>
      </c>
      <c r="E5" s="227">
        <f>AVERAGE(S7:U7)</f>
        <v>0.17874246668472879</v>
      </c>
      <c r="F5" s="236">
        <f>STDEV(S7:U7)</f>
        <v>4.2844711785918657E-2</v>
      </c>
      <c r="G5" s="236">
        <f>F5/E5*100</f>
        <v>23.970079735717992</v>
      </c>
      <c r="H5" s="236">
        <f>AVERAGE(V5:X5)</f>
        <v>0.89399972294231111</v>
      </c>
      <c r="I5" s="97" t="s">
        <v>621</v>
      </c>
      <c r="J5" s="96">
        <f>AVERAGE(J7:L7)</f>
        <v>284.17600719592298</v>
      </c>
      <c r="K5" s="95"/>
      <c r="L5" s="94"/>
      <c r="M5" s="96">
        <f>AVERAGE(M7:O7)</f>
        <v>254.05327170000734</v>
      </c>
      <c r="N5" s="95"/>
      <c r="O5" s="94"/>
      <c r="P5" s="96">
        <f>AVERAGE(P7:R7)</f>
        <v>44.732122106006834</v>
      </c>
      <c r="Q5" s="95"/>
      <c r="R5" s="94"/>
      <c r="S5" s="133">
        <f>AVERAGE(S7:U7)</f>
        <v>0.17874246668472879</v>
      </c>
      <c r="T5" s="92"/>
      <c r="U5" s="91"/>
      <c r="V5" s="93">
        <f>M5/J5</f>
        <v>0.89399972294231111</v>
      </c>
      <c r="W5" s="92"/>
      <c r="X5" s="91"/>
      <c r="Y5" s="233" t="e">
        <f>_xlfn.T.TEST(J5:K5,M5:N5,2,1)</f>
        <v>#DIV/0!</v>
      </c>
    </row>
    <row r="6" spans="1:25">
      <c r="A6" s="215"/>
      <c r="B6" s="215" t="s">
        <v>422</v>
      </c>
      <c r="C6" s="215"/>
      <c r="D6" s="215"/>
      <c r="E6" s="212"/>
      <c r="F6" s="212"/>
      <c r="G6" s="212"/>
      <c r="H6" s="212"/>
      <c r="I6" s="66"/>
      <c r="J6" s="90" t="s">
        <v>620</v>
      </c>
      <c r="K6" s="41" t="s">
        <v>619</v>
      </c>
      <c r="L6" s="89" t="s">
        <v>618</v>
      </c>
      <c r="M6" s="90" t="s">
        <v>620</v>
      </c>
      <c r="N6" s="41" t="s">
        <v>619</v>
      </c>
      <c r="O6" s="89" t="s">
        <v>618</v>
      </c>
      <c r="P6" s="90" t="s">
        <v>620</v>
      </c>
      <c r="Q6" s="41" t="s">
        <v>619</v>
      </c>
      <c r="R6" s="89" t="s">
        <v>618</v>
      </c>
      <c r="S6" s="90" t="s">
        <v>620</v>
      </c>
      <c r="T6" s="41" t="s">
        <v>619</v>
      </c>
      <c r="U6" s="89" t="s">
        <v>618</v>
      </c>
      <c r="V6" s="41" t="s">
        <v>620</v>
      </c>
      <c r="W6" s="41" t="s">
        <v>619</v>
      </c>
      <c r="X6" s="89" t="s">
        <v>618</v>
      </c>
      <c r="Y6" s="234"/>
    </row>
    <row r="7" spans="1:25" ht="15.75" thickBot="1">
      <c r="A7" s="215"/>
      <c r="B7" s="215" t="s">
        <v>422</v>
      </c>
      <c r="C7" s="215"/>
      <c r="D7" s="215"/>
      <c r="E7" s="212"/>
      <c r="F7" s="212"/>
      <c r="G7" s="212"/>
      <c r="H7" s="212"/>
      <c r="I7" s="116" t="s">
        <v>639</v>
      </c>
      <c r="J7" s="117">
        <f>'UC Data'!AJ64</f>
        <v>298.857326471921</v>
      </c>
      <c r="K7" s="118">
        <f>'UC Data'!AJ65</f>
        <v>276.48686945959503</v>
      </c>
      <c r="L7" s="119">
        <f>'UC Data'!AJ66</f>
        <v>277.18382565625302</v>
      </c>
      <c r="M7" s="117">
        <v>273.62489588842698</v>
      </c>
      <c r="N7" s="118">
        <v>261.348653836111</v>
      </c>
      <c r="O7" s="119">
        <v>227.186265375484</v>
      </c>
      <c r="P7" s="120">
        <v>37.923981813745698</v>
      </c>
      <c r="Q7" s="121">
        <v>45.415674361807397</v>
      </c>
      <c r="R7" s="122">
        <v>50.856710142467399</v>
      </c>
      <c r="S7" s="123">
        <f>P7/M7</f>
        <v>0.13859843305051286</v>
      </c>
      <c r="T7" s="124">
        <f>Q7/N7</f>
        <v>0.17377428081296753</v>
      </c>
      <c r="U7" s="125">
        <f>R7/O7</f>
        <v>0.22385468619070589</v>
      </c>
      <c r="V7" s="109">
        <f>M7/J7</f>
        <v>0.91557031282662993</v>
      </c>
      <c r="W7" s="108">
        <f>N7/K7</f>
        <v>0.94524797632136281</v>
      </c>
      <c r="X7" s="111">
        <f>O7/L7</f>
        <v>0.81962309610816531</v>
      </c>
      <c r="Y7" s="234"/>
    </row>
    <row r="8" spans="1:25" ht="15.75" thickBot="1">
      <c r="A8" s="104"/>
      <c r="B8" s="103"/>
      <c r="C8" s="103"/>
      <c r="D8" s="103"/>
      <c r="E8" s="102"/>
      <c r="F8" s="102"/>
      <c r="G8" s="102"/>
      <c r="H8" s="101"/>
      <c r="I8" s="110"/>
      <c r="J8" s="105">
        <v>43859</v>
      </c>
      <c r="K8" s="105"/>
      <c r="L8" s="105"/>
      <c r="M8" s="105">
        <v>43859</v>
      </c>
      <c r="N8" s="105"/>
      <c r="O8" s="105"/>
      <c r="P8" s="105">
        <v>43859</v>
      </c>
      <c r="Q8" s="105"/>
      <c r="R8" s="105"/>
      <c r="S8" s="105">
        <v>43859</v>
      </c>
      <c r="T8" s="105"/>
      <c r="U8" s="105"/>
      <c r="V8" s="105">
        <v>43859</v>
      </c>
      <c r="W8" s="99"/>
      <c r="X8" s="98"/>
    </row>
    <row r="9" spans="1:25">
      <c r="A9" s="237" t="s">
        <v>392</v>
      </c>
      <c r="B9" s="237" t="s">
        <v>391</v>
      </c>
      <c r="C9" s="237">
        <v>273</v>
      </c>
      <c r="D9" s="237" t="s">
        <v>651</v>
      </c>
      <c r="E9" s="227">
        <f>AVERAGE(S11:U11)</f>
        <v>4.0447150717065563</v>
      </c>
      <c r="F9" s="236">
        <f>STDEV(S11:U11)</f>
        <v>0.18590278709888994</v>
      </c>
      <c r="G9" s="236">
        <f>F9/E9*100</f>
        <v>4.596189936821764</v>
      </c>
      <c r="H9" s="236">
        <f>AVERAGE(V9:X9)</f>
        <v>0.34836881038046807</v>
      </c>
      <c r="I9" s="97" t="s">
        <v>621</v>
      </c>
      <c r="J9" s="96">
        <f>AVERAGE(P11:R11)</f>
        <v>697.15652431734304</v>
      </c>
      <c r="K9" s="95"/>
      <c r="L9" s="94"/>
      <c r="M9" s="96">
        <f>AVERAGE(J11:L11)</f>
        <v>242.86758902541465</v>
      </c>
      <c r="N9" s="95"/>
      <c r="O9" s="94"/>
      <c r="P9" s="96" t="e">
        <f>AVERAGE(#REF!)</f>
        <v>#REF!</v>
      </c>
      <c r="Q9" s="95"/>
      <c r="R9" s="94"/>
      <c r="S9" s="134">
        <f>AVERAGE(S11:U11)</f>
        <v>4.0447150717065563</v>
      </c>
      <c r="T9" s="92"/>
      <c r="U9" s="91"/>
      <c r="V9" s="93">
        <f>M9/J9</f>
        <v>0.34836881038046807</v>
      </c>
      <c r="W9" s="92"/>
      <c r="X9" s="91"/>
      <c r="Y9" s="233" t="e">
        <f>_xlfn.T.TEST(J9:K9,M9:N9,2,1)</f>
        <v>#DIV/0!</v>
      </c>
    </row>
    <row r="10" spans="1:25">
      <c r="A10" s="215" t="s">
        <v>392</v>
      </c>
      <c r="B10" s="215" t="s">
        <v>391</v>
      </c>
      <c r="C10" s="215"/>
      <c r="D10" s="215"/>
      <c r="E10" s="212"/>
      <c r="F10" s="212"/>
      <c r="G10" s="212"/>
      <c r="H10" s="212"/>
      <c r="I10" s="66"/>
      <c r="J10" s="90" t="s">
        <v>620</v>
      </c>
      <c r="K10" s="41" t="s">
        <v>619</v>
      </c>
      <c r="L10" s="89" t="s">
        <v>618</v>
      </c>
      <c r="M10" s="90" t="s">
        <v>620</v>
      </c>
      <c r="N10" s="41" t="s">
        <v>619</v>
      </c>
      <c r="O10" s="89" t="s">
        <v>618</v>
      </c>
      <c r="P10" s="90" t="s">
        <v>620</v>
      </c>
      <c r="Q10" s="41" t="s">
        <v>619</v>
      </c>
      <c r="R10" s="89" t="s">
        <v>618</v>
      </c>
      <c r="S10" s="90" t="s">
        <v>620</v>
      </c>
      <c r="T10" s="41" t="s">
        <v>619</v>
      </c>
      <c r="U10" s="89" t="s">
        <v>618</v>
      </c>
      <c r="V10" s="90" t="s">
        <v>620</v>
      </c>
      <c r="W10" s="41" t="s">
        <v>619</v>
      </c>
      <c r="X10" s="89" t="s">
        <v>618</v>
      </c>
      <c r="Y10" s="234"/>
    </row>
    <row r="11" spans="1:25" ht="15.75" thickBot="1">
      <c r="A11" s="215" t="s">
        <v>392</v>
      </c>
      <c r="B11" s="215" t="s">
        <v>391</v>
      </c>
      <c r="C11" s="215"/>
      <c r="D11" s="215"/>
      <c r="E11" s="212"/>
      <c r="F11" s="212"/>
      <c r="G11" s="212"/>
      <c r="H11" s="212"/>
      <c r="I11" s="116" t="s">
        <v>639</v>
      </c>
      <c r="J11" s="117">
        <v>251.356985254145</v>
      </c>
      <c r="K11" s="118">
        <v>236.306855318662</v>
      </c>
      <c r="L11" s="119">
        <v>240.93892650343699</v>
      </c>
      <c r="M11" s="117">
        <v>175.54375391237701</v>
      </c>
      <c r="N11" s="118">
        <v>173.89823775821901</v>
      </c>
      <c r="O11" s="119">
        <v>168.00076512822201</v>
      </c>
      <c r="P11" s="120">
        <v>691.56184868448702</v>
      </c>
      <c r="Q11" s="121">
        <v>684.33152092520004</v>
      </c>
      <c r="R11" s="122">
        <v>715.57620334234196</v>
      </c>
      <c r="S11" s="132">
        <f>P11/M11</f>
        <v>3.9395411871485977</v>
      </c>
      <c r="T11" s="124">
        <f>Q11/N11</f>
        <v>3.9352412637824803</v>
      </c>
      <c r="U11" s="125">
        <f>R11/O11</f>
        <v>4.2593627641885909</v>
      </c>
      <c r="V11" s="109">
        <f>M11/J11</f>
        <v>0.69838422725704696</v>
      </c>
      <c r="W11" s="108">
        <f>N11/K11</f>
        <v>0.7359000970315297</v>
      </c>
      <c r="X11" s="111">
        <f>O11/L11</f>
        <v>0.69727531190700098</v>
      </c>
      <c r="Y11" s="234"/>
    </row>
    <row r="12" spans="1:25" ht="15.75" thickBot="1">
      <c r="A12" s="104"/>
      <c r="B12" s="103"/>
      <c r="C12" s="103"/>
      <c r="D12" s="103"/>
      <c r="E12" s="102"/>
      <c r="F12" s="102"/>
      <c r="G12" s="102"/>
      <c r="H12" s="101"/>
      <c r="I12" s="100"/>
      <c r="J12" s="105">
        <v>43859</v>
      </c>
      <c r="K12" s="105"/>
      <c r="L12" s="105"/>
      <c r="M12" s="105">
        <v>43859</v>
      </c>
      <c r="N12" s="105"/>
      <c r="O12" s="105"/>
      <c r="P12" s="105">
        <v>43859</v>
      </c>
      <c r="Q12" s="105"/>
      <c r="R12" s="105"/>
      <c r="S12" s="105">
        <v>43859</v>
      </c>
      <c r="T12" s="105"/>
      <c r="U12" s="105"/>
      <c r="V12" s="105">
        <v>43859</v>
      </c>
      <c r="W12" s="105"/>
      <c r="X12" s="105"/>
    </row>
    <row r="13" spans="1:25">
      <c r="A13" s="237" t="s">
        <v>394</v>
      </c>
      <c r="B13" s="237" t="s">
        <v>393</v>
      </c>
      <c r="C13" s="237">
        <v>476</v>
      </c>
      <c r="D13" s="237" t="s">
        <v>650</v>
      </c>
      <c r="E13" s="237">
        <f>AVERAGE(S13:U13)</f>
        <v>2.7253687945652296</v>
      </c>
      <c r="F13" s="237" t="e">
        <f>STDEV(S13:U13)</f>
        <v>#DIV/0!</v>
      </c>
      <c r="G13" s="237" t="e">
        <f>F13/E13*100</f>
        <v>#DIV/0!</v>
      </c>
      <c r="H13" s="237">
        <f>AVERAGE(V13:X13)</f>
        <v>0.9350765419049335</v>
      </c>
      <c r="I13" s="97" t="s">
        <v>621</v>
      </c>
      <c r="J13" s="96">
        <f>AVERAGE(J15:L15)</f>
        <v>270.816355219564</v>
      </c>
      <c r="K13" s="95"/>
      <c r="L13" s="94"/>
      <c r="M13" s="96">
        <f>AVERAGE(M15:O15)</f>
        <v>253.234020930008</v>
      </c>
      <c r="N13" s="95"/>
      <c r="O13" s="94"/>
      <c r="P13" s="96">
        <f>AVERAGE(P15:R15)</f>
        <v>688.88150752977435</v>
      </c>
      <c r="Q13" s="95"/>
      <c r="R13" s="94"/>
      <c r="S13" s="134">
        <f>AVERAGE(S15:U15)</f>
        <v>2.7253687945652296</v>
      </c>
      <c r="T13" s="92"/>
      <c r="U13" s="91"/>
      <c r="V13" s="93">
        <f>M13/J13</f>
        <v>0.9350765419049335</v>
      </c>
      <c r="W13" s="92"/>
      <c r="X13" s="91"/>
      <c r="Y13" s="233" t="e">
        <f>_xlfn.T.TEST(J13:L13,M13:O13,2,1)</f>
        <v>#DIV/0!</v>
      </c>
    </row>
    <row r="14" spans="1:25">
      <c r="A14" s="215" t="s">
        <v>394</v>
      </c>
      <c r="B14" s="215" t="s">
        <v>393</v>
      </c>
      <c r="C14" s="215"/>
      <c r="D14" s="215"/>
      <c r="E14" s="215"/>
      <c r="F14" s="215"/>
      <c r="G14" s="215"/>
      <c r="H14" s="215"/>
      <c r="I14" s="66"/>
      <c r="J14" s="90" t="s">
        <v>620</v>
      </c>
      <c r="K14" s="41" t="s">
        <v>619</v>
      </c>
      <c r="L14" s="89" t="s">
        <v>618</v>
      </c>
      <c r="M14" s="90" t="s">
        <v>620</v>
      </c>
      <c r="N14" s="41" t="s">
        <v>619</v>
      </c>
      <c r="O14" s="89" t="s">
        <v>618</v>
      </c>
      <c r="P14" s="90" t="s">
        <v>620</v>
      </c>
      <c r="Q14" s="41" t="s">
        <v>619</v>
      </c>
      <c r="R14" s="89" t="s">
        <v>618</v>
      </c>
      <c r="S14" s="90" t="s">
        <v>620</v>
      </c>
      <c r="T14" s="41" t="s">
        <v>619</v>
      </c>
      <c r="U14" s="89" t="s">
        <v>618</v>
      </c>
      <c r="V14" s="90" t="s">
        <v>620</v>
      </c>
      <c r="W14" s="41" t="s">
        <v>619</v>
      </c>
      <c r="X14" s="89" t="s">
        <v>618</v>
      </c>
      <c r="Y14" s="234"/>
    </row>
    <row r="15" spans="1:25" ht="15.75" thickBot="1">
      <c r="A15" s="215" t="s">
        <v>394</v>
      </c>
      <c r="B15" s="215" t="s">
        <v>393</v>
      </c>
      <c r="C15" s="215"/>
      <c r="D15" s="215"/>
      <c r="E15" s="215"/>
      <c r="F15" s="215"/>
      <c r="G15" s="215"/>
      <c r="H15" s="215"/>
      <c r="I15" s="116" t="s">
        <v>639</v>
      </c>
      <c r="J15" s="117">
        <v>270.46070916528902</v>
      </c>
      <c r="K15" s="118">
        <v>275.02897237111802</v>
      </c>
      <c r="L15" s="119">
        <v>266.95938412228497</v>
      </c>
      <c r="M15" s="117">
        <v>264.53462762139497</v>
      </c>
      <c r="N15" s="118">
        <v>249.197407701961</v>
      </c>
      <c r="O15" s="119">
        <v>245.970027466668</v>
      </c>
      <c r="P15" s="120">
        <v>671.14632018176098</v>
      </c>
      <c r="Q15" s="121">
        <v>653.80386490628996</v>
      </c>
      <c r="R15" s="122">
        <v>741.694337501272</v>
      </c>
      <c r="S15" s="123">
        <f>P15/M15</f>
        <v>2.5370830511546996</v>
      </c>
      <c r="T15" s="124">
        <f>Q15/N15</f>
        <v>2.6236383072180129</v>
      </c>
      <c r="U15" s="125">
        <f>R15/O15</f>
        <v>3.0153850253229768</v>
      </c>
      <c r="V15" s="109">
        <f>M15/J15</f>
        <v>0.97808893734626579</v>
      </c>
      <c r="W15" s="108">
        <f>N15/K15</f>
        <v>0.90607693274474199</v>
      </c>
      <c r="X15" s="111">
        <f>O15/L15</f>
        <v>0.92137621711772277</v>
      </c>
      <c r="Y15" s="234"/>
    </row>
    <row r="16" spans="1:25" ht="15.75" thickBot="1">
      <c r="A16" s="104"/>
      <c r="B16" s="103"/>
      <c r="C16" s="103"/>
      <c r="D16" s="103"/>
      <c r="E16" s="102"/>
      <c r="F16" s="102"/>
      <c r="G16" s="102"/>
      <c r="H16" s="101"/>
      <c r="I16" s="107"/>
      <c r="J16" s="105">
        <v>43847</v>
      </c>
      <c r="K16" s="105">
        <v>43874</v>
      </c>
      <c r="L16" s="105"/>
      <c r="M16" s="105">
        <v>43847</v>
      </c>
      <c r="N16" s="105">
        <v>43874</v>
      </c>
      <c r="O16" s="105"/>
      <c r="P16" s="105">
        <v>43847</v>
      </c>
      <c r="Q16" s="105">
        <v>43874</v>
      </c>
      <c r="R16" s="105"/>
      <c r="S16" s="105">
        <v>43847</v>
      </c>
      <c r="T16" s="105">
        <v>43874</v>
      </c>
      <c r="U16" s="105"/>
      <c r="V16" s="105">
        <v>43847</v>
      </c>
      <c r="W16" s="105">
        <v>43874</v>
      </c>
      <c r="X16" s="105"/>
    </row>
    <row r="17" spans="1:25">
      <c r="A17" s="237" t="s">
        <v>428</v>
      </c>
      <c r="B17" s="237" t="s">
        <v>429</v>
      </c>
      <c r="C17" s="215">
        <v>899</v>
      </c>
      <c r="D17" s="215" t="s">
        <v>649</v>
      </c>
      <c r="E17" s="215">
        <f>AVERAGE(S17,U17)</f>
        <v>5.7535486751711957</v>
      </c>
      <c r="F17" s="215">
        <f>STDEV(S17:U17)</f>
        <v>0.557835945240307</v>
      </c>
      <c r="G17" s="215">
        <f>F17/E17*100</f>
        <v>9.6955110095372348</v>
      </c>
      <c r="H17" s="215" t="e">
        <f>AVERAGE(V17:X17)</f>
        <v>#REF!</v>
      </c>
      <c r="I17" s="97" t="s">
        <v>621</v>
      </c>
      <c r="J17" s="96" t="e">
        <f>AVERAGE(#REF!)</f>
        <v>#REF!</v>
      </c>
      <c r="K17" s="95" t="s">
        <v>625</v>
      </c>
      <c r="L17" s="94">
        <f>AVERAGE(J20:L20)</f>
        <v>264.2244695571203</v>
      </c>
      <c r="M17" s="96">
        <f>AVERAGE(M19:O19)</f>
        <v>173.22252250269966</v>
      </c>
      <c r="N17" s="95" t="s">
        <v>625</v>
      </c>
      <c r="O17" s="94">
        <f>AVERAGE(M20:O20)</f>
        <v>198.70908052367835</v>
      </c>
      <c r="P17" s="96">
        <f>AVERAGE(P19:R19)</f>
        <v>964.69746708351761</v>
      </c>
      <c r="Q17" s="95" t="s">
        <v>624</v>
      </c>
      <c r="R17" s="94">
        <f>AVERAGE(P20:R20)</f>
        <v>949.99044038026602</v>
      </c>
      <c r="S17" s="134">
        <f>AVERAGE(S19:U19)</f>
        <v>5.7535486751711957</v>
      </c>
      <c r="T17" s="134">
        <f>AVERAGE(S20:U20)</f>
        <v>4.9646495158331385</v>
      </c>
      <c r="U17" s="91"/>
      <c r="V17" s="93" t="e">
        <f>M17/J17</f>
        <v>#REF!</v>
      </c>
      <c r="W17" s="92" t="s">
        <v>624</v>
      </c>
      <c r="X17" s="91">
        <f>O17/L17</f>
        <v>0.75204647342747799</v>
      </c>
      <c r="Y17" s="233" t="e">
        <f>_xlfn.T.TEST(J17:L17,M17:O17,2,1)</f>
        <v>#REF!</v>
      </c>
    </row>
    <row r="18" spans="1:25">
      <c r="A18" s="215"/>
      <c r="B18" s="215"/>
      <c r="C18" s="215"/>
      <c r="D18" s="215"/>
      <c r="E18" s="215"/>
      <c r="F18" s="215"/>
      <c r="G18" s="215"/>
      <c r="H18" s="215"/>
      <c r="I18" s="66"/>
      <c r="J18" s="90" t="s">
        <v>620</v>
      </c>
      <c r="K18" s="41" t="s">
        <v>619</v>
      </c>
      <c r="L18" s="89" t="s">
        <v>618</v>
      </c>
      <c r="M18" s="90" t="s">
        <v>620</v>
      </c>
      <c r="N18" s="41" t="s">
        <v>619</v>
      </c>
      <c r="O18" s="89" t="s">
        <v>618</v>
      </c>
      <c r="P18" s="90" t="s">
        <v>620</v>
      </c>
      <c r="Q18" s="41" t="s">
        <v>619</v>
      </c>
      <c r="R18" s="89" t="s">
        <v>618</v>
      </c>
      <c r="S18" s="90" t="s">
        <v>620</v>
      </c>
      <c r="T18" s="41" t="s">
        <v>619</v>
      </c>
      <c r="U18" s="89" t="s">
        <v>618</v>
      </c>
      <c r="V18" s="90" t="s">
        <v>620</v>
      </c>
      <c r="W18" s="41" t="s">
        <v>619</v>
      </c>
      <c r="X18" s="89" t="s">
        <v>618</v>
      </c>
      <c r="Y18" s="234"/>
    </row>
    <row r="19" spans="1:25" ht="15.75" thickBot="1">
      <c r="A19" s="215"/>
      <c r="B19" s="215"/>
      <c r="C19" s="215"/>
      <c r="D19" s="215"/>
      <c r="E19" s="215"/>
      <c r="F19" s="215"/>
      <c r="G19" s="215"/>
      <c r="H19" s="215"/>
      <c r="I19" s="66" t="s">
        <v>642</v>
      </c>
      <c r="J19" s="126">
        <v>238.867679960679</v>
      </c>
      <c r="K19" s="127">
        <v>223.76211813856401</v>
      </c>
      <c r="L19" s="128">
        <v>217.73154574765701</v>
      </c>
      <c r="M19" s="126">
        <v>143.83777559826299</v>
      </c>
      <c r="N19" s="127">
        <v>174.08116325805301</v>
      </c>
      <c r="O19" s="128">
        <v>201.74862865178301</v>
      </c>
      <c r="P19" s="129">
        <v>1116.38033374982</v>
      </c>
      <c r="Q19" s="130">
        <v>873.00763993138696</v>
      </c>
      <c r="R19" s="131">
        <v>904.70442756934597</v>
      </c>
      <c r="S19" s="85">
        <f t="shared" ref="S19:U20" si="0">P19/M19</f>
        <v>7.7613848594812502</v>
      </c>
      <c r="T19" s="84">
        <f t="shared" si="0"/>
        <v>5.0149460377701232</v>
      </c>
      <c r="U19" s="83">
        <f t="shared" si="0"/>
        <v>4.4843151282622129</v>
      </c>
      <c r="V19" s="109">
        <f t="shared" ref="V19:X20" si="1">M19/J19</f>
        <v>0.60216507993856982</v>
      </c>
      <c r="W19" s="108">
        <f t="shared" si="1"/>
        <v>0.77797423757963258</v>
      </c>
      <c r="X19" s="111">
        <f t="shared" si="1"/>
        <v>0.92659347068431863</v>
      </c>
      <c r="Y19" s="234"/>
    </row>
    <row r="20" spans="1:25" ht="15.75" thickBot="1">
      <c r="A20" s="238"/>
      <c r="B20" s="238"/>
      <c r="C20" s="238"/>
      <c r="D20" s="238"/>
      <c r="E20" s="238"/>
      <c r="F20" s="238"/>
      <c r="G20" s="238"/>
      <c r="H20" s="238"/>
      <c r="I20" s="116" t="s">
        <v>641</v>
      </c>
      <c r="J20" s="117">
        <v>259.00941071216897</v>
      </c>
      <c r="K20" s="118">
        <v>271.538723385727</v>
      </c>
      <c r="L20" s="119">
        <v>262.12527457346499</v>
      </c>
      <c r="M20" s="117">
        <v>157.17812474166399</v>
      </c>
      <c r="N20" s="118">
        <v>209.152374855017</v>
      </c>
      <c r="O20" s="119">
        <v>229.79674197435401</v>
      </c>
      <c r="P20" s="120">
        <v>1068.21906721455</v>
      </c>
      <c r="Q20" s="121">
        <v>801.14075800705598</v>
      </c>
      <c r="R20" s="122">
        <v>980.61149591919195</v>
      </c>
      <c r="S20" s="85">
        <f t="shared" si="0"/>
        <v>6.7962324208299441</v>
      </c>
      <c r="T20" s="84">
        <f t="shared" si="0"/>
        <v>3.8304167407250396</v>
      </c>
      <c r="U20" s="83">
        <f t="shared" si="0"/>
        <v>4.2672993859444324</v>
      </c>
      <c r="V20" s="109">
        <f t="shared" si="1"/>
        <v>0.60684329696550032</v>
      </c>
      <c r="W20" s="108">
        <f t="shared" si="1"/>
        <v>0.77024879636747512</v>
      </c>
      <c r="X20" s="111">
        <f t="shared" si="1"/>
        <v>0.87666762523485553</v>
      </c>
      <c r="Y20" s="235"/>
    </row>
    <row r="21" spans="1:25" ht="15.75" thickBot="1">
      <c r="A21" s="104"/>
      <c r="B21" s="103"/>
      <c r="C21" s="103"/>
      <c r="D21" s="103"/>
      <c r="E21" s="102"/>
      <c r="F21" s="102"/>
      <c r="G21" s="102"/>
      <c r="H21" s="101"/>
      <c r="I21" s="100"/>
      <c r="J21" s="105">
        <v>43847</v>
      </c>
      <c r="K21" s="105"/>
      <c r="L21" s="105"/>
      <c r="M21" s="105">
        <v>43847</v>
      </c>
      <c r="N21" s="105"/>
      <c r="O21" s="105"/>
      <c r="P21" s="105">
        <v>43847</v>
      </c>
      <c r="Q21" s="105"/>
      <c r="R21" s="105"/>
      <c r="S21" s="105">
        <v>43847</v>
      </c>
      <c r="T21" s="105"/>
      <c r="U21" s="105"/>
      <c r="V21" s="105">
        <v>43847</v>
      </c>
      <c r="W21" s="99">
        <v>44113</v>
      </c>
      <c r="X21" s="98">
        <v>44171</v>
      </c>
    </row>
    <row r="22" spans="1:25">
      <c r="A22" s="237" t="s">
        <v>426</v>
      </c>
      <c r="B22" s="237" t="s">
        <v>427</v>
      </c>
      <c r="C22" s="237">
        <v>900</v>
      </c>
      <c r="D22" s="237" t="s">
        <v>647</v>
      </c>
      <c r="E22" s="237">
        <f>AVERAGE(S22:U22)</f>
        <v>1.8080180224478886</v>
      </c>
      <c r="F22" s="237" t="e">
        <f>STDEV(S22:U22)</f>
        <v>#DIV/0!</v>
      </c>
      <c r="G22" s="237" t="e">
        <f>F22/E22*100</f>
        <v>#DIV/0!</v>
      </c>
      <c r="H22" s="237">
        <f>AVERAGE(V22:X22)</f>
        <v>0.99634320794661901</v>
      </c>
      <c r="I22" s="97" t="s">
        <v>621</v>
      </c>
      <c r="J22" s="96">
        <f>AVERAGE(J19:L19)</f>
        <v>226.78711461563333</v>
      </c>
      <c r="K22" s="95"/>
      <c r="L22" s="94"/>
      <c r="M22" s="96">
        <f>AVERAGE(M24:O24)</f>
        <v>225.95780129709769</v>
      </c>
      <c r="N22" s="95"/>
      <c r="O22" s="94"/>
      <c r="P22" s="96">
        <f>AVERAGE(P24:R24)</f>
        <v>400.32891712418132</v>
      </c>
      <c r="Q22" s="95"/>
      <c r="R22" s="94"/>
      <c r="S22" s="134">
        <f>AVERAGE(S24:U24)</f>
        <v>1.8080180224478886</v>
      </c>
      <c r="T22" s="92"/>
      <c r="U22" s="91"/>
      <c r="V22" s="93">
        <f>M22/J22</f>
        <v>0.99634320794661901</v>
      </c>
      <c r="W22" s="92"/>
      <c r="X22" s="91"/>
      <c r="Y22" s="233" t="e">
        <f>_xlfn.T.TEST(J22:L22,M22:O22,2,1)</f>
        <v>#DIV/0!</v>
      </c>
    </row>
    <row r="23" spans="1:25">
      <c r="A23" s="215" t="s">
        <v>426</v>
      </c>
      <c r="B23" s="215" t="s">
        <v>427</v>
      </c>
      <c r="C23" s="215"/>
      <c r="D23" s="215"/>
      <c r="E23" s="215"/>
      <c r="F23" s="215"/>
      <c r="G23" s="215"/>
      <c r="H23" s="215"/>
      <c r="I23" s="66"/>
      <c r="J23" s="90" t="s">
        <v>620</v>
      </c>
      <c r="K23" s="41" t="s">
        <v>619</v>
      </c>
      <c r="L23" s="89" t="s">
        <v>618</v>
      </c>
      <c r="M23" s="90" t="s">
        <v>620</v>
      </c>
      <c r="N23" s="41" t="s">
        <v>619</v>
      </c>
      <c r="O23" s="89" t="s">
        <v>618</v>
      </c>
      <c r="P23" s="90" t="s">
        <v>620</v>
      </c>
      <c r="Q23" s="41" t="s">
        <v>619</v>
      </c>
      <c r="R23" s="89" t="s">
        <v>618</v>
      </c>
      <c r="S23" s="90" t="s">
        <v>620</v>
      </c>
      <c r="T23" s="41" t="s">
        <v>619</v>
      </c>
      <c r="U23" s="89" t="s">
        <v>618</v>
      </c>
      <c r="V23" s="90" t="s">
        <v>620</v>
      </c>
      <c r="W23" s="41" t="s">
        <v>619</v>
      </c>
      <c r="X23" s="89" t="s">
        <v>618</v>
      </c>
      <c r="Y23" s="234"/>
    </row>
    <row r="24" spans="1:25" ht="15.75" thickBot="1">
      <c r="A24" s="215" t="s">
        <v>426</v>
      </c>
      <c r="B24" s="215" t="s">
        <v>427</v>
      </c>
      <c r="C24" s="215"/>
      <c r="D24" s="215"/>
      <c r="E24" s="215"/>
      <c r="F24" s="215"/>
      <c r="G24" s="215"/>
      <c r="H24" s="215"/>
      <c r="I24" s="116" t="s">
        <v>642</v>
      </c>
      <c r="J24" s="117">
        <v>242.36076478442399</v>
      </c>
      <c r="K24" s="118">
        <v>290.93785438142498</v>
      </c>
      <c r="L24" s="119">
        <v>256.61653279568498</v>
      </c>
      <c r="M24" s="117">
        <v>187.890392245887</v>
      </c>
      <c r="N24" s="118">
        <v>262.45982592119299</v>
      </c>
      <c r="O24" s="119">
        <v>227.52318572421299</v>
      </c>
      <c r="P24" s="120">
        <v>418.20419028441</v>
      </c>
      <c r="Q24" s="121">
        <v>413.95779564001901</v>
      </c>
      <c r="R24" s="122">
        <v>368.82476544811499</v>
      </c>
      <c r="S24" s="123">
        <f>P24/M24</f>
        <v>2.2257880527340519</v>
      </c>
      <c r="T24" s="124">
        <f>Q24/N24</f>
        <v>1.5772234633894608</v>
      </c>
      <c r="U24" s="125">
        <f>R24/O24</f>
        <v>1.6210425512201532</v>
      </c>
      <c r="V24" s="109">
        <f>M24/J24</f>
        <v>0.7752508637815716</v>
      </c>
      <c r="W24" s="108">
        <f>N24/K24</f>
        <v>0.90211645534823814</v>
      </c>
      <c r="X24" s="111">
        <f>O24/L24</f>
        <v>0.88662715237199563</v>
      </c>
      <c r="Y24" s="234"/>
    </row>
    <row r="25" spans="1:25" ht="15.75" thickBot="1">
      <c r="A25" s="104"/>
      <c r="B25" s="103"/>
      <c r="C25" s="103"/>
      <c r="D25" s="103"/>
      <c r="E25" s="102"/>
      <c r="F25" s="102"/>
      <c r="G25" s="102"/>
      <c r="H25" s="101"/>
      <c r="I25" s="107"/>
      <c r="J25" s="105">
        <v>43859</v>
      </c>
      <c r="K25" s="105"/>
      <c r="L25" s="105"/>
      <c r="M25" s="105">
        <v>43859</v>
      </c>
      <c r="N25" s="105"/>
      <c r="O25" s="105"/>
      <c r="P25" s="105">
        <v>43859</v>
      </c>
      <c r="Q25" s="105"/>
      <c r="R25" s="105"/>
      <c r="S25" s="105">
        <v>43859</v>
      </c>
      <c r="T25" s="105"/>
      <c r="U25" s="105"/>
      <c r="V25" s="105">
        <v>43859</v>
      </c>
      <c r="W25" s="105"/>
      <c r="X25" s="105"/>
    </row>
    <row r="26" spans="1:25">
      <c r="A26" s="237" t="s">
        <v>396</v>
      </c>
      <c r="B26" s="237" t="s">
        <v>395</v>
      </c>
      <c r="C26" s="237">
        <v>906</v>
      </c>
      <c r="D26" s="237" t="s">
        <v>646</v>
      </c>
      <c r="E26" s="237">
        <f>AVERAGE(S26:U26)</f>
        <v>0.2684150520973137</v>
      </c>
      <c r="F26" s="237" t="e">
        <f>STDEV(S26:U26)</f>
        <v>#DIV/0!</v>
      </c>
      <c r="G26" s="237" t="e">
        <f>F26/E26*100</f>
        <v>#DIV/0!</v>
      </c>
      <c r="H26" s="237">
        <f>AVERAGE(V26:X26)</f>
        <v>0.87038928075616517</v>
      </c>
      <c r="I26" s="97" t="s">
        <v>621</v>
      </c>
      <c r="J26" s="96">
        <f>AVERAGE(J28:L28)</f>
        <v>239.32080718310999</v>
      </c>
      <c r="K26" s="95"/>
      <c r="L26" s="94"/>
      <c r="M26" s="96">
        <f>AVERAGE(M28:O28)</f>
        <v>208.302265234092</v>
      </c>
      <c r="N26" s="95"/>
      <c r="O26" s="94"/>
      <c r="P26" s="96">
        <f>AVERAGE(P28:R28)</f>
        <v>55.285221647222563</v>
      </c>
      <c r="Q26" s="95"/>
      <c r="R26" s="94"/>
      <c r="S26" s="133">
        <f>AVERAGE(S28:U28)</f>
        <v>0.2684150520973137</v>
      </c>
      <c r="T26" s="92"/>
      <c r="U26" s="91"/>
      <c r="V26" s="93">
        <f>M26/J26</f>
        <v>0.87038928075616517</v>
      </c>
      <c r="W26" s="92"/>
      <c r="X26" s="91"/>
      <c r="Y26" s="233" t="e">
        <f>_xlfn.T.TEST(J26:L26,M26:O26,2,1)</f>
        <v>#DIV/0!</v>
      </c>
    </row>
    <row r="27" spans="1:25">
      <c r="A27" s="215" t="s">
        <v>396</v>
      </c>
      <c r="B27" s="215" t="s">
        <v>395</v>
      </c>
      <c r="C27" s="215"/>
      <c r="D27" s="215"/>
      <c r="E27" s="215"/>
      <c r="F27" s="215"/>
      <c r="G27" s="215"/>
      <c r="H27" s="215"/>
      <c r="I27" s="66"/>
      <c r="J27" s="90" t="s">
        <v>620</v>
      </c>
      <c r="K27" s="41" t="s">
        <v>619</v>
      </c>
      <c r="L27" s="89" t="s">
        <v>618</v>
      </c>
      <c r="M27" s="90" t="s">
        <v>620</v>
      </c>
      <c r="N27" s="41" t="s">
        <v>619</v>
      </c>
      <c r="O27" s="89" t="s">
        <v>618</v>
      </c>
      <c r="P27" s="90" t="s">
        <v>620</v>
      </c>
      <c r="Q27" s="41" t="s">
        <v>619</v>
      </c>
      <c r="R27" s="89" t="s">
        <v>618</v>
      </c>
      <c r="S27" s="90" t="s">
        <v>620</v>
      </c>
      <c r="T27" s="41" t="s">
        <v>619</v>
      </c>
      <c r="U27" s="89" t="s">
        <v>618</v>
      </c>
      <c r="V27" s="90" t="s">
        <v>620</v>
      </c>
      <c r="W27" s="41" t="s">
        <v>619</v>
      </c>
      <c r="X27" s="89" t="s">
        <v>618</v>
      </c>
      <c r="Y27" s="234"/>
    </row>
    <row r="28" spans="1:25" ht="15.75" thickBot="1">
      <c r="A28" s="215" t="s">
        <v>396</v>
      </c>
      <c r="B28" s="215" t="s">
        <v>395</v>
      </c>
      <c r="C28" s="215"/>
      <c r="D28" s="215"/>
      <c r="E28" s="215"/>
      <c r="F28" s="215"/>
      <c r="G28" s="215"/>
      <c r="H28" s="215"/>
      <c r="I28" s="116" t="s">
        <v>639</v>
      </c>
      <c r="J28" s="117">
        <v>268.50564585422399</v>
      </c>
      <c r="K28" s="118">
        <v>220.73526972667199</v>
      </c>
      <c r="L28" s="119">
        <v>228.721505968434</v>
      </c>
      <c r="M28" s="117">
        <v>219.946811718974</v>
      </c>
      <c r="N28" s="118">
        <v>221.196985881861</v>
      </c>
      <c r="O28" s="119">
        <v>183.76299810144101</v>
      </c>
      <c r="P28" s="120">
        <v>56.668783354272797</v>
      </c>
      <c r="Q28" s="121">
        <v>50.573407037242397</v>
      </c>
      <c r="R28" s="122">
        <v>58.613474550152503</v>
      </c>
      <c r="S28" s="123">
        <f>P28/M28</f>
        <v>0.257647669049545</v>
      </c>
      <c r="T28" s="124">
        <f>Q28/N28</f>
        <v>0.22863515447833963</v>
      </c>
      <c r="U28" s="125">
        <f>R28/O28</f>
        <v>0.31896233276405644</v>
      </c>
      <c r="V28" s="109">
        <f>M28/J28</f>
        <v>0.81915153411108033</v>
      </c>
      <c r="W28" s="108">
        <f>N28/K28</f>
        <v>1.0020917189888174</v>
      </c>
      <c r="X28" s="111">
        <f>O28/L28</f>
        <v>0.80343559003499332</v>
      </c>
      <c r="Y28" s="234"/>
    </row>
    <row r="29" spans="1:25" ht="15.75" thickBot="1">
      <c r="A29" s="104"/>
      <c r="B29" s="103"/>
      <c r="C29" s="103"/>
      <c r="D29" s="103"/>
      <c r="E29" s="102"/>
      <c r="F29" s="102"/>
      <c r="G29" s="102"/>
      <c r="H29" s="101"/>
      <c r="I29" s="106"/>
      <c r="J29" s="105">
        <v>43859</v>
      </c>
      <c r="K29" s="105"/>
      <c r="L29" s="105"/>
      <c r="M29" s="105">
        <v>43859</v>
      </c>
      <c r="N29" s="105"/>
      <c r="O29" s="105"/>
      <c r="P29" s="105">
        <v>43859</v>
      </c>
      <c r="Q29" s="105"/>
      <c r="R29" s="105"/>
      <c r="S29" s="105">
        <v>43859</v>
      </c>
      <c r="T29" s="105"/>
      <c r="U29" s="105"/>
      <c r="V29" s="105">
        <v>43859</v>
      </c>
      <c r="W29" s="105"/>
      <c r="X29" s="105"/>
    </row>
    <row r="30" spans="1:25">
      <c r="A30" s="237" t="s">
        <v>398</v>
      </c>
      <c r="B30" s="237" t="s">
        <v>397</v>
      </c>
      <c r="C30" s="237">
        <v>913</v>
      </c>
      <c r="D30" s="237" t="s">
        <v>648</v>
      </c>
      <c r="E30" s="237">
        <f>AVERAGE(S30:U30)</f>
        <v>1.8479473312060744</v>
      </c>
      <c r="F30" s="237" t="e">
        <f>STDEV(S30:U30)</f>
        <v>#DIV/0!</v>
      </c>
      <c r="G30" s="237" t="e">
        <f>F30/E30*100</f>
        <v>#DIV/0!</v>
      </c>
      <c r="H30" s="237">
        <f>AVERAGE(V30:X30)</f>
        <v>0.96195953928300015</v>
      </c>
      <c r="I30" s="97" t="s">
        <v>621</v>
      </c>
      <c r="J30" s="96">
        <f>AVERAGE(J32:L32)</f>
        <v>225.77994844313568</v>
      </c>
      <c r="K30" s="95"/>
      <c r="L30" s="94"/>
      <c r="M30" s="96">
        <f>AVERAGE(M32:O32)</f>
        <v>217.19117518369833</v>
      </c>
      <c r="N30" s="95"/>
      <c r="O30" s="94"/>
      <c r="P30" s="96">
        <f>AVERAGE(P32:R32)</f>
        <v>398.98422175987662</v>
      </c>
      <c r="Q30" s="95"/>
      <c r="R30" s="94"/>
      <c r="S30" s="134">
        <f>AVERAGE(S32:U32)</f>
        <v>1.8479473312060744</v>
      </c>
      <c r="T30" s="92"/>
      <c r="U30" s="91"/>
      <c r="V30" s="93">
        <f>M30/J30</f>
        <v>0.96195953928300015</v>
      </c>
      <c r="W30" s="92"/>
      <c r="X30" s="91"/>
      <c r="Y30" s="233" t="e">
        <f>_xlfn.T.TEST(J30:L30,M30:O30,2,1)</f>
        <v>#DIV/0!</v>
      </c>
    </row>
    <row r="31" spans="1:25">
      <c r="A31" s="215" t="s">
        <v>398</v>
      </c>
      <c r="B31" s="215" t="s">
        <v>397</v>
      </c>
      <c r="C31" s="215"/>
      <c r="D31" s="215"/>
      <c r="E31" s="215"/>
      <c r="F31" s="215"/>
      <c r="G31" s="215"/>
      <c r="H31" s="215"/>
      <c r="I31" s="66"/>
      <c r="J31" s="90" t="s">
        <v>620</v>
      </c>
      <c r="K31" s="41" t="s">
        <v>619</v>
      </c>
      <c r="L31" s="89" t="s">
        <v>618</v>
      </c>
      <c r="M31" s="90" t="s">
        <v>620</v>
      </c>
      <c r="N31" s="41" t="s">
        <v>619</v>
      </c>
      <c r="O31" s="89" t="s">
        <v>618</v>
      </c>
      <c r="P31" s="90" t="s">
        <v>620</v>
      </c>
      <c r="Q31" s="41" t="s">
        <v>619</v>
      </c>
      <c r="R31" s="89" t="s">
        <v>618</v>
      </c>
      <c r="S31" s="90" t="s">
        <v>620</v>
      </c>
      <c r="T31" s="41" t="s">
        <v>619</v>
      </c>
      <c r="U31" s="89" t="s">
        <v>618</v>
      </c>
      <c r="V31" s="90" t="s">
        <v>620</v>
      </c>
      <c r="W31" s="41" t="s">
        <v>619</v>
      </c>
      <c r="X31" s="89" t="s">
        <v>618</v>
      </c>
      <c r="Y31" s="234"/>
    </row>
    <row r="32" spans="1:25" ht="15.75" thickBot="1">
      <c r="A32" s="215" t="s">
        <v>398</v>
      </c>
      <c r="B32" s="215" t="s">
        <v>397</v>
      </c>
      <c r="C32" s="215"/>
      <c r="D32" s="215"/>
      <c r="E32" s="215"/>
      <c r="F32" s="215"/>
      <c r="G32" s="215"/>
      <c r="H32" s="215"/>
      <c r="I32" s="116" t="s">
        <v>639</v>
      </c>
      <c r="J32" s="117">
        <v>238.07292783212301</v>
      </c>
      <c r="K32" s="118">
        <v>242.02508653438301</v>
      </c>
      <c r="L32" s="119">
        <v>197.24183096290099</v>
      </c>
      <c r="M32" s="117">
        <v>210.23260115617001</v>
      </c>
      <c r="N32" s="118">
        <v>240.56968426307299</v>
      </c>
      <c r="O32" s="119">
        <v>200.77124013185201</v>
      </c>
      <c r="P32" s="120">
        <v>367.00307616032501</v>
      </c>
      <c r="Q32" s="121">
        <v>407.36407314624398</v>
      </c>
      <c r="R32" s="122">
        <v>422.58551597306098</v>
      </c>
      <c r="S32" s="123">
        <f>P32/M32</f>
        <v>1.7457001156909009</v>
      </c>
      <c r="T32" s="124">
        <f>Q32/N32</f>
        <v>1.6933308716520339</v>
      </c>
      <c r="U32" s="125">
        <f>R32/O32</f>
        <v>2.1048110062752885</v>
      </c>
      <c r="V32" s="109">
        <f>M32/J32</f>
        <v>0.88305967028899401</v>
      </c>
      <c r="W32" s="108">
        <f>N32/K32</f>
        <v>0.99398656440061528</v>
      </c>
      <c r="X32" s="111">
        <f>O32/L32</f>
        <v>1.0178938167006515</v>
      </c>
      <c r="Y32" s="234"/>
    </row>
    <row r="33" spans="1:25" ht="15.75" thickBot="1">
      <c r="A33" s="104"/>
      <c r="B33" s="103"/>
      <c r="C33" s="103"/>
      <c r="D33" s="103"/>
      <c r="E33" s="102"/>
      <c r="F33" s="102"/>
      <c r="G33" s="102"/>
      <c r="H33" s="101"/>
      <c r="I33" s="107"/>
      <c r="J33" s="105">
        <v>43859</v>
      </c>
      <c r="K33" s="105"/>
      <c r="L33" s="105"/>
      <c r="M33" s="105">
        <v>43859</v>
      </c>
      <c r="N33" s="105"/>
      <c r="O33" s="105"/>
      <c r="P33" s="105">
        <v>43859</v>
      </c>
      <c r="Q33" s="105"/>
      <c r="R33" s="105"/>
      <c r="S33" s="105">
        <v>43859</v>
      </c>
      <c r="T33" s="105"/>
      <c r="U33" s="105"/>
      <c r="V33" s="105">
        <v>43859</v>
      </c>
      <c r="W33" s="105"/>
      <c r="X33" s="105"/>
    </row>
    <row r="34" spans="1:25">
      <c r="A34" s="237" t="s">
        <v>400</v>
      </c>
      <c r="B34" s="237" t="s">
        <v>399</v>
      </c>
      <c r="C34" s="237">
        <v>915</v>
      </c>
      <c r="D34" s="237" t="s">
        <v>645</v>
      </c>
      <c r="E34" s="237">
        <f>AVERAGE(S34:U34)</f>
        <v>2.5525361189252127</v>
      </c>
      <c r="F34" s="237" t="e">
        <f>STDEV(S34:U34)</f>
        <v>#DIV/0!</v>
      </c>
      <c r="G34" s="237" t="e">
        <f>F34/E34*100</f>
        <v>#DIV/0!</v>
      </c>
      <c r="H34" s="237">
        <f>AVERAGE(V34:X34)</f>
        <v>0.81394028062451773</v>
      </c>
      <c r="I34" s="97" t="s">
        <v>621</v>
      </c>
      <c r="J34" s="96">
        <f>AVERAGE(J36:L36)</f>
        <v>193.02821239256335</v>
      </c>
      <c r="K34" s="95"/>
      <c r="L34" s="94"/>
      <c r="M34" s="96">
        <f>AVERAGE(M36:O36)</f>
        <v>157.11343736325202</v>
      </c>
      <c r="N34" s="95"/>
      <c r="O34" s="94"/>
      <c r="P34" s="96">
        <f>AVERAGE(P36:R36)</f>
        <v>400.37281972132701</v>
      </c>
      <c r="Q34" s="95"/>
      <c r="R34" s="94"/>
      <c r="S34" s="134">
        <f>AVERAGE(S36:U36)</f>
        <v>2.5525361189252127</v>
      </c>
      <c r="T34" s="92"/>
      <c r="U34" s="91"/>
      <c r="V34" s="93">
        <f>M34/J34</f>
        <v>0.81394028062451773</v>
      </c>
      <c r="W34" s="92"/>
      <c r="X34" s="91"/>
      <c r="Y34" s="233" t="e">
        <f>_xlfn.T.TEST(J34:L34,M34:O34,2,1)</f>
        <v>#DIV/0!</v>
      </c>
    </row>
    <row r="35" spans="1:25">
      <c r="A35" s="215" t="s">
        <v>400</v>
      </c>
      <c r="B35" s="215" t="s">
        <v>399</v>
      </c>
      <c r="C35" s="215"/>
      <c r="D35" s="215"/>
      <c r="E35" s="215"/>
      <c r="F35" s="215"/>
      <c r="G35" s="215"/>
      <c r="H35" s="215"/>
      <c r="I35" s="66"/>
      <c r="J35" s="90" t="s">
        <v>620</v>
      </c>
      <c r="K35" s="41" t="s">
        <v>619</v>
      </c>
      <c r="L35" s="89" t="s">
        <v>618</v>
      </c>
      <c r="M35" s="90" t="s">
        <v>620</v>
      </c>
      <c r="N35" s="41" t="s">
        <v>619</v>
      </c>
      <c r="O35" s="89" t="s">
        <v>618</v>
      </c>
      <c r="P35" s="90" t="s">
        <v>620</v>
      </c>
      <c r="Q35" s="41" t="s">
        <v>619</v>
      </c>
      <c r="R35" s="89" t="s">
        <v>618</v>
      </c>
      <c r="S35" s="90" t="s">
        <v>620</v>
      </c>
      <c r="T35" s="41" t="s">
        <v>619</v>
      </c>
      <c r="U35" s="89" t="s">
        <v>618</v>
      </c>
      <c r="V35" s="90" t="s">
        <v>620</v>
      </c>
      <c r="W35" s="41" t="s">
        <v>619</v>
      </c>
      <c r="X35" s="89" t="s">
        <v>618</v>
      </c>
      <c r="Y35" s="234"/>
    </row>
    <row r="36" spans="1:25" ht="15.75" thickBot="1">
      <c r="A36" s="215" t="s">
        <v>400</v>
      </c>
      <c r="B36" s="215" t="s">
        <v>399</v>
      </c>
      <c r="C36" s="215"/>
      <c r="D36" s="215"/>
      <c r="E36" s="215"/>
      <c r="F36" s="215"/>
      <c r="G36" s="215"/>
      <c r="H36" s="215"/>
      <c r="I36" s="116" t="s">
        <v>639</v>
      </c>
      <c r="J36" s="117">
        <v>205.09178350708299</v>
      </c>
      <c r="K36" s="118">
        <v>192.58213384747901</v>
      </c>
      <c r="L36" s="119">
        <v>181.41071982312801</v>
      </c>
      <c r="M36" s="117">
        <v>165.949117652647</v>
      </c>
      <c r="N36" s="118">
        <v>152.80379193244099</v>
      </c>
      <c r="O36" s="119">
        <v>152.58740250466801</v>
      </c>
      <c r="P36" s="120">
        <v>398.39188088828797</v>
      </c>
      <c r="Q36" s="121">
        <v>414.22544630306299</v>
      </c>
      <c r="R36" s="122">
        <v>388.50113197262999</v>
      </c>
      <c r="S36" s="123">
        <f>P36/M36</f>
        <v>2.4006869486475595</v>
      </c>
      <c r="T36" s="124">
        <f>Q36/N36</f>
        <v>2.7108322448320141</v>
      </c>
      <c r="U36" s="125">
        <f>R36/O36</f>
        <v>2.5460891632960645</v>
      </c>
      <c r="V36" s="109">
        <f>M36/J36</f>
        <v>0.80914561673269481</v>
      </c>
      <c r="W36" s="108">
        <f>N36/K36</f>
        <v>0.79344739244325935</v>
      </c>
      <c r="X36" s="111">
        <f>O36/L36</f>
        <v>0.84111568849645613</v>
      </c>
      <c r="Y36" s="234"/>
    </row>
    <row r="37" spans="1:25" ht="15.75" thickBot="1">
      <c r="A37" s="104"/>
      <c r="B37" s="103"/>
      <c r="C37" s="103"/>
      <c r="D37" s="103"/>
      <c r="E37" s="102"/>
      <c r="F37" s="102"/>
      <c r="G37" s="102"/>
      <c r="H37" s="101"/>
      <c r="I37" s="107"/>
      <c r="J37" s="105">
        <v>43859</v>
      </c>
      <c r="K37" s="105"/>
      <c r="L37" s="105"/>
      <c r="M37" s="105">
        <v>43859</v>
      </c>
      <c r="N37" s="105"/>
      <c r="O37" s="105"/>
      <c r="P37" s="105">
        <v>43859</v>
      </c>
      <c r="Q37" s="105"/>
      <c r="R37" s="105"/>
      <c r="S37" s="105">
        <v>43859</v>
      </c>
      <c r="T37" s="105"/>
      <c r="U37" s="105"/>
      <c r="V37" s="105">
        <v>43859</v>
      </c>
      <c r="W37" s="105"/>
      <c r="X37" s="105"/>
    </row>
    <row r="38" spans="1:25">
      <c r="A38" s="237" t="s">
        <v>402</v>
      </c>
      <c r="B38" s="237" t="s">
        <v>401</v>
      </c>
      <c r="C38" s="237">
        <v>965</v>
      </c>
      <c r="D38" s="237" t="s">
        <v>644</v>
      </c>
      <c r="E38" s="237">
        <f>AVERAGE(S38:U38)</f>
        <v>1.016482072853087</v>
      </c>
      <c r="F38" s="237" t="e">
        <f>STDEV(S38:U38)</f>
        <v>#DIV/0!</v>
      </c>
      <c r="G38" s="237" t="e">
        <f>F38/E38*100</f>
        <v>#DIV/0!</v>
      </c>
      <c r="H38" s="237">
        <f>AVERAGE(V38:X38)</f>
        <v>0.88971280214165682</v>
      </c>
      <c r="I38" s="97" t="s">
        <v>621</v>
      </c>
      <c r="J38" s="96">
        <f>AVERAGE(J40:L40)</f>
        <v>209.518936707693</v>
      </c>
      <c r="K38" s="95"/>
      <c r="L38" s="94"/>
      <c r="M38" s="96">
        <f>AVERAGE(M40:O40)</f>
        <v>186.41168027994198</v>
      </c>
      <c r="N38" s="95"/>
      <c r="O38" s="94"/>
      <c r="P38" s="96">
        <f>AVERAGE(P40:R40)</f>
        <v>188.94500748863632</v>
      </c>
      <c r="Q38" s="95"/>
      <c r="R38" s="94"/>
      <c r="S38" s="133">
        <f>AVERAGE(S40:U40)</f>
        <v>1.016482072853087</v>
      </c>
      <c r="T38" s="92"/>
      <c r="U38" s="91"/>
      <c r="V38" s="93">
        <f>M38/J38</f>
        <v>0.88971280214165682</v>
      </c>
      <c r="W38" s="92"/>
      <c r="X38" s="91"/>
      <c r="Y38" s="233" t="e">
        <f>_xlfn.T.TEST(J38:L38,M38:O38,2,1)</f>
        <v>#DIV/0!</v>
      </c>
    </row>
    <row r="39" spans="1:25">
      <c r="A39" s="215" t="s">
        <v>402</v>
      </c>
      <c r="B39" s="215" t="s">
        <v>401</v>
      </c>
      <c r="C39" s="215"/>
      <c r="D39" s="215"/>
      <c r="E39" s="215"/>
      <c r="F39" s="215"/>
      <c r="G39" s="215"/>
      <c r="H39" s="215"/>
      <c r="I39" s="66"/>
      <c r="J39" s="90" t="s">
        <v>620</v>
      </c>
      <c r="K39" s="41" t="s">
        <v>619</v>
      </c>
      <c r="L39" s="89" t="s">
        <v>618</v>
      </c>
      <c r="M39" s="90" t="s">
        <v>620</v>
      </c>
      <c r="N39" s="41" t="s">
        <v>619</v>
      </c>
      <c r="O39" s="89" t="s">
        <v>618</v>
      </c>
      <c r="P39" s="90" t="s">
        <v>620</v>
      </c>
      <c r="Q39" s="41" t="s">
        <v>619</v>
      </c>
      <c r="R39" s="89" t="s">
        <v>618</v>
      </c>
      <c r="S39" s="90" t="s">
        <v>620</v>
      </c>
      <c r="T39" s="41" t="s">
        <v>619</v>
      </c>
      <c r="U39" s="89" t="s">
        <v>618</v>
      </c>
      <c r="V39" s="90" t="s">
        <v>620</v>
      </c>
      <c r="W39" s="41" t="s">
        <v>619</v>
      </c>
      <c r="X39" s="89" t="s">
        <v>618</v>
      </c>
      <c r="Y39" s="234"/>
    </row>
    <row r="40" spans="1:25" ht="15.75" thickBot="1">
      <c r="A40" s="215" t="s">
        <v>402</v>
      </c>
      <c r="B40" s="215" t="s">
        <v>401</v>
      </c>
      <c r="C40" s="215"/>
      <c r="D40" s="215"/>
      <c r="E40" s="215"/>
      <c r="F40" s="215"/>
      <c r="G40" s="215"/>
      <c r="H40" s="215"/>
      <c r="I40" s="116" t="s">
        <v>639</v>
      </c>
      <c r="J40" s="117">
        <v>228.149051653025</v>
      </c>
      <c r="K40" s="118">
        <v>206.01575099802099</v>
      </c>
      <c r="L40" s="119">
        <v>194.39200747203299</v>
      </c>
      <c r="M40" s="117">
        <v>195.82328261085999</v>
      </c>
      <c r="N40" s="118">
        <v>182.80585724140801</v>
      </c>
      <c r="O40" s="119">
        <v>180.60590098755799</v>
      </c>
      <c r="P40" s="120">
        <v>175.35270875868301</v>
      </c>
      <c r="Q40" s="121">
        <v>204.44936213332301</v>
      </c>
      <c r="R40" s="122">
        <v>187.03295157390301</v>
      </c>
      <c r="S40" s="123">
        <f>P40/M40</f>
        <v>0.89546404503464427</v>
      </c>
      <c r="T40" s="124">
        <f>Q40/N40</f>
        <v>1.1183961237266771</v>
      </c>
      <c r="U40" s="125">
        <f>R40/O40</f>
        <v>1.0355860497979397</v>
      </c>
      <c r="V40" s="109">
        <f>M40/J40</f>
        <v>0.8583129370560485</v>
      </c>
      <c r="W40" s="108">
        <f>N40/K40</f>
        <v>0.88733922700485202</v>
      </c>
      <c r="X40" s="111">
        <f>O40/L40</f>
        <v>0.9290808986246083</v>
      </c>
      <c r="Y40" s="234"/>
    </row>
    <row r="41" spans="1:25" ht="15.75" thickBot="1">
      <c r="A41" s="104"/>
      <c r="B41" s="103"/>
      <c r="C41" s="103"/>
      <c r="D41" s="103"/>
      <c r="E41" s="102"/>
      <c r="F41" s="102"/>
      <c r="G41" s="102"/>
      <c r="H41" s="101"/>
      <c r="I41" s="107"/>
      <c r="J41" s="105">
        <v>43859</v>
      </c>
      <c r="K41" s="105"/>
      <c r="L41" s="105"/>
      <c r="M41" s="105">
        <v>43859</v>
      </c>
      <c r="N41" s="105"/>
      <c r="O41" s="105"/>
      <c r="P41" s="105">
        <v>43859</v>
      </c>
      <c r="Q41" s="105"/>
      <c r="R41" s="105"/>
      <c r="S41" s="105">
        <v>43859</v>
      </c>
      <c r="T41" s="105"/>
      <c r="U41" s="105"/>
      <c r="V41" s="105">
        <v>43859</v>
      </c>
      <c r="W41" s="105"/>
      <c r="X41" s="105"/>
    </row>
    <row r="42" spans="1:25">
      <c r="A42" s="237" t="s">
        <v>404</v>
      </c>
      <c r="B42" s="237" t="s">
        <v>403</v>
      </c>
      <c r="C42" s="237">
        <v>3125</v>
      </c>
      <c r="D42" s="237" t="s">
        <v>643</v>
      </c>
      <c r="E42" s="237">
        <f>AVERAGE(S42:U42)</f>
        <v>0.12628830584368864</v>
      </c>
      <c r="F42" s="237" t="e">
        <f>STDEV(S42:U42)</f>
        <v>#DIV/0!</v>
      </c>
      <c r="G42" s="237" t="e">
        <f>F42/E42*100</f>
        <v>#DIV/0!</v>
      </c>
      <c r="H42" s="237">
        <f>AVERAGE(V42:X42)</f>
        <v>0.67378503229546893</v>
      </c>
      <c r="I42" s="97" t="s">
        <v>621</v>
      </c>
      <c r="J42" s="96">
        <f>AVERAGE(J44:L44)</f>
        <v>194.13523674337534</v>
      </c>
      <c r="K42" s="95"/>
      <c r="L42" s="94"/>
      <c r="M42" s="96">
        <f>AVERAGE(M44:O44)</f>
        <v>130.80541675882367</v>
      </c>
      <c r="N42" s="95"/>
      <c r="O42" s="94"/>
      <c r="P42" s="96">
        <f>AVERAGE(P44:R44)</f>
        <v>16.50718287692203</v>
      </c>
      <c r="Q42" s="95"/>
      <c r="R42" s="94"/>
      <c r="S42" s="133">
        <f>AVERAGE(S44:U44)</f>
        <v>0.12628830584368864</v>
      </c>
      <c r="T42" s="92"/>
      <c r="U42" s="91"/>
      <c r="V42" s="93">
        <f>M42/J42</f>
        <v>0.67378503229546893</v>
      </c>
      <c r="W42" s="92"/>
      <c r="X42" s="91"/>
      <c r="Y42" s="233" t="e">
        <f>_xlfn.T.TEST(J42:L42,M42:O42,2,1)</f>
        <v>#DIV/0!</v>
      </c>
    </row>
    <row r="43" spans="1:25">
      <c r="A43" s="215" t="s">
        <v>404</v>
      </c>
      <c r="B43" s="215" t="s">
        <v>403</v>
      </c>
      <c r="C43" s="215"/>
      <c r="D43" s="215"/>
      <c r="E43" s="215"/>
      <c r="F43" s="215"/>
      <c r="G43" s="215"/>
      <c r="H43" s="215"/>
      <c r="I43" s="66"/>
      <c r="J43" s="90" t="s">
        <v>620</v>
      </c>
      <c r="K43" s="41" t="s">
        <v>619</v>
      </c>
      <c r="L43" s="89" t="s">
        <v>618</v>
      </c>
      <c r="M43" s="90" t="s">
        <v>620</v>
      </c>
      <c r="N43" s="41" t="s">
        <v>619</v>
      </c>
      <c r="O43" s="89" t="s">
        <v>618</v>
      </c>
      <c r="P43" s="90" t="s">
        <v>620</v>
      </c>
      <c r="Q43" s="41" t="s">
        <v>619</v>
      </c>
      <c r="R43" s="89" t="s">
        <v>618</v>
      </c>
      <c r="S43" s="90" t="s">
        <v>620</v>
      </c>
      <c r="T43" s="41" t="s">
        <v>619</v>
      </c>
      <c r="U43" s="89" t="s">
        <v>618</v>
      </c>
      <c r="V43" s="90" t="s">
        <v>620</v>
      </c>
      <c r="W43" s="41" t="s">
        <v>619</v>
      </c>
      <c r="X43" s="89" t="s">
        <v>618</v>
      </c>
      <c r="Y43" s="234"/>
    </row>
    <row r="44" spans="1:25" ht="15.75" thickBot="1">
      <c r="A44" s="215" t="s">
        <v>404</v>
      </c>
      <c r="B44" s="215" t="s">
        <v>403</v>
      </c>
      <c r="C44" s="215"/>
      <c r="D44" s="215"/>
      <c r="E44" s="215"/>
      <c r="F44" s="215"/>
      <c r="G44" s="215"/>
      <c r="H44" s="215"/>
      <c r="I44" s="116" t="s">
        <v>640</v>
      </c>
      <c r="J44" s="117">
        <v>204.482010684654</v>
      </c>
      <c r="K44" s="118">
        <v>194.59507425020101</v>
      </c>
      <c r="L44" s="119">
        <v>183.328625295271</v>
      </c>
      <c r="M44" s="117">
        <v>132.32257389294</v>
      </c>
      <c r="N44" s="118">
        <v>137.25161844507201</v>
      </c>
      <c r="O44" s="119">
        <v>122.84205793845901</v>
      </c>
      <c r="P44" s="120">
        <v>16.979995803962399</v>
      </c>
      <c r="Q44" s="121">
        <v>16.806327067520598</v>
      </c>
      <c r="R44" s="122">
        <v>15.7352257592831</v>
      </c>
      <c r="S44" s="123">
        <f>P44/M44</f>
        <v>0.1283227442182362</v>
      </c>
      <c r="T44" s="124">
        <f>Q44/N44</f>
        <v>0.12244902652456865</v>
      </c>
      <c r="U44" s="125">
        <f>R44/O44</f>
        <v>0.12809314678826106</v>
      </c>
      <c r="V44" s="109">
        <f>M44/J44</f>
        <v>0.64711107568774784</v>
      </c>
      <c r="W44" s="108">
        <f>N44/K44</f>
        <v>0.70531907847061159</v>
      </c>
      <c r="X44" s="111">
        <f>O44/L44</f>
        <v>0.67006479615831027</v>
      </c>
      <c r="Y44" s="234"/>
    </row>
    <row r="45" spans="1:25" ht="15.75" thickBot="1">
      <c r="A45" s="104"/>
      <c r="B45" s="103"/>
      <c r="C45" s="103"/>
      <c r="D45" s="103"/>
      <c r="E45" s="102"/>
      <c r="F45" s="102"/>
      <c r="G45" s="102"/>
      <c r="H45" s="101"/>
      <c r="I45" s="107"/>
      <c r="J45" s="105">
        <v>43847</v>
      </c>
      <c r="K45" s="105">
        <v>43859</v>
      </c>
      <c r="L45" s="105">
        <v>43874</v>
      </c>
      <c r="M45" s="105">
        <v>43847</v>
      </c>
      <c r="N45" s="105">
        <v>43859</v>
      </c>
      <c r="O45" s="105">
        <v>43874</v>
      </c>
      <c r="P45" s="105">
        <v>43847</v>
      </c>
      <c r="Q45" s="105">
        <v>43859</v>
      </c>
      <c r="R45" s="105">
        <v>43874</v>
      </c>
      <c r="S45" s="105">
        <v>43847</v>
      </c>
      <c r="T45" s="105">
        <v>43859</v>
      </c>
      <c r="U45" s="105">
        <v>43874</v>
      </c>
      <c r="V45" s="105">
        <v>43847</v>
      </c>
      <c r="W45" s="105">
        <v>43859</v>
      </c>
      <c r="X45" s="105">
        <v>43874</v>
      </c>
    </row>
    <row r="46" spans="1:25">
      <c r="A46" s="237" t="s">
        <v>623</v>
      </c>
      <c r="B46" s="237" t="s">
        <v>622</v>
      </c>
      <c r="C46" s="237" t="s">
        <v>617</v>
      </c>
      <c r="D46" s="237"/>
      <c r="E46" s="236">
        <f>AVERAGE(S46:U46)</f>
        <v>0.32287579381005443</v>
      </c>
      <c r="F46" s="236">
        <f>STDEV(S46:U46)</f>
        <v>6.0387089429133657E-2</v>
      </c>
      <c r="G46" s="236">
        <f>F46/E46*100</f>
        <v>18.70288531591159</v>
      </c>
      <c r="H46" s="236" t="e">
        <f>AVERAGE(V46:X46)</f>
        <v>#REF!</v>
      </c>
      <c r="I46" s="97" t="s">
        <v>621</v>
      </c>
      <c r="J46" s="96" t="e">
        <f>AVERAGE(#REF!)</f>
        <v>#REF!</v>
      </c>
      <c r="K46" s="95">
        <f>AVERAGE(J48:L49)</f>
        <v>229.63237562106835</v>
      </c>
      <c r="L46" s="94">
        <f>AVERAGE(J53:L53)</f>
        <v>226.23610152015067</v>
      </c>
      <c r="M46" s="96" t="e">
        <f>AVERAGE(#REF!)</f>
        <v>#REF!</v>
      </c>
      <c r="N46" s="95">
        <f>AVERAGE(M48:O49)</f>
        <v>188.08281195726866</v>
      </c>
      <c r="O46" s="94">
        <f>AVERAGE(M53:O53)</f>
        <v>175.34827235014436</v>
      </c>
      <c r="P46" s="96" t="e">
        <f>AVERAGE(#REF!)</f>
        <v>#REF!</v>
      </c>
      <c r="Q46" s="95">
        <f>AVERAGE(P48:R49)</f>
        <v>56.364704306001954</v>
      </c>
      <c r="R46" s="94">
        <f>AVERAGE(P53:R53)</f>
        <v>67.783572218482263</v>
      </c>
      <c r="S46" s="133">
        <f>AVERAGE(S48:U48)</f>
        <v>0.27612803640796219</v>
      </c>
      <c r="T46" s="92">
        <f>AVERAGE(S48:U49)</f>
        <v>0.30144357969853158</v>
      </c>
      <c r="U46" s="91">
        <f>AVERAGE(S53:U53)</f>
        <v>0.39105576532366954</v>
      </c>
      <c r="V46" s="93" t="e">
        <f>AVERAGE(#REF!)</f>
        <v>#REF!</v>
      </c>
      <c r="W46" s="92">
        <f>AVERAGE(V48:X49)</f>
        <v>0.81840850898668716</v>
      </c>
      <c r="X46" s="91">
        <f>AVERAGE(V53:X53)</f>
        <v>0.77613766208917934</v>
      </c>
      <c r="Y46" s="233" t="e">
        <f>_xlfn.T.TEST(J46:L46,M46:O46,2,1)</f>
        <v>#REF!</v>
      </c>
    </row>
    <row r="47" spans="1:25" ht="15.75" thickBot="1">
      <c r="A47" s="215"/>
      <c r="B47" s="215"/>
      <c r="C47" s="215"/>
      <c r="D47" s="215"/>
      <c r="E47" s="212"/>
      <c r="F47" s="212"/>
      <c r="G47" s="212"/>
      <c r="H47" s="212"/>
      <c r="I47" s="66"/>
      <c r="J47" s="90" t="s">
        <v>620</v>
      </c>
      <c r="K47" s="41" t="s">
        <v>619</v>
      </c>
      <c r="L47" s="89" t="s">
        <v>618</v>
      </c>
      <c r="M47" s="90" t="s">
        <v>620</v>
      </c>
      <c r="N47" s="41" t="s">
        <v>619</v>
      </c>
      <c r="O47" s="89" t="s">
        <v>618</v>
      </c>
      <c r="P47" s="90" t="s">
        <v>620</v>
      </c>
      <c r="Q47" s="41" t="s">
        <v>619</v>
      </c>
      <c r="R47" s="89" t="s">
        <v>618</v>
      </c>
      <c r="S47" s="88" t="s">
        <v>620</v>
      </c>
      <c r="T47" s="87" t="s">
        <v>619</v>
      </c>
      <c r="U47" s="86" t="s">
        <v>618</v>
      </c>
      <c r="V47" s="88" t="s">
        <v>620</v>
      </c>
      <c r="W47" s="87" t="s">
        <v>619</v>
      </c>
      <c r="X47" s="86" t="s">
        <v>618</v>
      </c>
      <c r="Y47" s="234"/>
    </row>
    <row r="48" spans="1:25">
      <c r="A48" s="215"/>
      <c r="B48" s="215"/>
      <c r="C48" s="215"/>
      <c r="D48" s="215"/>
      <c r="E48" s="212"/>
      <c r="F48" s="212"/>
      <c r="G48" s="212"/>
      <c r="H48" s="212"/>
      <c r="I48" s="237" t="s">
        <v>639</v>
      </c>
      <c r="J48" s="126">
        <v>236.12426846707299</v>
      </c>
      <c r="K48" s="127">
        <v>239.36485612069799</v>
      </c>
      <c r="L48" s="128">
        <v>229.19371131092799</v>
      </c>
      <c r="M48" s="126">
        <v>200.269722395326</v>
      </c>
      <c r="N48" s="127">
        <v>197.84496878963901</v>
      </c>
      <c r="O48" s="128">
        <v>192.33568403951799</v>
      </c>
      <c r="P48" s="129">
        <v>55.628376573655302</v>
      </c>
      <c r="Q48" s="130">
        <v>53.113832162384199</v>
      </c>
      <c r="R48" s="131">
        <v>54.268464771497101</v>
      </c>
      <c r="S48" s="85">
        <f t="shared" ref="S48:U53" si="2">P48/M48</f>
        <v>0.27776728258426742</v>
      </c>
      <c r="T48" s="84">
        <f t="shared" si="2"/>
        <v>0.26846187945703137</v>
      </c>
      <c r="U48" s="83">
        <f t="shared" si="2"/>
        <v>0.28215494718258782</v>
      </c>
      <c r="V48" s="85">
        <f t="shared" ref="V48:X53" si="3">M48/J48</f>
        <v>0.84815391359593839</v>
      </c>
      <c r="W48" s="84">
        <f t="shared" si="3"/>
        <v>0.82654142298097899</v>
      </c>
      <c r="X48" s="83">
        <f t="shared" si="3"/>
        <v>0.83918395028994575</v>
      </c>
      <c r="Y48" s="234"/>
    </row>
    <row r="49" spans="1:25">
      <c r="A49" s="215"/>
      <c r="B49" s="215"/>
      <c r="C49" s="215"/>
      <c r="D49" s="215"/>
      <c r="E49" s="212"/>
      <c r="F49" s="212"/>
      <c r="G49" s="212"/>
      <c r="H49" s="212"/>
      <c r="I49" s="215"/>
      <c r="J49" s="126">
        <v>228.60777454541201</v>
      </c>
      <c r="K49" s="127">
        <v>228.357014618211</v>
      </c>
      <c r="L49" s="128">
        <v>216.14662866408801</v>
      </c>
      <c r="M49" s="126">
        <v>182.88371604386199</v>
      </c>
      <c r="N49" s="127">
        <v>188.26811374338999</v>
      </c>
      <c r="O49" s="128">
        <v>166.89466673187701</v>
      </c>
      <c r="P49" s="129">
        <v>62.9781233124057</v>
      </c>
      <c r="Q49" s="130">
        <v>53.454178229096897</v>
      </c>
      <c r="R49" s="131">
        <v>58.745250786972498</v>
      </c>
      <c r="S49" s="85">
        <f t="shared" si="2"/>
        <v>0.3443615685133023</v>
      </c>
      <c r="T49" s="84">
        <f t="shared" si="2"/>
        <v>0.2839258181656566</v>
      </c>
      <c r="U49" s="83">
        <f t="shared" si="2"/>
        <v>0.35198998228834422</v>
      </c>
      <c r="V49" s="82">
        <f t="shared" si="3"/>
        <v>0.79998904852438812</v>
      </c>
      <c r="W49" s="81">
        <f t="shared" si="3"/>
        <v>0.82444637865911219</v>
      </c>
      <c r="X49" s="80">
        <f t="shared" si="3"/>
        <v>0.77213633986975971</v>
      </c>
      <c r="Y49" s="234"/>
    </row>
    <row r="50" spans="1:25" ht="15.75" thickBot="1">
      <c r="A50" s="215"/>
      <c r="B50" s="215"/>
      <c r="C50" s="215"/>
      <c r="D50" s="215"/>
      <c r="E50" s="212"/>
      <c r="F50" s="212"/>
      <c r="G50" s="212"/>
      <c r="H50" s="212"/>
      <c r="I50" s="238"/>
      <c r="J50" s="117">
        <v>227.56746183801599</v>
      </c>
      <c r="K50" s="118">
        <v>225.757327669863</v>
      </c>
      <c r="L50" s="119">
        <v>211.60656886469499</v>
      </c>
      <c r="M50" s="117">
        <v>187.69777966036199</v>
      </c>
      <c r="N50" s="118">
        <v>182.216847193055</v>
      </c>
      <c r="O50" s="119">
        <v>183.9699348721</v>
      </c>
      <c r="P50" s="120">
        <v>50.381182816850497</v>
      </c>
      <c r="Q50" s="121">
        <v>63.405893501820898</v>
      </c>
      <c r="R50" s="122">
        <v>52.149164136432503</v>
      </c>
      <c r="S50" s="85">
        <f t="shared" si="2"/>
        <v>0.26841650928431304</v>
      </c>
      <c r="T50" s="84">
        <f t="shared" si="2"/>
        <v>0.34796943574950379</v>
      </c>
      <c r="U50" s="83">
        <f t="shared" si="2"/>
        <v>0.28346568787279164</v>
      </c>
      <c r="V50" s="79">
        <f t="shared" si="3"/>
        <v>0.82480060261851718</v>
      </c>
      <c r="W50" s="78">
        <f t="shared" si="3"/>
        <v>0.80713591480636426</v>
      </c>
      <c r="X50" s="77">
        <f t="shared" si="3"/>
        <v>0.86939614331979287</v>
      </c>
      <c r="Y50" s="234"/>
    </row>
    <row r="51" spans="1:25" ht="15.75" thickBot="1">
      <c r="A51" s="215"/>
      <c r="B51" s="215"/>
      <c r="C51" s="215"/>
      <c r="D51" s="215"/>
      <c r="E51" s="212"/>
      <c r="F51" s="212"/>
      <c r="G51" s="212"/>
      <c r="H51" s="212"/>
      <c r="I51" s="116" t="s">
        <v>640</v>
      </c>
      <c r="J51" s="117">
        <v>235.84475859499901</v>
      </c>
      <c r="K51" s="118">
        <v>234.844420441057</v>
      </c>
      <c r="L51" s="119">
        <v>228.840784163113</v>
      </c>
      <c r="M51" s="117">
        <v>199.95044235610001</v>
      </c>
      <c r="N51" s="118">
        <v>196.292691208018</v>
      </c>
      <c r="O51" s="119">
        <v>189.42321018236601</v>
      </c>
      <c r="P51" s="120">
        <v>53.075835028616297</v>
      </c>
      <c r="Q51" s="121">
        <v>50.610640587914098</v>
      </c>
      <c r="R51" s="122">
        <v>52.584525216098299</v>
      </c>
      <c r="S51" s="76">
        <f t="shared" si="2"/>
        <v>0.26544494927443746</v>
      </c>
      <c r="T51" s="75">
        <f t="shared" si="2"/>
        <v>0.25783252690891223</v>
      </c>
      <c r="U51" s="74">
        <f t="shared" si="2"/>
        <v>0.27760338960295772</v>
      </c>
      <c r="V51" s="76">
        <f t="shared" si="3"/>
        <v>0.84780532561871347</v>
      </c>
      <c r="W51" s="75">
        <f t="shared" si="3"/>
        <v>0.83584140870523682</v>
      </c>
      <c r="X51" s="74">
        <f t="shared" si="3"/>
        <v>0.82775109723164142</v>
      </c>
      <c r="Y51" s="234"/>
    </row>
    <row r="52" spans="1:25" ht="15.75" thickBot="1">
      <c r="A52" s="215"/>
      <c r="B52" s="215"/>
      <c r="C52" s="215"/>
      <c r="D52" s="215"/>
      <c r="E52" s="212"/>
      <c r="F52" s="212"/>
      <c r="G52" s="212"/>
      <c r="H52" s="212"/>
      <c r="I52" s="116" t="s">
        <v>642</v>
      </c>
      <c r="J52" s="117">
        <v>216.78633889727999</v>
      </c>
      <c r="K52" s="118">
        <v>230.55081501487101</v>
      </c>
      <c r="L52" s="119">
        <v>234.32756677500399</v>
      </c>
      <c r="M52" s="117">
        <v>179.54784807779299</v>
      </c>
      <c r="N52" s="118">
        <v>190.36283067852401</v>
      </c>
      <c r="O52" s="119">
        <v>183.33332969351301</v>
      </c>
      <c r="P52" s="120">
        <v>52.676598571488398</v>
      </c>
      <c r="Q52" s="121">
        <v>57.456698692469502</v>
      </c>
      <c r="R52" s="122">
        <v>57.7916373463814</v>
      </c>
      <c r="S52" s="76">
        <f t="shared" si="2"/>
        <v>0.29338473914020469</v>
      </c>
      <c r="T52" s="75">
        <f t="shared" si="2"/>
        <v>0.30182729731257113</v>
      </c>
      <c r="U52" s="74">
        <f t="shared" si="2"/>
        <v>0.31522711905682621</v>
      </c>
      <c r="V52" s="76">
        <f t="shared" si="3"/>
        <v>0.82822491948105759</v>
      </c>
      <c r="W52" s="75">
        <f t="shared" si="3"/>
        <v>0.82568708623409204</v>
      </c>
      <c r="X52" s="74">
        <f t="shared" si="3"/>
        <v>0.78238054624424758</v>
      </c>
      <c r="Y52" s="234"/>
    </row>
    <row r="53" spans="1:25" ht="15.75" thickBot="1">
      <c r="A53" s="238"/>
      <c r="B53" s="238"/>
      <c r="C53" s="238"/>
      <c r="D53" s="238"/>
      <c r="E53" s="229"/>
      <c r="F53" s="229"/>
      <c r="G53" s="229"/>
      <c r="H53" s="229"/>
      <c r="I53" s="116" t="s">
        <v>641</v>
      </c>
      <c r="J53" s="117">
        <v>228.005214566359</v>
      </c>
      <c r="K53" s="118">
        <v>231.06492004552501</v>
      </c>
      <c r="L53" s="119">
        <v>219.63816994856799</v>
      </c>
      <c r="M53" s="117">
        <v>165.482150065263</v>
      </c>
      <c r="N53" s="118">
        <v>173.171990101093</v>
      </c>
      <c r="O53" s="119">
        <v>187.39067688407701</v>
      </c>
      <c r="P53" s="120">
        <v>93.192618828349396</v>
      </c>
      <c r="Q53" s="121">
        <v>50.567139589244299</v>
      </c>
      <c r="R53" s="122">
        <v>59.590958237853101</v>
      </c>
      <c r="S53" s="76">
        <f t="shared" si="2"/>
        <v>0.56315813392318148</v>
      </c>
      <c r="T53" s="75">
        <f t="shared" si="2"/>
        <v>0.29200530385846235</v>
      </c>
      <c r="U53" s="74">
        <f t="shared" si="2"/>
        <v>0.31800385818936477</v>
      </c>
      <c r="V53" s="76">
        <f t="shared" si="3"/>
        <v>0.7257823044968158</v>
      </c>
      <c r="W53" s="75">
        <f t="shared" si="3"/>
        <v>0.74945166954366849</v>
      </c>
      <c r="X53" s="74">
        <f t="shared" si="3"/>
        <v>0.85317901222705383</v>
      </c>
      <c r="Y53" s="235"/>
    </row>
  </sheetData>
  <mergeCells count="105">
    <mergeCell ref="A38:A40"/>
    <mergeCell ref="B38:B40"/>
    <mergeCell ref="A42:A44"/>
    <mergeCell ref="B42:B44"/>
    <mergeCell ref="C42:C44"/>
    <mergeCell ref="D42:D44"/>
    <mergeCell ref="E42:E44"/>
    <mergeCell ref="F42:F44"/>
    <mergeCell ref="G42:G44"/>
    <mergeCell ref="H42:H44"/>
    <mergeCell ref="Y42:Y44"/>
    <mergeCell ref="G22:G24"/>
    <mergeCell ref="H22:H24"/>
    <mergeCell ref="Y22:Y24"/>
    <mergeCell ref="A22:A24"/>
    <mergeCell ref="B22:B24"/>
    <mergeCell ref="C22:C24"/>
    <mergeCell ref="D22:D24"/>
    <mergeCell ref="E22:E24"/>
    <mergeCell ref="F22:F24"/>
    <mergeCell ref="C38:C40"/>
    <mergeCell ref="D38:D40"/>
    <mergeCell ref="E38:E40"/>
    <mergeCell ref="F38:F40"/>
    <mergeCell ref="G38:G40"/>
    <mergeCell ref="H38:H40"/>
    <mergeCell ref="G30:G32"/>
    <mergeCell ref="H30:H32"/>
    <mergeCell ref="Y30:Y32"/>
    <mergeCell ref="Y38:Y40"/>
    <mergeCell ref="H34:H36"/>
    <mergeCell ref="Y34:Y36"/>
    <mergeCell ref="A34:A36"/>
    <mergeCell ref="B34:B36"/>
    <mergeCell ref="C34:C36"/>
    <mergeCell ref="D34:D36"/>
    <mergeCell ref="E34:E36"/>
    <mergeCell ref="F34:F36"/>
    <mergeCell ref="G34:G36"/>
    <mergeCell ref="A30:A32"/>
    <mergeCell ref="B30:B32"/>
    <mergeCell ref="C30:C32"/>
    <mergeCell ref="D30:D32"/>
    <mergeCell ref="E30:E32"/>
    <mergeCell ref="F30:F32"/>
    <mergeCell ref="J3:L3"/>
    <mergeCell ref="M3:O3"/>
    <mergeCell ref="P3:R3"/>
    <mergeCell ref="S3:U3"/>
    <mergeCell ref="V3:X3"/>
    <mergeCell ref="A5:A7"/>
    <mergeCell ref="B5:B7"/>
    <mergeCell ref="C5:C7"/>
    <mergeCell ref="D5:D7"/>
    <mergeCell ref="E5:E7"/>
    <mergeCell ref="F5:F7"/>
    <mergeCell ref="G5:G7"/>
    <mergeCell ref="H5:H7"/>
    <mergeCell ref="Y5:Y7"/>
    <mergeCell ref="A9:A11"/>
    <mergeCell ref="B9:B11"/>
    <mergeCell ref="C9:C11"/>
    <mergeCell ref="D9:D11"/>
    <mergeCell ref="E9:E11"/>
    <mergeCell ref="F9:F11"/>
    <mergeCell ref="G9:G11"/>
    <mergeCell ref="H9:H11"/>
    <mergeCell ref="Y9:Y11"/>
    <mergeCell ref="A13:A15"/>
    <mergeCell ref="B13:B15"/>
    <mergeCell ref="C13:C15"/>
    <mergeCell ref="D13:D15"/>
    <mergeCell ref="E13:E15"/>
    <mergeCell ref="F13:F15"/>
    <mergeCell ref="G13:G15"/>
    <mergeCell ref="H13:H15"/>
    <mergeCell ref="Y13:Y15"/>
    <mergeCell ref="A26:A28"/>
    <mergeCell ref="B26:B28"/>
    <mergeCell ref="C26:C28"/>
    <mergeCell ref="D26:D28"/>
    <mergeCell ref="E26:E28"/>
    <mergeCell ref="F26:F28"/>
    <mergeCell ref="G26:G28"/>
    <mergeCell ref="H26:H28"/>
    <mergeCell ref="Y26:Y28"/>
    <mergeCell ref="A17:A20"/>
    <mergeCell ref="B17:B20"/>
    <mergeCell ref="C17:C20"/>
    <mergeCell ref="D17:D20"/>
    <mergeCell ref="E17:E20"/>
    <mergeCell ref="F17:F20"/>
    <mergeCell ref="G17:G20"/>
    <mergeCell ref="H17:H20"/>
    <mergeCell ref="Y17:Y20"/>
    <mergeCell ref="G46:G53"/>
    <mergeCell ref="H46:H53"/>
    <mergeCell ref="Y46:Y53"/>
    <mergeCell ref="A46:A53"/>
    <mergeCell ref="B46:B53"/>
    <mergeCell ref="C46:C53"/>
    <mergeCell ref="D46:D53"/>
    <mergeCell ref="E46:E53"/>
    <mergeCell ref="F46:F53"/>
    <mergeCell ref="I48:I50"/>
  </mergeCells>
  <hyperlinks>
    <hyperlink ref="A30" location="'Cover Sheet'!A1" display="'Cover Sheet'!A1" xr:uid="{C02375E0-0486-4307-B394-3F24449E714D}"/>
    <hyperlink ref="A31" location="'Cover Sheet'!A1" display="'Cover Sheet'!A1" xr:uid="{61384FA7-1304-477E-A43B-B610E144743E}"/>
    <hyperlink ref="A32" location="'Cover Sheet'!A1" display="'Cover Sheet'!A1" xr:uid="{199A0A13-AF67-4782-ADAB-9F40F5653F20}"/>
    <hyperlink ref="A26" location="'Cover Sheet'!A1" display="'Cover Sheet'!A1" xr:uid="{16F204CB-6A82-46F1-8EC6-40D41EBD0C19}"/>
    <hyperlink ref="A27" location="'Cover Sheet'!A1" display="'Cover Sheet'!A1" xr:uid="{3E3E4E4A-B921-42B4-B4E2-3090099886F2}"/>
    <hyperlink ref="A28" location="'Cover Sheet'!A1" display="'Cover Sheet'!A1" xr:uid="{35D0E111-038E-4561-9522-502CCA20854A}"/>
    <hyperlink ref="A34" location="'Cover Sheet'!A1" display="'Cover Sheet'!A1" xr:uid="{BA996933-B14A-4381-8844-9997A3D02C35}"/>
    <hyperlink ref="A35" location="'Cover Sheet'!A1" display="'Cover Sheet'!A1" xr:uid="{02D52484-D1AE-47E8-B318-B3956160D8DE}"/>
    <hyperlink ref="A36" location="'Cover Sheet'!A1" display="'Cover Sheet'!A1" xr:uid="{120F67CB-3336-4F1F-A7DA-6F1B7F8ED919}"/>
    <hyperlink ref="A38" location="'Cover Sheet'!A1" display="'Cover Sheet'!A1" xr:uid="{7A2DA33D-445F-47D6-812B-082FD85323E6}"/>
    <hyperlink ref="A39" location="'Cover Sheet'!A1" display="'Cover Sheet'!A1" xr:uid="{65442C28-5493-4280-B63B-4B656A42AA2A}"/>
    <hyperlink ref="A40" location="'Cover Sheet'!A1" display="'Cover Sheet'!A1" xr:uid="{7BEF3AB2-EC78-4D22-A3A9-C3F5A0A887BE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B3B3-A57B-44EC-8592-00D1C5312499}">
  <dimension ref="A1:K262"/>
  <sheetViews>
    <sheetView workbookViewId="0">
      <selection activeCell="K1" sqref="K1"/>
    </sheetView>
  </sheetViews>
  <sheetFormatPr defaultRowHeight="15"/>
  <cols>
    <col min="1" max="1" width="31.42578125" style="10" bestFit="1" customWidth="1"/>
    <col min="2" max="2" width="16.140625" style="10" customWidth="1"/>
    <col min="3" max="3" width="19.140625" style="10" bestFit="1" customWidth="1"/>
    <col min="4" max="4" width="11.5703125" style="10" bestFit="1" customWidth="1"/>
    <col min="5" max="5" width="9.140625" style="10"/>
    <col min="6" max="6" width="20" style="10" bestFit="1" customWidth="1"/>
    <col min="7" max="7" width="21" style="10" bestFit="1" customWidth="1"/>
    <col min="8" max="8" width="18.28515625" style="10" bestFit="1" customWidth="1"/>
    <col min="9" max="9" width="9.140625" style="10"/>
    <col min="10" max="10" width="16.5703125" style="10" bestFit="1" customWidth="1"/>
    <col min="11" max="16384" width="9.140625" style="10"/>
  </cols>
  <sheetData>
    <row r="1" spans="1:11">
      <c r="A1" s="34" t="s">
        <v>664</v>
      </c>
      <c r="B1" s="34" t="s">
        <v>55</v>
      </c>
      <c r="C1" s="34" t="s">
        <v>66</v>
      </c>
      <c r="D1" s="34" t="s">
        <v>81</v>
      </c>
      <c r="E1" s="34" t="s">
        <v>34</v>
      </c>
      <c r="F1" s="34" t="s">
        <v>657</v>
      </c>
      <c r="G1" s="34" t="s">
        <v>656</v>
      </c>
      <c r="H1" s="34" t="s">
        <v>85</v>
      </c>
      <c r="J1" s="34" t="s">
        <v>659</v>
      </c>
      <c r="K1" s="10">
        <f>COUNTA(A5:A19,A21:A23,A25:A32,A34:A43,A45:A51,A53:A61,A63:A77,A82:A99,A101:A106,A108:A113,A115:A118,A120:A122,A124:A126,A128:A133,A135:A137,A139:A153,A158:A172,A174:A176,A183:A207,A211:A225,A227:A229,A231:A234,A236:A239,A241:A243,A245,A247:A261)</f>
        <v>219</v>
      </c>
    </row>
    <row r="2" spans="1:11">
      <c r="A2" s="10" t="s">
        <v>133</v>
      </c>
      <c r="B2" s="10" t="s">
        <v>37</v>
      </c>
      <c r="C2" s="10" t="s">
        <v>149</v>
      </c>
      <c r="D2" s="10" t="s">
        <v>13</v>
      </c>
      <c r="H2" s="141">
        <v>43865.658263888901</v>
      </c>
      <c r="J2" s="34" t="s">
        <v>658</v>
      </c>
      <c r="K2" s="10">
        <f>COUNTA(A5:A19,A21:A23,A25:A27,A29:A32,A34:A43,A45:A47,A49:A51,A53:A55,A57:A61,A63:A77,A82:A99,A101:A106,A108:A113,A115:A116,A118,A120:A122,A124:A126,A128:A133,A135:A137,A139:A153,A158:A172,A174:A176,A183:A203,A205:A207,A211:A225,A227:A229,A231:A234,A236:A239,A241:A243,A245,A247:A261)</f>
        <v>214</v>
      </c>
    </row>
    <row r="3" spans="1:11">
      <c r="A3" s="10" t="s">
        <v>21</v>
      </c>
      <c r="B3" s="10" t="s">
        <v>37</v>
      </c>
      <c r="C3" s="10" t="s">
        <v>51</v>
      </c>
      <c r="D3" s="10" t="s">
        <v>178</v>
      </c>
      <c r="H3" s="141">
        <v>43865.672824074099</v>
      </c>
    </row>
    <row r="4" spans="1:11">
      <c r="A4" s="10" t="s">
        <v>21</v>
      </c>
      <c r="B4" s="10" t="s">
        <v>37</v>
      </c>
      <c r="C4" s="10" t="s">
        <v>152</v>
      </c>
      <c r="D4" s="10" t="s">
        <v>178</v>
      </c>
      <c r="H4" s="141">
        <v>43865.687511574099</v>
      </c>
    </row>
    <row r="5" spans="1:11">
      <c r="A5" s="10" t="s">
        <v>26</v>
      </c>
      <c r="B5" s="10" t="s">
        <v>37</v>
      </c>
      <c r="C5" s="10" t="s">
        <v>191</v>
      </c>
      <c r="D5" s="10" t="s">
        <v>59</v>
      </c>
      <c r="E5" s="10" t="s">
        <v>122</v>
      </c>
      <c r="F5" s="11">
        <f t="shared" ref="F5:F19" si="0">G5*4</f>
        <v>7</v>
      </c>
      <c r="G5" s="11">
        <v>1.75</v>
      </c>
      <c r="H5" s="141">
        <v>43865.702291666697</v>
      </c>
    </row>
    <row r="6" spans="1:11">
      <c r="A6" s="10" t="s">
        <v>78</v>
      </c>
      <c r="B6" s="10" t="s">
        <v>37</v>
      </c>
      <c r="C6" s="10" t="s">
        <v>125</v>
      </c>
      <c r="D6" s="10" t="s">
        <v>59</v>
      </c>
      <c r="E6" s="10" t="s">
        <v>30</v>
      </c>
      <c r="F6" s="11">
        <f t="shared" si="0"/>
        <v>12</v>
      </c>
      <c r="G6" s="11">
        <v>3</v>
      </c>
      <c r="H6" s="141">
        <v>43865.717199074097</v>
      </c>
    </row>
    <row r="7" spans="1:11">
      <c r="A7" s="10" t="s">
        <v>79</v>
      </c>
      <c r="B7" s="10" t="s">
        <v>37</v>
      </c>
      <c r="C7" s="10" t="s">
        <v>63</v>
      </c>
      <c r="D7" s="10" t="s">
        <v>59</v>
      </c>
      <c r="E7" s="10" t="s">
        <v>75</v>
      </c>
      <c r="F7" s="11">
        <f t="shared" si="0"/>
        <v>20</v>
      </c>
      <c r="G7" s="11">
        <v>5</v>
      </c>
      <c r="H7" s="141">
        <v>43865.731979166703</v>
      </c>
    </row>
    <row r="8" spans="1:11">
      <c r="A8" s="10" t="s">
        <v>67</v>
      </c>
      <c r="B8" s="10" t="s">
        <v>37</v>
      </c>
      <c r="C8" s="10" t="s">
        <v>107</v>
      </c>
      <c r="D8" s="10" t="s">
        <v>59</v>
      </c>
      <c r="E8" s="10" t="s">
        <v>167</v>
      </c>
      <c r="F8" s="11">
        <f t="shared" si="0"/>
        <v>30</v>
      </c>
      <c r="G8" s="11">
        <v>7.5</v>
      </c>
      <c r="H8" s="141">
        <v>43865.746782407397</v>
      </c>
    </row>
    <row r="9" spans="1:11">
      <c r="A9" s="10" t="s">
        <v>131</v>
      </c>
      <c r="B9" s="10" t="s">
        <v>37</v>
      </c>
      <c r="C9" s="10" t="s">
        <v>120</v>
      </c>
      <c r="D9" s="10" t="s">
        <v>59</v>
      </c>
      <c r="E9" s="10" t="s">
        <v>183</v>
      </c>
      <c r="F9" s="11">
        <f t="shared" si="0"/>
        <v>50</v>
      </c>
      <c r="G9" s="11">
        <v>12.5</v>
      </c>
      <c r="H9" s="141">
        <v>43865.761550925898</v>
      </c>
    </row>
    <row r="10" spans="1:11">
      <c r="A10" s="10" t="s">
        <v>47</v>
      </c>
      <c r="B10" s="10" t="s">
        <v>37</v>
      </c>
      <c r="C10" s="10" t="s">
        <v>187</v>
      </c>
      <c r="D10" s="10" t="s">
        <v>59</v>
      </c>
      <c r="E10" s="10" t="s">
        <v>173</v>
      </c>
      <c r="F10" s="11">
        <f t="shared" si="0"/>
        <v>80</v>
      </c>
      <c r="G10" s="11">
        <v>20</v>
      </c>
      <c r="H10" s="141">
        <v>43865.77629629631</v>
      </c>
    </row>
    <row r="11" spans="1:11">
      <c r="A11" s="10" t="s">
        <v>32</v>
      </c>
      <c r="B11" s="10" t="s">
        <v>37</v>
      </c>
      <c r="C11" s="10" t="s">
        <v>158</v>
      </c>
      <c r="D11" s="10" t="s">
        <v>59</v>
      </c>
      <c r="E11" s="10" t="s">
        <v>169</v>
      </c>
      <c r="F11" s="11">
        <f t="shared" si="0"/>
        <v>125</v>
      </c>
      <c r="G11" s="11">
        <v>31.25</v>
      </c>
      <c r="H11" s="141">
        <v>43865.791099536997</v>
      </c>
    </row>
    <row r="12" spans="1:11">
      <c r="A12" s="10" t="s">
        <v>87</v>
      </c>
      <c r="B12" s="10" t="s">
        <v>37</v>
      </c>
      <c r="C12" s="10" t="s">
        <v>137</v>
      </c>
      <c r="D12" s="10" t="s">
        <v>59</v>
      </c>
      <c r="E12" s="10" t="s">
        <v>82</v>
      </c>
      <c r="F12" s="11">
        <f t="shared" si="0"/>
        <v>200</v>
      </c>
      <c r="G12" s="11">
        <v>50</v>
      </c>
      <c r="H12" s="141">
        <v>43865.805856481507</v>
      </c>
    </row>
    <row r="13" spans="1:11">
      <c r="A13" s="10" t="s">
        <v>12</v>
      </c>
      <c r="B13" s="10" t="s">
        <v>37</v>
      </c>
      <c r="C13" s="10" t="s">
        <v>71</v>
      </c>
      <c r="D13" s="10" t="s">
        <v>59</v>
      </c>
      <c r="E13" s="10" t="s">
        <v>145</v>
      </c>
      <c r="F13" s="11">
        <f t="shared" si="0"/>
        <v>350</v>
      </c>
      <c r="G13" s="11">
        <v>87.5</v>
      </c>
      <c r="H13" s="141">
        <v>43865.820648148103</v>
      </c>
    </row>
    <row r="14" spans="1:11">
      <c r="A14" s="10" t="s">
        <v>46</v>
      </c>
      <c r="B14" s="10" t="s">
        <v>37</v>
      </c>
      <c r="C14" s="10" t="s">
        <v>99</v>
      </c>
      <c r="D14" s="10" t="s">
        <v>59</v>
      </c>
      <c r="E14" s="10" t="s">
        <v>57</v>
      </c>
      <c r="F14" s="11">
        <f t="shared" si="0"/>
        <v>500</v>
      </c>
      <c r="G14" s="11">
        <v>125</v>
      </c>
      <c r="H14" s="141">
        <v>43865.835474537002</v>
      </c>
    </row>
    <row r="15" spans="1:11">
      <c r="A15" s="10" t="s">
        <v>42</v>
      </c>
      <c r="B15" s="10" t="s">
        <v>37</v>
      </c>
      <c r="C15" s="10" t="s">
        <v>8</v>
      </c>
      <c r="D15" s="10" t="s">
        <v>59</v>
      </c>
      <c r="E15" s="10" t="s">
        <v>141</v>
      </c>
      <c r="F15" s="11">
        <f t="shared" si="0"/>
        <v>800</v>
      </c>
      <c r="G15" s="11">
        <v>200</v>
      </c>
      <c r="H15" s="141">
        <v>43865.850219907399</v>
      </c>
    </row>
    <row r="16" spans="1:11">
      <c r="A16" s="10" t="s">
        <v>148</v>
      </c>
      <c r="B16" s="10" t="s">
        <v>37</v>
      </c>
      <c r="C16" s="10" t="s">
        <v>101</v>
      </c>
      <c r="D16" s="10" t="s">
        <v>59</v>
      </c>
      <c r="E16" s="10" t="s">
        <v>197</v>
      </c>
      <c r="F16" s="11">
        <f t="shared" si="0"/>
        <v>1500</v>
      </c>
      <c r="G16" s="11">
        <v>375</v>
      </c>
      <c r="H16" s="141">
        <v>43865.865011574097</v>
      </c>
    </row>
    <row r="17" spans="1:8">
      <c r="A17" s="10" t="s">
        <v>50</v>
      </c>
      <c r="B17" s="10" t="s">
        <v>37</v>
      </c>
      <c r="C17" s="10" t="s">
        <v>95</v>
      </c>
      <c r="D17" s="10" t="s">
        <v>59</v>
      </c>
      <c r="E17" s="10" t="s">
        <v>60</v>
      </c>
      <c r="F17" s="11">
        <f t="shared" si="0"/>
        <v>2500</v>
      </c>
      <c r="G17" s="11">
        <v>625</v>
      </c>
      <c r="H17" s="141">
        <v>43865.879826388897</v>
      </c>
    </row>
    <row r="18" spans="1:8">
      <c r="A18" s="10" t="s">
        <v>29</v>
      </c>
      <c r="B18" s="10" t="s">
        <v>37</v>
      </c>
      <c r="C18" s="10" t="s">
        <v>181</v>
      </c>
      <c r="D18" s="10" t="s">
        <v>59</v>
      </c>
      <c r="E18" s="10" t="s">
        <v>195</v>
      </c>
      <c r="F18" s="11">
        <f t="shared" si="0"/>
        <v>3500</v>
      </c>
      <c r="G18" s="11">
        <v>875</v>
      </c>
      <c r="H18" s="141">
        <v>43865.894583333298</v>
      </c>
    </row>
    <row r="19" spans="1:8">
      <c r="A19" s="10" t="s">
        <v>27</v>
      </c>
      <c r="B19" s="10" t="s">
        <v>37</v>
      </c>
      <c r="C19" s="10" t="s">
        <v>61</v>
      </c>
      <c r="D19" s="10" t="s">
        <v>59</v>
      </c>
      <c r="E19" s="10" t="s">
        <v>188</v>
      </c>
      <c r="F19" s="11">
        <f t="shared" si="0"/>
        <v>5000</v>
      </c>
      <c r="G19" s="11">
        <v>1250</v>
      </c>
      <c r="H19" s="141">
        <v>43865.909363425897</v>
      </c>
    </row>
    <row r="20" spans="1:8">
      <c r="A20" s="10" t="s">
        <v>21</v>
      </c>
      <c r="B20" s="10" t="s">
        <v>37</v>
      </c>
      <c r="C20" s="10" t="s">
        <v>142</v>
      </c>
      <c r="D20" s="10" t="s">
        <v>178</v>
      </c>
      <c r="H20" s="141">
        <v>43865.924224536997</v>
      </c>
    </row>
    <row r="21" spans="1:8">
      <c r="A21" s="10" t="s">
        <v>41</v>
      </c>
      <c r="B21" s="10" t="s">
        <v>37</v>
      </c>
      <c r="C21" s="10" t="s">
        <v>166</v>
      </c>
      <c r="D21" s="10" t="s">
        <v>33</v>
      </c>
      <c r="H21" s="141">
        <v>43865.939004629603</v>
      </c>
    </row>
    <row r="22" spans="1:8">
      <c r="A22" s="10" t="s">
        <v>7</v>
      </c>
      <c r="B22" s="10" t="s">
        <v>37</v>
      </c>
      <c r="C22" s="10" t="s">
        <v>155</v>
      </c>
      <c r="D22" s="10" t="s">
        <v>33</v>
      </c>
      <c r="H22" s="141">
        <v>43865.953784722202</v>
      </c>
    </row>
    <row r="23" spans="1:8">
      <c r="A23" s="10" t="s">
        <v>100</v>
      </c>
      <c r="B23" s="10" t="s">
        <v>37</v>
      </c>
      <c r="C23" s="10" t="s">
        <v>76</v>
      </c>
      <c r="D23" s="10" t="s">
        <v>33</v>
      </c>
      <c r="H23" s="141">
        <v>43865.968622685199</v>
      </c>
    </row>
    <row r="24" spans="1:8">
      <c r="A24" s="10" t="s">
        <v>21</v>
      </c>
      <c r="B24" s="10" t="s">
        <v>37</v>
      </c>
      <c r="C24" s="10" t="s">
        <v>111</v>
      </c>
      <c r="D24" s="10" t="s">
        <v>178</v>
      </c>
      <c r="H24" s="141">
        <v>43865.983414351896</v>
      </c>
    </row>
    <row r="25" spans="1:8">
      <c r="A25" s="10" t="s">
        <v>79</v>
      </c>
      <c r="B25" s="10" t="s">
        <v>37</v>
      </c>
      <c r="C25" s="10" t="s">
        <v>15</v>
      </c>
      <c r="D25" s="10" t="s">
        <v>35</v>
      </c>
      <c r="E25" s="10" t="s">
        <v>75</v>
      </c>
      <c r="F25" s="11">
        <f>G25*4</f>
        <v>20</v>
      </c>
      <c r="G25" s="11">
        <v>5</v>
      </c>
      <c r="H25" s="141">
        <v>43865.998182870397</v>
      </c>
    </row>
    <row r="26" spans="1:8">
      <c r="A26" s="10" t="s">
        <v>38</v>
      </c>
      <c r="B26" s="10" t="s">
        <v>37</v>
      </c>
      <c r="C26" s="10" t="s">
        <v>53</v>
      </c>
      <c r="D26" s="10" t="s">
        <v>33</v>
      </c>
      <c r="H26" s="141">
        <v>43866.013043981497</v>
      </c>
    </row>
    <row r="27" spans="1:8">
      <c r="A27" s="10" t="s">
        <v>56</v>
      </c>
      <c r="B27" s="10" t="s">
        <v>37</v>
      </c>
      <c r="C27" s="10" t="s">
        <v>177</v>
      </c>
      <c r="D27" s="10" t="s">
        <v>33</v>
      </c>
      <c r="H27" s="141">
        <v>43866.027800925913</v>
      </c>
    </row>
    <row r="28" spans="1:8">
      <c r="A28" s="10" t="s">
        <v>40</v>
      </c>
      <c r="B28" s="10" t="s">
        <v>37</v>
      </c>
      <c r="C28" s="10" t="s">
        <v>172</v>
      </c>
      <c r="D28" s="10" t="s">
        <v>33</v>
      </c>
      <c r="H28" s="141">
        <v>43866.042581018497</v>
      </c>
    </row>
    <row r="29" spans="1:8">
      <c r="A29" s="10" t="s">
        <v>52</v>
      </c>
      <c r="B29" s="10" t="s">
        <v>37</v>
      </c>
      <c r="C29" s="10" t="s">
        <v>62</v>
      </c>
      <c r="D29" s="10" t="s">
        <v>33</v>
      </c>
      <c r="H29" s="141">
        <v>43866.05740740741</v>
      </c>
    </row>
    <row r="30" spans="1:8">
      <c r="A30" s="10" t="s">
        <v>11</v>
      </c>
      <c r="B30" s="10" t="s">
        <v>37</v>
      </c>
      <c r="C30" s="10" t="s">
        <v>54</v>
      </c>
      <c r="D30" s="10" t="s">
        <v>33</v>
      </c>
      <c r="H30" s="141">
        <v>43866.072175925903</v>
      </c>
    </row>
    <row r="31" spans="1:8">
      <c r="A31" s="10" t="s">
        <v>103</v>
      </c>
      <c r="B31" s="10" t="s">
        <v>37</v>
      </c>
      <c r="C31" s="10" t="s">
        <v>190</v>
      </c>
      <c r="D31" s="10" t="s">
        <v>33</v>
      </c>
      <c r="H31" s="141">
        <v>43866.087002314802</v>
      </c>
    </row>
    <row r="32" spans="1:8">
      <c r="A32" s="10" t="s">
        <v>89</v>
      </c>
      <c r="B32" s="10" t="s">
        <v>37</v>
      </c>
      <c r="C32" s="10" t="s">
        <v>102</v>
      </c>
      <c r="D32" s="10" t="s">
        <v>33</v>
      </c>
      <c r="H32" s="141">
        <v>43866.101817129609</v>
      </c>
    </row>
    <row r="33" spans="1:8">
      <c r="A33" s="10" t="s">
        <v>133</v>
      </c>
      <c r="B33" s="10" t="s">
        <v>37</v>
      </c>
      <c r="C33" s="10" t="s">
        <v>106</v>
      </c>
      <c r="D33" s="10" t="s">
        <v>13</v>
      </c>
      <c r="H33" s="141">
        <v>43866.116574074098</v>
      </c>
    </row>
    <row r="34" spans="1:8">
      <c r="A34" s="10" t="s">
        <v>12</v>
      </c>
      <c r="B34" s="10" t="s">
        <v>37</v>
      </c>
      <c r="C34" s="10" t="s">
        <v>39</v>
      </c>
      <c r="D34" s="10" t="s">
        <v>35</v>
      </c>
      <c r="E34" s="10" t="s">
        <v>145</v>
      </c>
      <c r="F34" s="11">
        <f>G34*4</f>
        <v>350</v>
      </c>
      <c r="G34" s="11">
        <v>87.5</v>
      </c>
      <c r="H34" s="141">
        <v>43866.131342592591</v>
      </c>
    </row>
    <row r="35" spans="1:8">
      <c r="A35" s="10" t="s">
        <v>144</v>
      </c>
      <c r="B35" s="10" t="s">
        <v>37</v>
      </c>
      <c r="C35" s="10" t="s">
        <v>28</v>
      </c>
      <c r="D35" s="10" t="s">
        <v>35</v>
      </c>
      <c r="E35" s="10" t="s">
        <v>167</v>
      </c>
      <c r="F35" s="11">
        <f>G35*4</f>
        <v>30</v>
      </c>
      <c r="G35" s="11">
        <v>7.5</v>
      </c>
      <c r="H35" s="141">
        <v>43866.1461458333</v>
      </c>
    </row>
    <row r="36" spans="1:8">
      <c r="A36" s="10" t="s">
        <v>18</v>
      </c>
      <c r="B36" s="10" t="s">
        <v>37</v>
      </c>
      <c r="C36" s="10" t="s">
        <v>72</v>
      </c>
      <c r="D36" s="10" t="s">
        <v>35</v>
      </c>
      <c r="E36" s="10" t="s">
        <v>82</v>
      </c>
      <c r="F36" s="11">
        <f>G36*4</f>
        <v>200</v>
      </c>
      <c r="G36" s="11">
        <v>50</v>
      </c>
      <c r="H36" s="141">
        <v>43866.161030092589</v>
      </c>
    </row>
    <row r="37" spans="1:8">
      <c r="A37" s="10" t="s">
        <v>84</v>
      </c>
      <c r="B37" s="10" t="s">
        <v>37</v>
      </c>
      <c r="C37" s="10" t="s">
        <v>165</v>
      </c>
      <c r="D37" s="10" t="s">
        <v>35</v>
      </c>
      <c r="E37" s="10" t="s">
        <v>141</v>
      </c>
      <c r="F37" s="11">
        <f>G37*4</f>
        <v>800</v>
      </c>
      <c r="G37" s="11">
        <v>200</v>
      </c>
      <c r="H37" s="141">
        <v>43866.17581018521</v>
      </c>
    </row>
    <row r="38" spans="1:8">
      <c r="A38" s="10" t="s">
        <v>143</v>
      </c>
      <c r="B38" s="10" t="s">
        <v>37</v>
      </c>
      <c r="C38" s="10" t="s">
        <v>49</v>
      </c>
      <c r="D38" s="10" t="s">
        <v>33</v>
      </c>
      <c r="H38" s="141">
        <v>43866.190636574087</v>
      </c>
    </row>
    <row r="39" spans="1:8">
      <c r="A39" s="10" t="s">
        <v>176</v>
      </c>
      <c r="B39" s="10" t="s">
        <v>37</v>
      </c>
      <c r="C39" s="10" t="s">
        <v>128</v>
      </c>
      <c r="D39" s="10" t="s">
        <v>33</v>
      </c>
      <c r="H39" s="141">
        <v>43866.2054166667</v>
      </c>
    </row>
    <row r="40" spans="1:8">
      <c r="A40" s="10" t="s">
        <v>174</v>
      </c>
      <c r="B40" s="10" t="s">
        <v>37</v>
      </c>
      <c r="C40" s="10" t="s">
        <v>45</v>
      </c>
      <c r="D40" s="10" t="s">
        <v>33</v>
      </c>
      <c r="H40" s="141">
        <v>43866.220208333303</v>
      </c>
    </row>
    <row r="41" spans="1:8">
      <c r="A41" s="10" t="s">
        <v>96</v>
      </c>
      <c r="B41" s="10" t="s">
        <v>37</v>
      </c>
      <c r="C41" s="10" t="s">
        <v>189</v>
      </c>
      <c r="D41" s="10" t="s">
        <v>33</v>
      </c>
      <c r="H41" s="141">
        <v>43866.235081018509</v>
      </c>
    </row>
    <row r="42" spans="1:8">
      <c r="A42" s="10" t="s">
        <v>196</v>
      </c>
      <c r="B42" s="10" t="s">
        <v>37</v>
      </c>
      <c r="C42" s="10" t="s">
        <v>86</v>
      </c>
      <c r="D42" s="10" t="s">
        <v>33</v>
      </c>
      <c r="H42" s="141">
        <v>43866.249849537002</v>
      </c>
    </row>
    <row r="43" spans="1:8">
      <c r="A43" s="10" t="s">
        <v>147</v>
      </c>
      <c r="B43" s="10" t="s">
        <v>37</v>
      </c>
      <c r="C43" s="10" t="s">
        <v>73</v>
      </c>
      <c r="D43" s="10" t="s">
        <v>33</v>
      </c>
      <c r="H43" s="141">
        <v>43866.264675925901</v>
      </c>
    </row>
    <row r="44" spans="1:8">
      <c r="A44" s="10" t="s">
        <v>21</v>
      </c>
      <c r="B44" s="10" t="s">
        <v>37</v>
      </c>
      <c r="C44" s="10" t="s">
        <v>113</v>
      </c>
      <c r="D44" s="10" t="s">
        <v>178</v>
      </c>
      <c r="H44" s="141">
        <v>43866.279502314806</v>
      </c>
    </row>
    <row r="45" spans="1:8">
      <c r="A45" s="10" t="s">
        <v>50</v>
      </c>
      <c r="B45" s="10" t="s">
        <v>37</v>
      </c>
      <c r="C45" s="10" t="s">
        <v>179</v>
      </c>
      <c r="D45" s="10" t="s">
        <v>35</v>
      </c>
      <c r="E45" s="10" t="s">
        <v>60</v>
      </c>
      <c r="F45" s="11">
        <f>G45*4</f>
        <v>2500</v>
      </c>
      <c r="G45" s="11">
        <v>625</v>
      </c>
      <c r="H45" s="141">
        <v>43866.294328703691</v>
      </c>
    </row>
    <row r="46" spans="1:8">
      <c r="A46" s="10" t="s">
        <v>132</v>
      </c>
      <c r="B46" s="10" t="s">
        <v>37</v>
      </c>
      <c r="C46" s="10" t="s">
        <v>116</v>
      </c>
      <c r="D46" s="10" t="s">
        <v>33</v>
      </c>
      <c r="H46" s="141">
        <v>43866.309131944399</v>
      </c>
    </row>
    <row r="47" spans="1:8">
      <c r="A47" s="10" t="s">
        <v>90</v>
      </c>
      <c r="B47" s="10" t="s">
        <v>37</v>
      </c>
      <c r="C47" s="10" t="s">
        <v>154</v>
      </c>
      <c r="D47" s="10" t="s">
        <v>33</v>
      </c>
      <c r="H47" s="141">
        <v>43866.323969907397</v>
      </c>
    </row>
    <row r="48" spans="1:8">
      <c r="A48" s="10" t="s">
        <v>9</v>
      </c>
      <c r="B48" s="10" t="s">
        <v>37</v>
      </c>
      <c r="C48" s="10" t="s">
        <v>91</v>
      </c>
      <c r="D48" s="10" t="s">
        <v>33</v>
      </c>
      <c r="H48" s="141">
        <v>43866.338807870408</v>
      </c>
    </row>
    <row r="49" spans="1:8">
      <c r="A49" s="10" t="s">
        <v>139</v>
      </c>
      <c r="B49" s="10" t="s">
        <v>37</v>
      </c>
      <c r="C49" s="10" t="s">
        <v>130</v>
      </c>
      <c r="D49" s="10" t="s">
        <v>33</v>
      </c>
      <c r="H49" s="141">
        <v>43866.353634259292</v>
      </c>
    </row>
    <row r="50" spans="1:8">
      <c r="A50" s="10" t="s">
        <v>185</v>
      </c>
      <c r="B50" s="10" t="s">
        <v>37</v>
      </c>
      <c r="C50" s="10" t="s">
        <v>19</v>
      </c>
      <c r="D50" s="10" t="s">
        <v>33</v>
      </c>
      <c r="H50" s="141">
        <v>43866.368483796286</v>
      </c>
    </row>
    <row r="51" spans="1:8">
      <c r="A51" s="10" t="s">
        <v>134</v>
      </c>
      <c r="B51" s="10" t="s">
        <v>37</v>
      </c>
      <c r="C51" s="10" t="s">
        <v>64</v>
      </c>
      <c r="D51" s="10" t="s">
        <v>33</v>
      </c>
      <c r="H51" s="141">
        <v>43866.383298611101</v>
      </c>
    </row>
    <row r="52" spans="1:8">
      <c r="A52" s="10" t="s">
        <v>21</v>
      </c>
      <c r="B52" s="10" t="s">
        <v>37</v>
      </c>
      <c r="C52" s="10" t="s">
        <v>68</v>
      </c>
      <c r="D52" s="10" t="s">
        <v>178</v>
      </c>
      <c r="H52" s="141">
        <v>43866.398078703707</v>
      </c>
    </row>
    <row r="53" spans="1:8">
      <c r="A53" s="10" t="s">
        <v>47</v>
      </c>
      <c r="B53" s="10" t="s">
        <v>37</v>
      </c>
      <c r="C53" s="10" t="s">
        <v>104</v>
      </c>
      <c r="D53" s="10" t="s">
        <v>35</v>
      </c>
      <c r="E53" s="10" t="s">
        <v>173</v>
      </c>
      <c r="F53" s="11">
        <f>G53*4</f>
        <v>80</v>
      </c>
      <c r="G53" s="11">
        <v>20</v>
      </c>
      <c r="H53" s="141">
        <v>43866.412928240708</v>
      </c>
    </row>
    <row r="54" spans="1:8">
      <c r="A54" s="10" t="s">
        <v>74</v>
      </c>
      <c r="B54" s="10" t="s">
        <v>37</v>
      </c>
      <c r="C54" s="10" t="s">
        <v>182</v>
      </c>
      <c r="D54" s="10" t="s">
        <v>33</v>
      </c>
      <c r="H54" s="141">
        <v>43866.427719907399</v>
      </c>
    </row>
    <row r="55" spans="1:8">
      <c r="A55" s="10" t="s">
        <v>127</v>
      </c>
      <c r="B55" s="10" t="s">
        <v>37</v>
      </c>
      <c r="C55" s="10" t="s">
        <v>98</v>
      </c>
      <c r="D55" s="10" t="s">
        <v>33</v>
      </c>
      <c r="H55" s="141">
        <v>43866.442523148209</v>
      </c>
    </row>
    <row r="56" spans="1:8">
      <c r="A56" s="10" t="s">
        <v>17</v>
      </c>
      <c r="B56" s="10" t="s">
        <v>37</v>
      </c>
      <c r="C56" s="10" t="s">
        <v>94</v>
      </c>
      <c r="D56" s="10" t="s">
        <v>33</v>
      </c>
      <c r="H56" s="141">
        <v>43866.457418981503</v>
      </c>
    </row>
    <row r="57" spans="1:8">
      <c r="A57" s="10" t="s">
        <v>108</v>
      </c>
      <c r="B57" s="10" t="s">
        <v>37</v>
      </c>
      <c r="C57" s="10" t="s">
        <v>6</v>
      </c>
      <c r="D57" s="10" t="s">
        <v>33</v>
      </c>
      <c r="H57" s="141">
        <v>43866.472175925897</v>
      </c>
    </row>
    <row r="58" spans="1:8">
      <c r="A58" s="10" t="s">
        <v>168</v>
      </c>
      <c r="B58" s="10" t="s">
        <v>37</v>
      </c>
      <c r="C58" s="10" t="s">
        <v>10</v>
      </c>
      <c r="D58" s="10" t="s">
        <v>33</v>
      </c>
      <c r="H58" s="141">
        <v>43866.486979166701</v>
      </c>
    </row>
    <row r="59" spans="1:8">
      <c r="A59" s="10" t="s">
        <v>119</v>
      </c>
      <c r="B59" s="10" t="s">
        <v>37</v>
      </c>
      <c r="C59" s="10" t="s">
        <v>115</v>
      </c>
      <c r="D59" s="10" t="s">
        <v>33</v>
      </c>
      <c r="H59" s="141">
        <v>43866.501805555599</v>
      </c>
    </row>
    <row r="60" spans="1:8">
      <c r="A60" s="10" t="s">
        <v>117</v>
      </c>
      <c r="B60" s="10" t="s">
        <v>37</v>
      </c>
      <c r="C60" s="10" t="s">
        <v>92</v>
      </c>
      <c r="D60" s="10" t="s">
        <v>33</v>
      </c>
      <c r="H60" s="141">
        <v>43866.516585648104</v>
      </c>
    </row>
    <row r="61" spans="1:8">
      <c r="A61" s="10" t="s">
        <v>121</v>
      </c>
      <c r="B61" s="10" t="s">
        <v>37</v>
      </c>
      <c r="C61" s="10" t="s">
        <v>164</v>
      </c>
      <c r="D61" s="10" t="s">
        <v>33</v>
      </c>
      <c r="H61" s="141">
        <v>43866.531377314801</v>
      </c>
    </row>
    <row r="62" spans="1:8">
      <c r="A62" s="10" t="s">
        <v>133</v>
      </c>
      <c r="B62" s="10" t="s">
        <v>37</v>
      </c>
      <c r="C62" s="10" t="s">
        <v>159</v>
      </c>
      <c r="D62" s="10" t="s">
        <v>13</v>
      </c>
      <c r="H62" s="141">
        <v>43866.546192129608</v>
      </c>
    </row>
    <row r="63" spans="1:8">
      <c r="A63" s="10" t="s">
        <v>26</v>
      </c>
      <c r="B63" s="10" t="s">
        <v>37</v>
      </c>
      <c r="C63" s="10" t="s">
        <v>124</v>
      </c>
      <c r="D63" s="10" t="s">
        <v>35</v>
      </c>
      <c r="E63" s="10" t="s">
        <v>122</v>
      </c>
      <c r="F63" s="11">
        <f t="shared" ref="F63:F77" si="1">G63*4</f>
        <v>7</v>
      </c>
      <c r="G63" s="11">
        <v>1.75</v>
      </c>
      <c r="H63" s="141">
        <v>43866.605555555601</v>
      </c>
    </row>
    <row r="64" spans="1:8">
      <c r="A64" s="10" t="s">
        <v>78</v>
      </c>
      <c r="B64" s="10" t="s">
        <v>37</v>
      </c>
      <c r="C64" s="10" t="s">
        <v>186</v>
      </c>
      <c r="D64" s="10" t="s">
        <v>35</v>
      </c>
      <c r="E64" s="10" t="s">
        <v>30</v>
      </c>
      <c r="F64" s="11">
        <f t="shared" si="1"/>
        <v>12</v>
      </c>
      <c r="G64" s="11">
        <v>3</v>
      </c>
      <c r="H64" s="141">
        <v>43866.620381944398</v>
      </c>
    </row>
    <row r="65" spans="1:8">
      <c r="A65" s="10" t="s">
        <v>79</v>
      </c>
      <c r="B65" s="10" t="s">
        <v>37</v>
      </c>
      <c r="C65" s="10" t="s">
        <v>135</v>
      </c>
      <c r="D65" s="10" t="s">
        <v>35</v>
      </c>
      <c r="E65" s="10" t="s">
        <v>75</v>
      </c>
      <c r="F65" s="11">
        <f t="shared" si="1"/>
        <v>20</v>
      </c>
      <c r="G65" s="11">
        <v>5</v>
      </c>
      <c r="H65" s="141">
        <v>43866.635196759307</v>
      </c>
    </row>
    <row r="66" spans="1:8">
      <c r="A66" s="10" t="s">
        <v>67</v>
      </c>
      <c r="B66" s="10" t="s">
        <v>37</v>
      </c>
      <c r="C66" s="10" t="s">
        <v>114</v>
      </c>
      <c r="D66" s="10" t="s">
        <v>35</v>
      </c>
      <c r="E66" s="10" t="s">
        <v>167</v>
      </c>
      <c r="F66" s="11">
        <f t="shared" si="1"/>
        <v>30</v>
      </c>
      <c r="G66" s="11">
        <v>7.5</v>
      </c>
      <c r="H66" s="141">
        <v>43866.650069444397</v>
      </c>
    </row>
    <row r="67" spans="1:8">
      <c r="A67" s="10" t="s">
        <v>131</v>
      </c>
      <c r="B67" s="10" t="s">
        <v>37</v>
      </c>
      <c r="C67" s="10" t="s">
        <v>16</v>
      </c>
      <c r="D67" s="10" t="s">
        <v>35</v>
      </c>
      <c r="E67" s="10" t="s">
        <v>183</v>
      </c>
      <c r="F67" s="11">
        <f t="shared" si="1"/>
        <v>50</v>
      </c>
      <c r="G67" s="11">
        <v>12.5</v>
      </c>
      <c r="H67" s="141">
        <v>43866.665011574099</v>
      </c>
    </row>
    <row r="68" spans="1:8">
      <c r="A68" s="10" t="s">
        <v>47</v>
      </c>
      <c r="B68" s="10" t="s">
        <v>37</v>
      </c>
      <c r="C68" s="10" t="s">
        <v>80</v>
      </c>
      <c r="D68" s="10" t="s">
        <v>35</v>
      </c>
      <c r="E68" s="10" t="s">
        <v>173</v>
      </c>
      <c r="F68" s="11">
        <f t="shared" si="1"/>
        <v>80</v>
      </c>
      <c r="G68" s="11">
        <v>20</v>
      </c>
      <c r="H68" s="141">
        <v>43866.6798263889</v>
      </c>
    </row>
    <row r="69" spans="1:8">
      <c r="A69" s="10" t="s">
        <v>32</v>
      </c>
      <c r="B69" s="10" t="s">
        <v>37</v>
      </c>
      <c r="C69" s="10" t="s">
        <v>25</v>
      </c>
      <c r="D69" s="10" t="s">
        <v>35</v>
      </c>
      <c r="E69" s="10" t="s">
        <v>169</v>
      </c>
      <c r="F69" s="11">
        <f t="shared" si="1"/>
        <v>125</v>
      </c>
      <c r="G69" s="11">
        <v>31.25</v>
      </c>
      <c r="H69" s="141">
        <v>43866.694722222201</v>
      </c>
    </row>
    <row r="70" spans="1:8">
      <c r="A70" s="10" t="s">
        <v>87</v>
      </c>
      <c r="B70" s="10" t="s">
        <v>37</v>
      </c>
      <c r="C70" s="10" t="s">
        <v>193</v>
      </c>
      <c r="D70" s="10" t="s">
        <v>35</v>
      </c>
      <c r="E70" s="10" t="s">
        <v>82</v>
      </c>
      <c r="F70" s="11">
        <f t="shared" si="1"/>
        <v>200</v>
      </c>
      <c r="G70" s="11">
        <v>50</v>
      </c>
      <c r="H70" s="141">
        <v>43866.709571759297</v>
      </c>
    </row>
    <row r="71" spans="1:8">
      <c r="A71" s="10" t="s">
        <v>12</v>
      </c>
      <c r="B71" s="10" t="s">
        <v>37</v>
      </c>
      <c r="C71" s="10" t="s">
        <v>123</v>
      </c>
      <c r="D71" s="10" t="s">
        <v>35</v>
      </c>
      <c r="E71" s="10" t="s">
        <v>145</v>
      </c>
      <c r="F71" s="11">
        <f t="shared" si="1"/>
        <v>350</v>
      </c>
      <c r="G71" s="11">
        <v>87.5</v>
      </c>
      <c r="H71" s="141">
        <v>43866.724398148202</v>
      </c>
    </row>
    <row r="72" spans="1:8">
      <c r="A72" s="10" t="s">
        <v>46</v>
      </c>
      <c r="B72" s="10" t="s">
        <v>37</v>
      </c>
      <c r="C72" s="10" t="s">
        <v>163</v>
      </c>
      <c r="D72" s="10" t="s">
        <v>35</v>
      </c>
      <c r="E72" s="10" t="s">
        <v>57</v>
      </c>
      <c r="F72" s="11">
        <f t="shared" si="1"/>
        <v>500</v>
      </c>
      <c r="G72" s="11">
        <v>125</v>
      </c>
      <c r="H72" s="141">
        <v>43866.739270833299</v>
      </c>
    </row>
    <row r="73" spans="1:8">
      <c r="A73" s="10" t="s">
        <v>42</v>
      </c>
      <c r="B73" s="10" t="s">
        <v>37</v>
      </c>
      <c r="C73" s="10" t="s">
        <v>69</v>
      </c>
      <c r="D73" s="10" t="s">
        <v>35</v>
      </c>
      <c r="E73" s="10" t="s">
        <v>141</v>
      </c>
      <c r="F73" s="11">
        <f t="shared" si="1"/>
        <v>800</v>
      </c>
      <c r="G73" s="11">
        <v>200</v>
      </c>
      <c r="H73" s="141">
        <v>43866.754293981503</v>
      </c>
    </row>
    <row r="74" spans="1:8">
      <c r="A74" s="10" t="s">
        <v>148</v>
      </c>
      <c r="B74" s="10" t="s">
        <v>37</v>
      </c>
      <c r="C74" s="10" t="s">
        <v>110</v>
      </c>
      <c r="D74" s="10" t="s">
        <v>35</v>
      </c>
      <c r="E74" s="10" t="s">
        <v>197</v>
      </c>
      <c r="F74" s="11">
        <f t="shared" si="1"/>
        <v>1500</v>
      </c>
      <c r="G74" s="11">
        <v>375</v>
      </c>
      <c r="H74" s="141">
        <v>43866.769085648099</v>
      </c>
    </row>
    <row r="75" spans="1:8">
      <c r="A75" s="10" t="s">
        <v>50</v>
      </c>
      <c r="B75" s="10" t="s">
        <v>37</v>
      </c>
      <c r="C75" s="10" t="s">
        <v>126</v>
      </c>
      <c r="D75" s="10" t="s">
        <v>35</v>
      </c>
      <c r="E75" s="10" t="s">
        <v>60</v>
      </c>
      <c r="F75" s="11">
        <f t="shared" si="1"/>
        <v>2500</v>
      </c>
      <c r="G75" s="11">
        <v>625</v>
      </c>
      <c r="H75" s="141">
        <v>43866.783912036997</v>
      </c>
    </row>
    <row r="76" spans="1:8">
      <c r="A76" s="10" t="s">
        <v>29</v>
      </c>
      <c r="B76" s="10" t="s">
        <v>37</v>
      </c>
      <c r="C76" s="10" t="s">
        <v>83</v>
      </c>
      <c r="D76" s="10" t="s">
        <v>35</v>
      </c>
      <c r="E76" s="10" t="s">
        <v>195</v>
      </c>
      <c r="F76" s="11">
        <f t="shared" si="1"/>
        <v>3500</v>
      </c>
      <c r="G76" s="11">
        <v>875</v>
      </c>
      <c r="H76" s="141">
        <v>43866.798703703702</v>
      </c>
    </row>
    <row r="77" spans="1:8">
      <c r="A77" s="10" t="s">
        <v>27</v>
      </c>
      <c r="B77" s="10" t="s">
        <v>37</v>
      </c>
      <c r="C77" s="10" t="s">
        <v>161</v>
      </c>
      <c r="D77" s="10" t="s">
        <v>35</v>
      </c>
      <c r="E77" s="10" t="s">
        <v>188</v>
      </c>
      <c r="F77" s="11">
        <f t="shared" si="1"/>
        <v>5000</v>
      </c>
      <c r="G77" s="11">
        <v>1250</v>
      </c>
      <c r="H77" s="141">
        <v>43866.813495370407</v>
      </c>
    </row>
    <row r="78" spans="1:8">
      <c r="A78" s="10" t="s">
        <v>21</v>
      </c>
      <c r="B78" s="10" t="s">
        <v>37</v>
      </c>
      <c r="C78" s="10" t="s">
        <v>138</v>
      </c>
      <c r="D78" s="10" t="s">
        <v>178</v>
      </c>
      <c r="H78" s="141">
        <v>43866.828321759291</v>
      </c>
    </row>
    <row r="79" spans="1:8">
      <c r="A79" s="10" t="s">
        <v>133</v>
      </c>
      <c r="B79" s="10" t="s">
        <v>37</v>
      </c>
      <c r="C79" s="10" t="s">
        <v>331</v>
      </c>
      <c r="D79" s="10" t="s">
        <v>13</v>
      </c>
      <c r="H79" s="141">
        <v>43893.417525057892</v>
      </c>
    </row>
    <row r="80" spans="1:8">
      <c r="A80" s="10" t="s">
        <v>21</v>
      </c>
      <c r="B80" s="10" t="s">
        <v>37</v>
      </c>
      <c r="C80" s="10" t="s">
        <v>330</v>
      </c>
      <c r="D80" s="10" t="s">
        <v>178</v>
      </c>
      <c r="H80" s="141">
        <v>43893.43181974539</v>
      </c>
    </row>
    <row r="81" spans="1:8">
      <c r="A81" s="10" t="s">
        <v>21</v>
      </c>
      <c r="B81" s="10" t="s">
        <v>37</v>
      </c>
      <c r="C81" s="10" t="s">
        <v>329</v>
      </c>
      <c r="D81" s="10" t="s">
        <v>178</v>
      </c>
      <c r="H81" s="141">
        <v>43893.44609502321</v>
      </c>
    </row>
    <row r="82" spans="1:8">
      <c r="A82" s="10" t="s">
        <v>26</v>
      </c>
      <c r="B82" s="10" t="s">
        <v>37</v>
      </c>
      <c r="C82" s="10" t="s">
        <v>328</v>
      </c>
      <c r="D82" s="10" t="s">
        <v>59</v>
      </c>
      <c r="E82" s="10" t="s">
        <v>122</v>
      </c>
      <c r="F82" s="11">
        <f t="shared" ref="F82:F99" si="2">G82*4</f>
        <v>7</v>
      </c>
      <c r="G82" s="11">
        <v>1.75</v>
      </c>
      <c r="H82" s="141">
        <v>43893.460398044008</v>
      </c>
    </row>
    <row r="83" spans="1:8">
      <c r="A83" s="10" t="s">
        <v>78</v>
      </c>
      <c r="B83" s="10" t="s">
        <v>37</v>
      </c>
      <c r="C83" s="10" t="s">
        <v>327</v>
      </c>
      <c r="D83" s="10" t="s">
        <v>59</v>
      </c>
      <c r="E83" s="10" t="s">
        <v>30</v>
      </c>
      <c r="F83" s="11">
        <f t="shared" si="2"/>
        <v>12</v>
      </c>
      <c r="G83" s="11">
        <v>3</v>
      </c>
      <c r="H83" s="141">
        <v>43893.474930474513</v>
      </c>
    </row>
    <row r="84" spans="1:8">
      <c r="A84" s="10" t="s">
        <v>79</v>
      </c>
      <c r="B84" s="10" t="s">
        <v>37</v>
      </c>
      <c r="C84" s="10" t="s">
        <v>326</v>
      </c>
      <c r="D84" s="10" t="s">
        <v>59</v>
      </c>
      <c r="E84" s="10" t="s">
        <v>75</v>
      </c>
      <c r="F84" s="11">
        <f t="shared" si="2"/>
        <v>20</v>
      </c>
      <c r="G84" s="11">
        <v>5</v>
      </c>
      <c r="H84" s="141">
        <v>43893.489197199087</v>
      </c>
    </row>
    <row r="85" spans="1:8">
      <c r="A85" s="10" t="s">
        <v>67</v>
      </c>
      <c r="B85" s="10" t="s">
        <v>37</v>
      </c>
      <c r="C85" s="10" t="s">
        <v>325</v>
      </c>
      <c r="D85" s="10" t="s">
        <v>59</v>
      </c>
      <c r="E85" s="10" t="s">
        <v>167</v>
      </c>
      <c r="F85" s="11">
        <f t="shared" si="2"/>
        <v>30</v>
      </c>
      <c r="G85" s="11">
        <v>7.5</v>
      </c>
      <c r="H85" s="141">
        <v>43893.503491157397</v>
      </c>
    </row>
    <row r="86" spans="1:8">
      <c r="A86" s="10" t="s">
        <v>131</v>
      </c>
      <c r="B86" s="10" t="s">
        <v>37</v>
      </c>
      <c r="C86" s="10" t="s">
        <v>324</v>
      </c>
      <c r="D86" s="10" t="s">
        <v>59</v>
      </c>
      <c r="E86" s="10" t="s">
        <v>183</v>
      </c>
      <c r="F86" s="11">
        <f t="shared" si="2"/>
        <v>50</v>
      </c>
      <c r="G86" s="11">
        <v>12.5</v>
      </c>
      <c r="H86" s="141">
        <v>43893.517741354197</v>
      </c>
    </row>
    <row r="87" spans="1:8">
      <c r="A87" s="10" t="s">
        <v>47</v>
      </c>
      <c r="B87" s="10" t="s">
        <v>37</v>
      </c>
      <c r="C87" s="10" t="s">
        <v>323</v>
      </c>
      <c r="D87" s="10" t="s">
        <v>59</v>
      </c>
      <c r="E87" s="10" t="s">
        <v>173</v>
      </c>
      <c r="F87" s="11">
        <f t="shared" si="2"/>
        <v>80</v>
      </c>
      <c r="G87" s="11">
        <v>20</v>
      </c>
      <c r="H87" s="141">
        <v>43893.532001724503</v>
      </c>
    </row>
    <row r="88" spans="1:8">
      <c r="A88" s="10" t="s">
        <v>32</v>
      </c>
      <c r="B88" s="10" t="s">
        <v>37</v>
      </c>
      <c r="C88" s="10" t="s">
        <v>322</v>
      </c>
      <c r="D88" s="10" t="s">
        <v>59</v>
      </c>
      <c r="E88" s="10" t="s">
        <v>169</v>
      </c>
      <c r="F88" s="11">
        <f t="shared" si="2"/>
        <v>125</v>
      </c>
      <c r="G88" s="11">
        <v>31.25</v>
      </c>
      <c r="H88" s="141">
        <v>43893.546309004603</v>
      </c>
    </row>
    <row r="89" spans="1:8">
      <c r="A89" s="10" t="s">
        <v>87</v>
      </c>
      <c r="B89" s="10" t="s">
        <v>37</v>
      </c>
      <c r="C89" s="10" t="s">
        <v>321</v>
      </c>
      <c r="D89" s="10" t="s">
        <v>59</v>
      </c>
      <c r="E89" s="10" t="s">
        <v>82</v>
      </c>
      <c r="F89" s="11">
        <f t="shared" si="2"/>
        <v>200</v>
      </c>
      <c r="G89" s="11">
        <v>50</v>
      </c>
      <c r="H89" s="141">
        <v>43893.560567835702</v>
      </c>
    </row>
    <row r="90" spans="1:8">
      <c r="A90" s="10" t="s">
        <v>12</v>
      </c>
      <c r="B90" s="10" t="s">
        <v>37</v>
      </c>
      <c r="C90" s="10" t="s">
        <v>320</v>
      </c>
      <c r="D90" s="10" t="s">
        <v>59</v>
      </c>
      <c r="E90" s="10" t="s">
        <v>145</v>
      </c>
      <c r="F90" s="11">
        <f t="shared" si="2"/>
        <v>350</v>
      </c>
      <c r="G90" s="11">
        <v>87.5</v>
      </c>
      <c r="H90" s="141">
        <v>43893.574816631903</v>
      </c>
    </row>
    <row r="91" spans="1:8">
      <c r="A91" s="10" t="s">
        <v>46</v>
      </c>
      <c r="B91" s="10" t="s">
        <v>37</v>
      </c>
      <c r="C91" s="10" t="s">
        <v>319</v>
      </c>
      <c r="D91" s="10" t="s">
        <v>59</v>
      </c>
      <c r="E91" s="10" t="s">
        <v>57</v>
      </c>
      <c r="F91" s="11">
        <f t="shared" si="2"/>
        <v>500</v>
      </c>
      <c r="G91" s="11">
        <v>125</v>
      </c>
      <c r="H91" s="141">
        <v>43893.589138830997</v>
      </c>
    </row>
    <row r="92" spans="1:8">
      <c r="A92" s="10" t="s">
        <v>42</v>
      </c>
      <c r="B92" s="10" t="s">
        <v>37</v>
      </c>
      <c r="C92" s="10" t="s">
        <v>318</v>
      </c>
      <c r="D92" s="10" t="s">
        <v>59</v>
      </c>
      <c r="E92" s="10" t="s">
        <v>141</v>
      </c>
      <c r="F92" s="11">
        <f t="shared" si="2"/>
        <v>800</v>
      </c>
      <c r="G92" s="11">
        <v>200</v>
      </c>
      <c r="H92" s="141">
        <v>43893.60340660881</v>
      </c>
    </row>
    <row r="93" spans="1:8">
      <c r="A93" s="10" t="s">
        <v>148</v>
      </c>
      <c r="B93" s="10" t="s">
        <v>37</v>
      </c>
      <c r="C93" s="10" t="s">
        <v>317</v>
      </c>
      <c r="D93" s="10" t="s">
        <v>59</v>
      </c>
      <c r="E93" s="10" t="s">
        <v>197</v>
      </c>
      <c r="F93" s="11">
        <f t="shared" si="2"/>
        <v>1500</v>
      </c>
      <c r="G93" s="11">
        <v>375</v>
      </c>
      <c r="H93" s="141">
        <v>43893.617658599513</v>
      </c>
    </row>
    <row r="94" spans="1:8">
      <c r="A94" s="10" t="s">
        <v>50</v>
      </c>
      <c r="B94" s="10" t="s">
        <v>37</v>
      </c>
      <c r="C94" s="10" t="s">
        <v>316</v>
      </c>
      <c r="D94" s="10" t="s">
        <v>59</v>
      </c>
      <c r="E94" s="10" t="s">
        <v>60</v>
      </c>
      <c r="F94" s="11">
        <f t="shared" si="2"/>
        <v>2500</v>
      </c>
      <c r="G94" s="11">
        <v>625</v>
      </c>
      <c r="H94" s="141">
        <v>43893.631984537002</v>
      </c>
    </row>
    <row r="95" spans="1:8">
      <c r="A95" s="10" t="s">
        <v>29</v>
      </c>
      <c r="B95" s="10" t="s">
        <v>37</v>
      </c>
      <c r="C95" s="10" t="s">
        <v>315</v>
      </c>
      <c r="D95" s="10" t="s">
        <v>59</v>
      </c>
      <c r="E95" s="10" t="s">
        <v>195</v>
      </c>
      <c r="F95" s="11">
        <f t="shared" si="2"/>
        <v>3500</v>
      </c>
      <c r="G95" s="11">
        <v>875</v>
      </c>
      <c r="H95" s="141">
        <v>43893.646255995402</v>
      </c>
    </row>
    <row r="96" spans="1:8">
      <c r="A96" s="10" t="s">
        <v>27</v>
      </c>
      <c r="B96" s="10" t="s">
        <v>37</v>
      </c>
      <c r="C96" s="10" t="s">
        <v>314</v>
      </c>
      <c r="D96" s="10" t="s">
        <v>59</v>
      </c>
      <c r="E96" s="10" t="s">
        <v>188</v>
      </c>
      <c r="F96" s="11">
        <f t="shared" si="2"/>
        <v>5000</v>
      </c>
      <c r="G96" s="11">
        <v>1250</v>
      </c>
      <c r="H96" s="141">
        <v>43893.660539606492</v>
      </c>
    </row>
    <row r="97" spans="1:8">
      <c r="A97" s="10" t="s">
        <v>144</v>
      </c>
      <c r="B97" s="10" t="s">
        <v>37</v>
      </c>
      <c r="C97" s="10" t="s">
        <v>313</v>
      </c>
      <c r="D97" s="10" t="s">
        <v>35</v>
      </c>
      <c r="E97" s="10" t="s">
        <v>167</v>
      </c>
      <c r="F97" s="11">
        <f t="shared" si="2"/>
        <v>30</v>
      </c>
      <c r="G97" s="11">
        <v>7.5</v>
      </c>
      <c r="H97" s="141">
        <v>43893.6748330556</v>
      </c>
    </row>
    <row r="98" spans="1:8">
      <c r="A98" s="10" t="s">
        <v>18</v>
      </c>
      <c r="B98" s="10" t="s">
        <v>37</v>
      </c>
      <c r="C98" s="10" t="s">
        <v>312</v>
      </c>
      <c r="D98" s="10" t="s">
        <v>35</v>
      </c>
      <c r="E98" s="10" t="s">
        <v>82</v>
      </c>
      <c r="F98" s="11">
        <f t="shared" si="2"/>
        <v>200</v>
      </c>
      <c r="G98" s="11">
        <v>50</v>
      </c>
      <c r="H98" s="141">
        <v>43893.689081469893</v>
      </c>
    </row>
    <row r="99" spans="1:8">
      <c r="A99" s="10" t="s">
        <v>84</v>
      </c>
      <c r="B99" s="10" t="s">
        <v>37</v>
      </c>
      <c r="C99" s="10" t="s">
        <v>311</v>
      </c>
      <c r="D99" s="10" t="s">
        <v>35</v>
      </c>
      <c r="E99" s="10" t="s">
        <v>141</v>
      </c>
      <c r="F99" s="11">
        <f t="shared" si="2"/>
        <v>800</v>
      </c>
      <c r="G99" s="11">
        <v>200</v>
      </c>
      <c r="H99" s="141">
        <v>43893.703329317097</v>
      </c>
    </row>
    <row r="100" spans="1:8">
      <c r="A100" s="10" t="s">
        <v>21</v>
      </c>
      <c r="B100" s="10" t="s">
        <v>37</v>
      </c>
      <c r="C100" s="10" t="s">
        <v>310</v>
      </c>
      <c r="D100" s="10" t="s">
        <v>178</v>
      </c>
      <c r="H100" s="141">
        <v>43893.717656770801</v>
      </c>
    </row>
    <row r="101" spans="1:8">
      <c r="A101" s="10" t="s">
        <v>41</v>
      </c>
      <c r="B101" s="10" t="s">
        <v>37</v>
      </c>
      <c r="C101" s="10" t="s">
        <v>309</v>
      </c>
      <c r="D101" s="10" t="s">
        <v>33</v>
      </c>
      <c r="H101" s="141">
        <v>43893.731924213003</v>
      </c>
    </row>
    <row r="102" spans="1:8">
      <c r="A102" s="10" t="s">
        <v>7</v>
      </c>
      <c r="B102" s="10" t="s">
        <v>37</v>
      </c>
      <c r="C102" s="10" t="s">
        <v>308</v>
      </c>
      <c r="D102" s="10" t="s">
        <v>33</v>
      </c>
      <c r="H102" s="141">
        <v>43893.746177604196</v>
      </c>
    </row>
    <row r="103" spans="1:8">
      <c r="A103" s="10" t="s">
        <v>100</v>
      </c>
      <c r="B103" s="10" t="s">
        <v>37</v>
      </c>
      <c r="C103" s="10" t="s">
        <v>307</v>
      </c>
      <c r="D103" s="10" t="s">
        <v>33</v>
      </c>
      <c r="H103" s="141">
        <v>43893.76051311339</v>
      </c>
    </row>
    <row r="104" spans="1:8">
      <c r="A104" s="10" t="s">
        <v>38</v>
      </c>
      <c r="B104" s="10" t="s">
        <v>37</v>
      </c>
      <c r="C104" s="10" t="s">
        <v>306</v>
      </c>
      <c r="D104" s="10" t="s">
        <v>33</v>
      </c>
      <c r="H104" s="141">
        <v>43893.774757963001</v>
      </c>
    </row>
    <row r="105" spans="1:8">
      <c r="A105" s="10" t="s">
        <v>56</v>
      </c>
      <c r="B105" s="10" t="s">
        <v>37</v>
      </c>
      <c r="C105" s="10" t="s">
        <v>305</v>
      </c>
      <c r="D105" s="10" t="s">
        <v>33</v>
      </c>
      <c r="H105" s="141">
        <v>43893.789065057892</v>
      </c>
    </row>
    <row r="106" spans="1:8">
      <c r="A106" s="10" t="s">
        <v>52</v>
      </c>
      <c r="B106" s="10" t="s">
        <v>37</v>
      </c>
      <c r="C106" s="10" t="s">
        <v>304</v>
      </c>
      <c r="D106" s="10" t="s">
        <v>33</v>
      </c>
      <c r="H106" s="141">
        <v>43893.803390173598</v>
      </c>
    </row>
    <row r="107" spans="1:8">
      <c r="A107" s="10" t="s">
        <v>133</v>
      </c>
      <c r="B107" s="10" t="s">
        <v>37</v>
      </c>
      <c r="C107" s="10" t="s">
        <v>303</v>
      </c>
      <c r="D107" s="10" t="s">
        <v>13</v>
      </c>
      <c r="H107" s="141">
        <v>43893.817655520797</v>
      </c>
    </row>
    <row r="108" spans="1:8">
      <c r="A108" s="10" t="s">
        <v>11</v>
      </c>
      <c r="B108" s="10" t="s">
        <v>37</v>
      </c>
      <c r="C108" s="10" t="s">
        <v>302</v>
      </c>
      <c r="D108" s="10" t="s">
        <v>33</v>
      </c>
      <c r="H108" s="141">
        <v>43893.831901342601</v>
      </c>
    </row>
    <row r="109" spans="1:8">
      <c r="A109" s="10" t="s">
        <v>103</v>
      </c>
      <c r="B109" s="10" t="s">
        <v>37</v>
      </c>
      <c r="C109" s="10" t="s">
        <v>301</v>
      </c>
      <c r="D109" s="10" t="s">
        <v>33</v>
      </c>
      <c r="H109" s="141">
        <v>43893.846195856502</v>
      </c>
    </row>
    <row r="110" spans="1:8">
      <c r="A110" s="10" t="s">
        <v>131</v>
      </c>
      <c r="B110" s="10" t="s">
        <v>37</v>
      </c>
      <c r="C110" s="10" t="s">
        <v>300</v>
      </c>
      <c r="D110" s="10" t="s">
        <v>35</v>
      </c>
      <c r="E110" s="10" t="s">
        <v>183</v>
      </c>
      <c r="F110" s="11">
        <f>G110*4</f>
        <v>50</v>
      </c>
      <c r="G110" s="11">
        <v>12.5</v>
      </c>
      <c r="H110" s="141">
        <v>43893.8604462847</v>
      </c>
    </row>
    <row r="111" spans="1:8">
      <c r="A111" s="10" t="s">
        <v>89</v>
      </c>
      <c r="B111" s="10" t="s">
        <v>37</v>
      </c>
      <c r="C111" s="10" t="s">
        <v>299</v>
      </c>
      <c r="D111" s="10" t="s">
        <v>33</v>
      </c>
      <c r="H111" s="141">
        <v>43893.874735983787</v>
      </c>
    </row>
    <row r="112" spans="1:8">
      <c r="A112" s="10" t="s">
        <v>143</v>
      </c>
      <c r="B112" s="10" t="s">
        <v>37</v>
      </c>
      <c r="C112" s="10" t="s">
        <v>298</v>
      </c>
      <c r="D112" s="10" t="s">
        <v>33</v>
      </c>
      <c r="H112" s="141">
        <v>43893.889016840301</v>
      </c>
    </row>
    <row r="113" spans="1:8">
      <c r="A113" s="10" t="s">
        <v>176</v>
      </c>
      <c r="B113" s="10" t="s">
        <v>37</v>
      </c>
      <c r="C113" s="10" t="s">
        <v>297</v>
      </c>
      <c r="D113" s="10" t="s">
        <v>33</v>
      </c>
      <c r="H113" s="141">
        <v>43893.903273055599</v>
      </c>
    </row>
    <row r="114" spans="1:8">
      <c r="A114" s="10" t="s">
        <v>21</v>
      </c>
      <c r="B114" s="10" t="s">
        <v>37</v>
      </c>
      <c r="C114" s="10" t="s">
        <v>296</v>
      </c>
      <c r="D114" s="10" t="s">
        <v>178</v>
      </c>
      <c r="H114" s="141">
        <v>43893.9175642708</v>
      </c>
    </row>
    <row r="115" spans="1:8">
      <c r="A115" s="10" t="s">
        <v>174</v>
      </c>
      <c r="B115" s="10" t="s">
        <v>37</v>
      </c>
      <c r="C115" s="10" t="s">
        <v>295</v>
      </c>
      <c r="D115" s="10" t="s">
        <v>33</v>
      </c>
      <c r="H115" s="141">
        <v>43893.9318704861</v>
      </c>
    </row>
    <row r="116" spans="1:8">
      <c r="A116" s="10" t="s">
        <v>96</v>
      </c>
      <c r="B116" s="10" t="s">
        <v>37</v>
      </c>
      <c r="C116" s="10" t="s">
        <v>294</v>
      </c>
      <c r="D116" s="10" t="s">
        <v>33</v>
      </c>
      <c r="H116" s="141">
        <v>43893.94611710649</v>
      </c>
    </row>
    <row r="117" spans="1:8">
      <c r="A117" s="10" t="s">
        <v>293</v>
      </c>
      <c r="B117" s="10" t="s">
        <v>37</v>
      </c>
      <c r="C117" s="10" t="s">
        <v>292</v>
      </c>
      <c r="D117" s="10" t="s">
        <v>33</v>
      </c>
      <c r="H117" s="141">
        <v>43893.960390960601</v>
      </c>
    </row>
    <row r="118" spans="1:8">
      <c r="A118" s="10" t="s">
        <v>196</v>
      </c>
      <c r="B118" s="10" t="s">
        <v>37</v>
      </c>
      <c r="C118" s="10" t="s">
        <v>291</v>
      </c>
      <c r="D118" s="10" t="s">
        <v>33</v>
      </c>
      <c r="H118" s="141">
        <v>43893.974738761601</v>
      </c>
    </row>
    <row r="119" spans="1:8">
      <c r="A119" s="10" t="s">
        <v>21</v>
      </c>
      <c r="B119" s="10" t="s">
        <v>37</v>
      </c>
      <c r="C119" s="10" t="s">
        <v>290</v>
      </c>
      <c r="D119" s="10" t="s">
        <v>178</v>
      </c>
      <c r="H119" s="141">
        <v>43893.989004432908</v>
      </c>
    </row>
    <row r="120" spans="1:8">
      <c r="A120" s="10" t="s">
        <v>147</v>
      </c>
      <c r="B120" s="10" t="s">
        <v>37</v>
      </c>
      <c r="C120" s="10" t="s">
        <v>289</v>
      </c>
      <c r="D120" s="10" t="s">
        <v>33</v>
      </c>
      <c r="H120" s="141">
        <v>43894.00324143521</v>
      </c>
    </row>
    <row r="121" spans="1:8">
      <c r="A121" s="10" t="s">
        <v>12</v>
      </c>
      <c r="B121" s="10" t="s">
        <v>37</v>
      </c>
      <c r="C121" s="10" t="s">
        <v>288</v>
      </c>
      <c r="D121" s="10" t="s">
        <v>35</v>
      </c>
      <c r="E121" s="10" t="s">
        <v>145</v>
      </c>
      <c r="F121" s="11">
        <f>G121*4</f>
        <v>350</v>
      </c>
      <c r="G121" s="11">
        <v>87.5</v>
      </c>
      <c r="H121" s="141">
        <v>43894.017578217601</v>
      </c>
    </row>
    <row r="122" spans="1:8">
      <c r="A122" s="10" t="s">
        <v>132</v>
      </c>
      <c r="B122" s="10" t="s">
        <v>37</v>
      </c>
      <c r="C122" s="10" t="s">
        <v>287</v>
      </c>
      <c r="D122" s="10" t="s">
        <v>33</v>
      </c>
      <c r="H122" s="141">
        <v>43894.031833993096</v>
      </c>
    </row>
    <row r="123" spans="1:8">
      <c r="A123" s="10" t="s">
        <v>133</v>
      </c>
      <c r="B123" s="10" t="s">
        <v>37</v>
      </c>
      <c r="C123" s="10" t="s">
        <v>286</v>
      </c>
      <c r="D123" s="10" t="s">
        <v>13</v>
      </c>
      <c r="H123" s="141">
        <v>43894.046107372698</v>
      </c>
    </row>
    <row r="124" spans="1:8">
      <c r="A124" s="10" t="s">
        <v>90</v>
      </c>
      <c r="B124" s="10" t="s">
        <v>37</v>
      </c>
      <c r="C124" s="10" t="s">
        <v>285</v>
      </c>
      <c r="D124" s="10" t="s">
        <v>33</v>
      </c>
      <c r="H124" s="141">
        <v>43894.060421134309</v>
      </c>
    </row>
    <row r="125" spans="1:8">
      <c r="A125" s="10" t="s">
        <v>139</v>
      </c>
      <c r="B125" s="10" t="s">
        <v>37</v>
      </c>
      <c r="C125" s="10" t="s">
        <v>284</v>
      </c>
      <c r="D125" s="10" t="s">
        <v>33</v>
      </c>
      <c r="H125" s="141">
        <v>43894.074684560197</v>
      </c>
    </row>
    <row r="126" spans="1:8">
      <c r="A126" s="10" t="s">
        <v>185</v>
      </c>
      <c r="B126" s="10" t="s">
        <v>37</v>
      </c>
      <c r="C126" s="10" t="s">
        <v>283</v>
      </c>
      <c r="D126" s="10" t="s">
        <v>33</v>
      </c>
      <c r="H126" s="141">
        <v>43894.088920960603</v>
      </c>
    </row>
    <row r="127" spans="1:8">
      <c r="A127" s="10" t="s">
        <v>21</v>
      </c>
      <c r="B127" s="10" t="s">
        <v>37</v>
      </c>
      <c r="C127" s="10" t="s">
        <v>282</v>
      </c>
      <c r="D127" s="10" t="s">
        <v>178</v>
      </c>
      <c r="H127" s="141">
        <v>43894.103223761587</v>
      </c>
    </row>
    <row r="128" spans="1:8">
      <c r="A128" s="10" t="s">
        <v>134</v>
      </c>
      <c r="B128" s="10" t="s">
        <v>37</v>
      </c>
      <c r="C128" s="10" t="s">
        <v>281</v>
      </c>
      <c r="D128" s="10" t="s">
        <v>33</v>
      </c>
      <c r="H128" s="141">
        <v>43894.117458032393</v>
      </c>
    </row>
    <row r="129" spans="1:8">
      <c r="A129" s="10" t="s">
        <v>74</v>
      </c>
      <c r="B129" s="10" t="s">
        <v>37</v>
      </c>
      <c r="C129" s="10" t="s">
        <v>280</v>
      </c>
      <c r="D129" s="10" t="s">
        <v>33</v>
      </c>
      <c r="H129" s="141">
        <v>43894.131720705998</v>
      </c>
    </row>
    <row r="130" spans="1:8">
      <c r="A130" s="10" t="s">
        <v>127</v>
      </c>
      <c r="B130" s="10" t="s">
        <v>37</v>
      </c>
      <c r="C130" s="10" t="s">
        <v>279</v>
      </c>
      <c r="D130" s="10" t="s">
        <v>33</v>
      </c>
      <c r="H130" s="141">
        <v>43894.146028981508</v>
      </c>
    </row>
    <row r="131" spans="1:8">
      <c r="A131" s="10" t="s">
        <v>108</v>
      </c>
      <c r="B131" s="10" t="s">
        <v>37</v>
      </c>
      <c r="C131" s="10" t="s">
        <v>278</v>
      </c>
      <c r="D131" s="10" t="s">
        <v>33</v>
      </c>
      <c r="H131" s="141">
        <v>43894.160299930612</v>
      </c>
    </row>
    <row r="132" spans="1:8">
      <c r="A132" s="10" t="s">
        <v>168</v>
      </c>
      <c r="B132" s="10" t="s">
        <v>37</v>
      </c>
      <c r="C132" s="10" t="s">
        <v>277</v>
      </c>
      <c r="D132" s="10" t="s">
        <v>33</v>
      </c>
      <c r="H132" s="141">
        <v>43894.17453962961</v>
      </c>
    </row>
    <row r="133" spans="1:8">
      <c r="A133" s="10" t="s">
        <v>148</v>
      </c>
      <c r="B133" s="10" t="s">
        <v>37</v>
      </c>
      <c r="C133" s="10" t="s">
        <v>276</v>
      </c>
      <c r="D133" s="10" t="s">
        <v>35</v>
      </c>
      <c r="E133" s="10" t="s">
        <v>197</v>
      </c>
      <c r="F133" s="11">
        <f>G133*4</f>
        <v>1500</v>
      </c>
      <c r="G133" s="11">
        <v>375</v>
      </c>
      <c r="H133" s="141">
        <v>43894.188850127313</v>
      </c>
    </row>
    <row r="134" spans="1:8">
      <c r="A134" s="10" t="s">
        <v>21</v>
      </c>
      <c r="B134" s="10" t="s">
        <v>37</v>
      </c>
      <c r="C134" s="10" t="s">
        <v>275</v>
      </c>
      <c r="D134" s="10" t="s">
        <v>178</v>
      </c>
      <c r="H134" s="141">
        <v>43894.203089166702</v>
      </c>
    </row>
    <row r="135" spans="1:8">
      <c r="A135" s="10" t="s">
        <v>119</v>
      </c>
      <c r="B135" s="10" t="s">
        <v>37</v>
      </c>
      <c r="C135" s="10" t="s">
        <v>274</v>
      </c>
      <c r="D135" s="10" t="s">
        <v>33</v>
      </c>
      <c r="H135" s="141">
        <v>43894.217362731491</v>
      </c>
    </row>
    <row r="136" spans="1:8">
      <c r="A136" s="10" t="s">
        <v>117</v>
      </c>
      <c r="B136" s="10" t="s">
        <v>37</v>
      </c>
      <c r="C136" s="10" t="s">
        <v>273</v>
      </c>
      <c r="D136" s="10" t="s">
        <v>33</v>
      </c>
      <c r="H136" s="141">
        <v>43894.231671446803</v>
      </c>
    </row>
    <row r="137" spans="1:8">
      <c r="A137" s="10" t="s">
        <v>121</v>
      </c>
      <c r="B137" s="10" t="s">
        <v>37</v>
      </c>
      <c r="C137" s="10" t="s">
        <v>272</v>
      </c>
      <c r="D137" s="10" t="s">
        <v>33</v>
      </c>
      <c r="H137" s="141">
        <v>43894.245933159698</v>
      </c>
    </row>
    <row r="138" spans="1:8">
      <c r="A138" s="10" t="s">
        <v>21</v>
      </c>
      <c r="B138" s="10" t="s">
        <v>37</v>
      </c>
      <c r="C138" s="10" t="s">
        <v>271</v>
      </c>
      <c r="D138" s="10" t="s">
        <v>178</v>
      </c>
      <c r="H138" s="141">
        <v>43894.260194050898</v>
      </c>
    </row>
    <row r="139" spans="1:8">
      <c r="A139" s="10" t="s">
        <v>26</v>
      </c>
      <c r="B139" s="10" t="s">
        <v>37</v>
      </c>
      <c r="C139" s="10" t="s">
        <v>270</v>
      </c>
      <c r="D139" s="10" t="s">
        <v>35</v>
      </c>
      <c r="E139" s="10" t="s">
        <v>122</v>
      </c>
      <c r="F139" s="11">
        <f t="shared" ref="F139:F153" si="3">G139*4</f>
        <v>7</v>
      </c>
      <c r="G139" s="11">
        <v>1.75</v>
      </c>
      <c r="H139" s="141">
        <v>43894.274478159699</v>
      </c>
    </row>
    <row r="140" spans="1:8">
      <c r="A140" s="10" t="s">
        <v>78</v>
      </c>
      <c r="B140" s="10" t="s">
        <v>37</v>
      </c>
      <c r="C140" s="10" t="s">
        <v>269</v>
      </c>
      <c r="D140" s="10" t="s">
        <v>35</v>
      </c>
      <c r="E140" s="10" t="s">
        <v>30</v>
      </c>
      <c r="F140" s="11">
        <f t="shared" si="3"/>
        <v>12</v>
      </c>
      <c r="G140" s="11">
        <v>3</v>
      </c>
      <c r="H140" s="141">
        <v>43894.288730219887</v>
      </c>
    </row>
    <row r="141" spans="1:8">
      <c r="A141" s="10" t="s">
        <v>79</v>
      </c>
      <c r="B141" s="10" t="s">
        <v>37</v>
      </c>
      <c r="C141" s="10" t="s">
        <v>268</v>
      </c>
      <c r="D141" s="10" t="s">
        <v>35</v>
      </c>
      <c r="E141" s="10" t="s">
        <v>75</v>
      </c>
      <c r="F141" s="11">
        <f t="shared" si="3"/>
        <v>20</v>
      </c>
      <c r="G141" s="11">
        <v>5</v>
      </c>
      <c r="H141" s="141">
        <v>43894.30300150461</v>
      </c>
    </row>
    <row r="142" spans="1:8">
      <c r="A142" s="10" t="s">
        <v>67</v>
      </c>
      <c r="B142" s="10" t="s">
        <v>37</v>
      </c>
      <c r="C142" s="10" t="s">
        <v>267</v>
      </c>
      <c r="D142" s="10" t="s">
        <v>35</v>
      </c>
      <c r="E142" s="10" t="s">
        <v>167</v>
      </c>
      <c r="F142" s="11">
        <f t="shared" si="3"/>
        <v>30</v>
      </c>
      <c r="G142" s="11">
        <v>7.5</v>
      </c>
      <c r="H142" s="141">
        <v>43894.317300925897</v>
      </c>
    </row>
    <row r="143" spans="1:8">
      <c r="A143" s="10" t="s">
        <v>131</v>
      </c>
      <c r="B143" s="10" t="s">
        <v>37</v>
      </c>
      <c r="C143" s="10" t="s">
        <v>266</v>
      </c>
      <c r="D143" s="10" t="s">
        <v>35</v>
      </c>
      <c r="E143" s="10" t="s">
        <v>183</v>
      </c>
      <c r="F143" s="11">
        <f t="shared" si="3"/>
        <v>50</v>
      </c>
      <c r="G143" s="11">
        <v>12.5</v>
      </c>
      <c r="H143" s="141">
        <v>43894.331571493101</v>
      </c>
    </row>
    <row r="144" spans="1:8">
      <c r="A144" s="10" t="s">
        <v>47</v>
      </c>
      <c r="B144" s="10" t="s">
        <v>37</v>
      </c>
      <c r="C144" s="10" t="s">
        <v>265</v>
      </c>
      <c r="D144" s="10" t="s">
        <v>35</v>
      </c>
      <c r="E144" s="10" t="s">
        <v>173</v>
      </c>
      <c r="F144" s="11">
        <f t="shared" si="3"/>
        <v>80</v>
      </c>
      <c r="G144" s="11">
        <v>20</v>
      </c>
      <c r="H144" s="141">
        <v>43894.345817071808</v>
      </c>
    </row>
    <row r="145" spans="1:8">
      <c r="A145" s="10" t="s">
        <v>32</v>
      </c>
      <c r="B145" s="10" t="s">
        <v>37</v>
      </c>
      <c r="C145" s="10" t="s">
        <v>264</v>
      </c>
      <c r="D145" s="10" t="s">
        <v>35</v>
      </c>
      <c r="E145" s="10" t="s">
        <v>169</v>
      </c>
      <c r="F145" s="11">
        <f t="shared" si="3"/>
        <v>125</v>
      </c>
      <c r="G145" s="11">
        <v>31.25</v>
      </c>
      <c r="H145" s="141">
        <v>43894.360161076402</v>
      </c>
    </row>
    <row r="146" spans="1:8">
      <c r="A146" s="10" t="s">
        <v>87</v>
      </c>
      <c r="B146" s="10" t="s">
        <v>37</v>
      </c>
      <c r="C146" s="10" t="s">
        <v>263</v>
      </c>
      <c r="D146" s="10" t="s">
        <v>35</v>
      </c>
      <c r="E146" s="10" t="s">
        <v>82</v>
      </c>
      <c r="F146" s="11">
        <f t="shared" si="3"/>
        <v>200</v>
      </c>
      <c r="G146" s="11">
        <v>50</v>
      </c>
      <c r="H146" s="141">
        <v>43894.374443205998</v>
      </c>
    </row>
    <row r="147" spans="1:8">
      <c r="A147" s="10" t="s">
        <v>12</v>
      </c>
      <c r="B147" s="10" t="s">
        <v>37</v>
      </c>
      <c r="C147" s="10" t="s">
        <v>262</v>
      </c>
      <c r="D147" s="10" t="s">
        <v>35</v>
      </c>
      <c r="E147" s="10" t="s">
        <v>145</v>
      </c>
      <c r="F147" s="11">
        <f t="shared" si="3"/>
        <v>350</v>
      </c>
      <c r="G147" s="11">
        <v>87.5</v>
      </c>
      <c r="H147" s="141">
        <v>43894.388709155108</v>
      </c>
    </row>
    <row r="148" spans="1:8">
      <c r="A148" s="10" t="s">
        <v>46</v>
      </c>
      <c r="B148" s="10" t="s">
        <v>37</v>
      </c>
      <c r="C148" s="10" t="s">
        <v>261</v>
      </c>
      <c r="D148" s="10" t="s">
        <v>35</v>
      </c>
      <c r="E148" s="10" t="s">
        <v>57</v>
      </c>
      <c r="F148" s="11">
        <f t="shared" si="3"/>
        <v>500</v>
      </c>
      <c r="G148" s="11">
        <v>125</v>
      </c>
      <c r="H148" s="141">
        <v>43894.403030775487</v>
      </c>
    </row>
    <row r="149" spans="1:8">
      <c r="A149" s="10" t="s">
        <v>42</v>
      </c>
      <c r="B149" s="10" t="s">
        <v>37</v>
      </c>
      <c r="C149" s="10" t="s">
        <v>260</v>
      </c>
      <c r="D149" s="10" t="s">
        <v>35</v>
      </c>
      <c r="E149" s="10" t="s">
        <v>141</v>
      </c>
      <c r="F149" s="11">
        <f t="shared" si="3"/>
        <v>800</v>
      </c>
      <c r="G149" s="11">
        <v>200</v>
      </c>
      <c r="H149" s="141">
        <v>43894.417302002301</v>
      </c>
    </row>
    <row r="150" spans="1:8">
      <c r="A150" s="10" t="s">
        <v>148</v>
      </c>
      <c r="B150" s="10" t="s">
        <v>37</v>
      </c>
      <c r="C150" s="10" t="s">
        <v>259</v>
      </c>
      <c r="D150" s="10" t="s">
        <v>35</v>
      </c>
      <c r="E150" s="10" t="s">
        <v>197</v>
      </c>
      <c r="F150" s="11">
        <f t="shared" si="3"/>
        <v>1500</v>
      </c>
      <c r="G150" s="11">
        <v>375</v>
      </c>
      <c r="H150" s="141">
        <v>43894.431563356491</v>
      </c>
    </row>
    <row r="151" spans="1:8">
      <c r="A151" s="10" t="s">
        <v>50</v>
      </c>
      <c r="B151" s="10" t="s">
        <v>37</v>
      </c>
      <c r="C151" s="10" t="s">
        <v>258</v>
      </c>
      <c r="D151" s="10" t="s">
        <v>35</v>
      </c>
      <c r="E151" s="10" t="s">
        <v>60</v>
      </c>
      <c r="F151" s="11">
        <f t="shared" si="3"/>
        <v>2500</v>
      </c>
      <c r="G151" s="11">
        <v>625</v>
      </c>
      <c r="H151" s="141">
        <v>43894.445875080994</v>
      </c>
    </row>
    <row r="152" spans="1:8">
      <c r="A152" s="10" t="s">
        <v>29</v>
      </c>
      <c r="B152" s="10" t="s">
        <v>37</v>
      </c>
      <c r="C152" s="10" t="s">
        <v>257</v>
      </c>
      <c r="D152" s="10" t="s">
        <v>35</v>
      </c>
      <c r="E152" s="10" t="s">
        <v>195</v>
      </c>
      <c r="F152" s="11">
        <f t="shared" si="3"/>
        <v>3500</v>
      </c>
      <c r="G152" s="11">
        <v>875</v>
      </c>
      <c r="H152" s="141">
        <v>43894.4601546759</v>
      </c>
    </row>
    <row r="153" spans="1:8">
      <c r="A153" s="10" t="s">
        <v>27</v>
      </c>
      <c r="B153" s="10" t="s">
        <v>37</v>
      </c>
      <c r="C153" s="10" t="s">
        <v>256</v>
      </c>
      <c r="D153" s="10" t="s">
        <v>35</v>
      </c>
      <c r="E153" s="10" t="s">
        <v>188</v>
      </c>
      <c r="F153" s="11">
        <f t="shared" si="3"/>
        <v>5000</v>
      </c>
      <c r="G153" s="11">
        <v>1250</v>
      </c>
      <c r="H153" s="141">
        <v>43894.4744260648</v>
      </c>
    </row>
    <row r="154" spans="1:8">
      <c r="A154" s="10" t="s">
        <v>21</v>
      </c>
      <c r="B154" s="10" t="s">
        <v>37</v>
      </c>
      <c r="C154" s="10" t="s">
        <v>255</v>
      </c>
      <c r="D154" s="10" t="s">
        <v>178</v>
      </c>
      <c r="H154" s="141">
        <v>43894.488746817093</v>
      </c>
    </row>
    <row r="155" spans="1:8">
      <c r="A155" s="10" t="s">
        <v>133</v>
      </c>
      <c r="C155" s="10" t="s">
        <v>612</v>
      </c>
      <c r="D155" s="10" t="s">
        <v>13</v>
      </c>
      <c r="H155" s="141">
        <v>43865.580759745397</v>
      </c>
    </row>
    <row r="156" spans="1:8">
      <c r="A156" s="10" t="s">
        <v>21</v>
      </c>
      <c r="C156" s="10" t="s">
        <v>611</v>
      </c>
      <c r="D156" s="10" t="s">
        <v>178</v>
      </c>
      <c r="H156" s="141">
        <v>43865.595019641201</v>
      </c>
    </row>
    <row r="157" spans="1:8">
      <c r="A157" s="10" t="s">
        <v>21</v>
      </c>
      <c r="C157" s="10" t="s">
        <v>610</v>
      </c>
      <c r="D157" s="10" t="s">
        <v>178</v>
      </c>
      <c r="H157" s="141">
        <v>43865.609296539398</v>
      </c>
    </row>
    <row r="158" spans="1:8">
      <c r="A158" s="10" t="s">
        <v>574</v>
      </c>
      <c r="C158" s="10" t="s">
        <v>609</v>
      </c>
      <c r="D158" s="10" t="s">
        <v>59</v>
      </c>
      <c r="E158" s="10" t="s">
        <v>122</v>
      </c>
      <c r="F158" s="11">
        <f t="shared" ref="F158:F172" si="4">G158*4</f>
        <v>7</v>
      </c>
      <c r="G158" s="11">
        <v>1.75</v>
      </c>
      <c r="H158" s="141">
        <v>43865.623598541701</v>
      </c>
    </row>
    <row r="159" spans="1:8">
      <c r="A159" s="10" t="s">
        <v>561</v>
      </c>
      <c r="C159" s="10" t="s">
        <v>608</v>
      </c>
      <c r="D159" s="10" t="s">
        <v>59</v>
      </c>
      <c r="E159" s="10" t="s">
        <v>30</v>
      </c>
      <c r="F159" s="11">
        <f t="shared" si="4"/>
        <v>12</v>
      </c>
      <c r="G159" s="11">
        <v>3</v>
      </c>
      <c r="H159" s="141">
        <v>43865.637870636587</v>
      </c>
    </row>
    <row r="160" spans="1:8">
      <c r="A160" s="10" t="s">
        <v>559</v>
      </c>
      <c r="C160" s="10" t="s">
        <v>607</v>
      </c>
      <c r="D160" s="10" t="s">
        <v>59</v>
      </c>
      <c r="E160" s="10" t="s">
        <v>75</v>
      </c>
      <c r="F160" s="11">
        <f t="shared" si="4"/>
        <v>20</v>
      </c>
      <c r="G160" s="11">
        <v>5</v>
      </c>
      <c r="H160" s="141">
        <v>43865.652108738403</v>
      </c>
    </row>
    <row r="161" spans="1:8">
      <c r="A161" s="10" t="s">
        <v>557</v>
      </c>
      <c r="C161" s="10" t="s">
        <v>606</v>
      </c>
      <c r="D161" s="10" t="s">
        <v>59</v>
      </c>
      <c r="E161" s="10" t="s">
        <v>167</v>
      </c>
      <c r="F161" s="11">
        <f t="shared" si="4"/>
        <v>30</v>
      </c>
      <c r="G161" s="11">
        <v>7.5</v>
      </c>
      <c r="H161" s="141">
        <v>43865.666415393498</v>
      </c>
    </row>
    <row r="162" spans="1:8">
      <c r="A162" s="10" t="s">
        <v>555</v>
      </c>
      <c r="C162" s="10" t="s">
        <v>605</v>
      </c>
      <c r="D162" s="10" t="s">
        <v>59</v>
      </c>
      <c r="E162" s="10" t="s">
        <v>183</v>
      </c>
      <c r="F162" s="11">
        <f t="shared" si="4"/>
        <v>50</v>
      </c>
      <c r="G162" s="11">
        <v>12.5</v>
      </c>
      <c r="H162" s="141">
        <v>43865.680676620403</v>
      </c>
    </row>
    <row r="163" spans="1:8">
      <c r="A163" s="10" t="s">
        <v>553</v>
      </c>
      <c r="C163" s="10" t="s">
        <v>604</v>
      </c>
      <c r="D163" s="10" t="s">
        <v>59</v>
      </c>
      <c r="E163" s="10" t="s">
        <v>173</v>
      </c>
      <c r="F163" s="11">
        <f t="shared" si="4"/>
        <v>80</v>
      </c>
      <c r="G163" s="11">
        <v>20</v>
      </c>
      <c r="H163" s="141">
        <v>43865.694929525511</v>
      </c>
    </row>
    <row r="164" spans="1:8">
      <c r="A164" s="10" t="s">
        <v>551</v>
      </c>
      <c r="C164" s="10" t="s">
        <v>603</v>
      </c>
      <c r="D164" s="10" t="s">
        <v>59</v>
      </c>
      <c r="E164" s="10" t="s">
        <v>169</v>
      </c>
      <c r="F164" s="11">
        <f t="shared" si="4"/>
        <v>125</v>
      </c>
      <c r="G164" s="11">
        <v>31.25</v>
      </c>
      <c r="H164" s="141">
        <v>43865.709219213</v>
      </c>
    </row>
    <row r="165" spans="1:8">
      <c r="A165" s="10" t="s">
        <v>549</v>
      </c>
      <c r="C165" s="10" t="s">
        <v>602</v>
      </c>
      <c r="D165" s="10" t="s">
        <v>59</v>
      </c>
      <c r="E165" s="10" t="s">
        <v>82</v>
      </c>
      <c r="F165" s="11">
        <f t="shared" si="4"/>
        <v>200</v>
      </c>
      <c r="G165" s="11">
        <v>50</v>
      </c>
      <c r="H165" s="141">
        <v>43865.723454201398</v>
      </c>
    </row>
    <row r="166" spans="1:8">
      <c r="A166" s="10" t="s">
        <v>546</v>
      </c>
      <c r="C166" s="10" t="s">
        <v>601</v>
      </c>
      <c r="D166" s="10" t="s">
        <v>59</v>
      </c>
      <c r="E166" s="10" t="s">
        <v>145</v>
      </c>
      <c r="F166" s="11">
        <f t="shared" si="4"/>
        <v>350</v>
      </c>
      <c r="G166" s="11">
        <v>87.5</v>
      </c>
      <c r="H166" s="141">
        <v>43865.73772087961</v>
      </c>
    </row>
    <row r="167" spans="1:8">
      <c r="A167" s="10" t="s">
        <v>572</v>
      </c>
      <c r="C167" s="10" t="s">
        <v>600</v>
      </c>
      <c r="D167" s="10" t="s">
        <v>59</v>
      </c>
      <c r="E167" s="10" t="s">
        <v>57</v>
      </c>
      <c r="F167" s="11">
        <f t="shared" si="4"/>
        <v>500</v>
      </c>
      <c r="G167" s="11">
        <v>125</v>
      </c>
      <c r="H167" s="141">
        <v>43865.752035150501</v>
      </c>
    </row>
    <row r="168" spans="1:8">
      <c r="A168" s="10" t="s">
        <v>570</v>
      </c>
      <c r="C168" s="10" t="s">
        <v>599</v>
      </c>
      <c r="D168" s="10" t="s">
        <v>59</v>
      </c>
      <c r="E168" s="10" t="s">
        <v>141</v>
      </c>
      <c r="F168" s="11">
        <f t="shared" si="4"/>
        <v>800</v>
      </c>
      <c r="G168" s="11">
        <v>200</v>
      </c>
      <c r="H168" s="141">
        <v>43865.766299444404</v>
      </c>
    </row>
    <row r="169" spans="1:8">
      <c r="A169" s="10" t="s">
        <v>568</v>
      </c>
      <c r="C169" s="10" t="s">
        <v>598</v>
      </c>
      <c r="D169" s="10" t="s">
        <v>59</v>
      </c>
      <c r="E169" s="10" t="s">
        <v>197</v>
      </c>
      <c r="F169" s="11">
        <f t="shared" si="4"/>
        <v>1500</v>
      </c>
      <c r="G169" s="11">
        <v>375</v>
      </c>
      <c r="H169" s="141">
        <v>43865.780568032409</v>
      </c>
    </row>
    <row r="170" spans="1:8">
      <c r="A170" s="10" t="s">
        <v>565</v>
      </c>
      <c r="C170" s="10" t="s">
        <v>597</v>
      </c>
      <c r="D170" s="10" t="s">
        <v>59</v>
      </c>
      <c r="E170" s="10" t="s">
        <v>60</v>
      </c>
      <c r="F170" s="11">
        <f t="shared" si="4"/>
        <v>2500</v>
      </c>
      <c r="G170" s="11">
        <v>625</v>
      </c>
      <c r="H170" s="141">
        <v>43865.79486741899</v>
      </c>
    </row>
    <row r="171" spans="1:8">
      <c r="A171" s="10" t="s">
        <v>563</v>
      </c>
      <c r="C171" s="10" t="s">
        <v>596</v>
      </c>
      <c r="D171" s="10" t="s">
        <v>59</v>
      </c>
      <c r="E171" s="10" t="s">
        <v>195</v>
      </c>
      <c r="F171" s="11">
        <f t="shared" si="4"/>
        <v>3500</v>
      </c>
      <c r="G171" s="11">
        <v>875</v>
      </c>
      <c r="H171" s="141">
        <v>43865.809127847198</v>
      </c>
    </row>
    <row r="172" spans="1:8">
      <c r="A172" s="10" t="s">
        <v>595</v>
      </c>
      <c r="C172" s="10" t="s">
        <v>594</v>
      </c>
      <c r="D172" s="10" t="s">
        <v>59</v>
      </c>
      <c r="E172" s="10" t="s">
        <v>188</v>
      </c>
      <c r="F172" s="11">
        <f t="shared" si="4"/>
        <v>5000</v>
      </c>
      <c r="G172" s="11">
        <v>1250</v>
      </c>
      <c r="H172" s="141">
        <v>43865.823375428197</v>
      </c>
    </row>
    <row r="173" spans="1:8">
      <c r="A173" s="10" t="s">
        <v>21</v>
      </c>
      <c r="C173" s="10" t="s">
        <v>593</v>
      </c>
      <c r="D173" s="10" t="s">
        <v>178</v>
      </c>
      <c r="H173" s="141">
        <v>43865.837696701397</v>
      </c>
    </row>
    <row r="174" spans="1:8">
      <c r="A174" s="10" t="s">
        <v>592</v>
      </c>
      <c r="C174" s="10" t="s">
        <v>591</v>
      </c>
      <c r="D174" s="10" t="s">
        <v>35</v>
      </c>
      <c r="E174" s="10" t="s">
        <v>167</v>
      </c>
      <c r="F174" s="11">
        <f>G174*4</f>
        <v>30</v>
      </c>
      <c r="G174" s="11">
        <v>7.5</v>
      </c>
      <c r="H174" s="141">
        <v>43865.851957858788</v>
      </c>
    </row>
    <row r="175" spans="1:8">
      <c r="A175" s="10" t="s">
        <v>590</v>
      </c>
      <c r="C175" s="10" t="s">
        <v>589</v>
      </c>
      <c r="D175" s="10" t="s">
        <v>35</v>
      </c>
      <c r="E175" s="10" t="s">
        <v>82</v>
      </c>
      <c r="F175" s="11">
        <f>G175*4</f>
        <v>200</v>
      </c>
      <c r="G175" s="11">
        <v>50</v>
      </c>
      <c r="H175" s="141">
        <v>43865.866216122697</v>
      </c>
    </row>
    <row r="176" spans="1:8">
      <c r="A176" s="10" t="s">
        <v>588</v>
      </c>
      <c r="C176" s="10" t="s">
        <v>587</v>
      </c>
      <c r="D176" s="10" t="s">
        <v>35</v>
      </c>
      <c r="E176" s="10" t="s">
        <v>141</v>
      </c>
      <c r="F176" s="11">
        <f>G176*4</f>
        <v>800</v>
      </c>
      <c r="G176" s="11">
        <v>200</v>
      </c>
      <c r="H176" s="141">
        <v>43865.880494189812</v>
      </c>
    </row>
    <row r="177" spans="1:8">
      <c r="A177" s="10" t="s">
        <v>21</v>
      </c>
      <c r="C177" s="10" t="s">
        <v>586</v>
      </c>
      <c r="D177" s="10" t="s">
        <v>178</v>
      </c>
      <c r="H177" s="141">
        <v>43865.894764594887</v>
      </c>
    </row>
    <row r="178" spans="1:8">
      <c r="A178" s="10" t="s">
        <v>133</v>
      </c>
      <c r="C178" s="10" t="s">
        <v>585</v>
      </c>
      <c r="D178" s="10" t="s">
        <v>13</v>
      </c>
      <c r="H178" s="141">
        <v>43865.966180034702</v>
      </c>
    </row>
    <row r="179" spans="1:8">
      <c r="A179" s="10" t="s">
        <v>133</v>
      </c>
      <c r="C179" s="10" t="s">
        <v>584</v>
      </c>
      <c r="D179" s="10" t="s">
        <v>13</v>
      </c>
      <c r="H179" s="141">
        <v>43866.351625347197</v>
      </c>
    </row>
    <row r="180" spans="1:8">
      <c r="A180" s="10" t="s">
        <v>21</v>
      </c>
      <c r="C180" s="10" t="s">
        <v>583</v>
      </c>
      <c r="D180" s="10" t="s">
        <v>178</v>
      </c>
      <c r="H180" s="141">
        <v>43866.037537314813</v>
      </c>
    </row>
    <row r="181" spans="1:8">
      <c r="A181" s="10" t="s">
        <v>21</v>
      </c>
      <c r="C181" s="10" t="s">
        <v>582</v>
      </c>
      <c r="D181" s="10" t="s">
        <v>178</v>
      </c>
      <c r="H181" s="141">
        <v>43866.108909594899</v>
      </c>
    </row>
    <row r="182" spans="1:8">
      <c r="A182" s="10" t="s">
        <v>21</v>
      </c>
      <c r="C182" s="10" t="s">
        <v>581</v>
      </c>
      <c r="D182" s="10" t="s">
        <v>178</v>
      </c>
      <c r="H182" s="141">
        <v>43866.337299953702</v>
      </c>
    </row>
    <row r="183" spans="1:8">
      <c r="A183" s="10" t="s">
        <v>580</v>
      </c>
      <c r="C183" s="10" t="s">
        <v>579</v>
      </c>
      <c r="D183" s="10" t="s">
        <v>33</v>
      </c>
      <c r="H183" s="141">
        <v>43866.009007187502</v>
      </c>
    </row>
    <row r="184" spans="1:8">
      <c r="A184" s="10" t="s">
        <v>578</v>
      </c>
      <c r="C184" s="10" t="s">
        <v>577</v>
      </c>
      <c r="D184" s="10" t="s">
        <v>33</v>
      </c>
      <c r="H184" s="141">
        <v>43866.0232704398</v>
      </c>
    </row>
    <row r="185" spans="1:8">
      <c r="A185" s="10" t="s">
        <v>576</v>
      </c>
      <c r="C185" s="10" t="s">
        <v>575</v>
      </c>
      <c r="D185" s="10" t="s">
        <v>33</v>
      </c>
      <c r="H185" s="141">
        <v>43866.094643518511</v>
      </c>
    </row>
    <row r="186" spans="1:8">
      <c r="A186" s="10" t="s">
        <v>574</v>
      </c>
      <c r="C186" s="10" t="s">
        <v>573</v>
      </c>
      <c r="D186" s="10" t="s">
        <v>35</v>
      </c>
      <c r="E186" s="10" t="s">
        <v>122</v>
      </c>
      <c r="F186" s="11">
        <f t="shared" ref="F186:F201" si="5">G186*4</f>
        <v>7</v>
      </c>
      <c r="G186" s="11">
        <v>1.75</v>
      </c>
      <c r="H186" s="141">
        <v>43866.1231782986</v>
      </c>
    </row>
    <row r="187" spans="1:8">
      <c r="A187" s="10" t="s">
        <v>572</v>
      </c>
      <c r="C187" s="10" t="s">
        <v>571</v>
      </c>
      <c r="D187" s="10" t="s">
        <v>35</v>
      </c>
      <c r="E187" s="10" t="s">
        <v>57</v>
      </c>
      <c r="F187" s="11">
        <f t="shared" si="5"/>
        <v>500</v>
      </c>
      <c r="G187" s="11">
        <v>125</v>
      </c>
      <c r="H187" s="141">
        <v>43866.251610057909</v>
      </c>
    </row>
    <row r="188" spans="1:8">
      <c r="A188" s="10" t="s">
        <v>570</v>
      </c>
      <c r="C188" s="10" t="s">
        <v>569</v>
      </c>
      <c r="D188" s="10" t="s">
        <v>35</v>
      </c>
      <c r="E188" s="10" t="s">
        <v>141</v>
      </c>
      <c r="F188" s="11">
        <f t="shared" si="5"/>
        <v>800</v>
      </c>
      <c r="G188" s="11">
        <v>200</v>
      </c>
      <c r="H188" s="141">
        <v>43866.265914490708</v>
      </c>
    </row>
    <row r="189" spans="1:8">
      <c r="A189" s="10" t="s">
        <v>568</v>
      </c>
      <c r="C189" s="10" t="s">
        <v>567</v>
      </c>
      <c r="D189" s="10" t="s">
        <v>35</v>
      </c>
      <c r="E189" s="10" t="s">
        <v>197</v>
      </c>
      <c r="F189" s="11">
        <f t="shared" si="5"/>
        <v>1500</v>
      </c>
      <c r="G189" s="11">
        <v>375</v>
      </c>
      <c r="H189" s="141">
        <v>43866.280227557902</v>
      </c>
    </row>
    <row r="190" spans="1:8">
      <c r="A190" s="10" t="s">
        <v>565</v>
      </c>
      <c r="C190" s="10" t="s">
        <v>566</v>
      </c>
      <c r="D190" s="10" t="s">
        <v>35</v>
      </c>
      <c r="E190" s="10" t="s">
        <v>60</v>
      </c>
      <c r="F190" s="11">
        <f t="shared" si="5"/>
        <v>2500</v>
      </c>
      <c r="G190" s="11">
        <v>625</v>
      </c>
      <c r="H190" s="141">
        <v>43866.051855995407</v>
      </c>
    </row>
    <row r="191" spans="1:8">
      <c r="A191" s="10" t="s">
        <v>565</v>
      </c>
      <c r="C191" s="10" t="s">
        <v>564</v>
      </c>
      <c r="D191" s="10" t="s">
        <v>35</v>
      </c>
      <c r="E191" s="10" t="s">
        <v>60</v>
      </c>
      <c r="F191" s="11">
        <f t="shared" si="5"/>
        <v>2500</v>
      </c>
      <c r="G191" s="11">
        <v>625</v>
      </c>
      <c r="H191" s="141">
        <v>43866.294493298599</v>
      </c>
    </row>
    <row r="192" spans="1:8">
      <c r="A192" s="10" t="s">
        <v>563</v>
      </c>
      <c r="C192" s="10" t="s">
        <v>562</v>
      </c>
      <c r="D192" s="10" t="s">
        <v>35</v>
      </c>
      <c r="E192" s="10" t="s">
        <v>195</v>
      </c>
      <c r="F192" s="11">
        <f t="shared" si="5"/>
        <v>3500</v>
      </c>
      <c r="G192" s="11">
        <v>875</v>
      </c>
      <c r="H192" s="141">
        <v>43866.3087895602</v>
      </c>
    </row>
    <row r="193" spans="1:8">
      <c r="A193" s="10" t="s">
        <v>561</v>
      </c>
      <c r="C193" s="10" t="s">
        <v>560</v>
      </c>
      <c r="D193" s="10" t="s">
        <v>35</v>
      </c>
      <c r="E193" s="10" t="s">
        <v>30</v>
      </c>
      <c r="F193" s="11">
        <f t="shared" si="5"/>
        <v>12</v>
      </c>
      <c r="G193" s="11">
        <v>3</v>
      </c>
      <c r="H193" s="141">
        <v>43866.137475486103</v>
      </c>
    </row>
    <row r="194" spans="1:8">
      <c r="A194" s="10" t="s">
        <v>559</v>
      </c>
      <c r="C194" s="10" t="s">
        <v>558</v>
      </c>
      <c r="D194" s="10" t="s">
        <v>35</v>
      </c>
      <c r="E194" s="10" t="s">
        <v>75</v>
      </c>
      <c r="F194" s="11">
        <f t="shared" si="5"/>
        <v>20</v>
      </c>
      <c r="G194" s="11">
        <v>5</v>
      </c>
      <c r="H194" s="141">
        <v>43866.151724224503</v>
      </c>
    </row>
    <row r="195" spans="1:8">
      <c r="A195" s="10" t="s">
        <v>557</v>
      </c>
      <c r="C195" s="10" t="s">
        <v>556</v>
      </c>
      <c r="D195" s="10" t="s">
        <v>35</v>
      </c>
      <c r="E195" s="10" t="s">
        <v>167</v>
      </c>
      <c r="F195" s="11">
        <f t="shared" si="5"/>
        <v>30</v>
      </c>
      <c r="G195" s="11">
        <v>7.5</v>
      </c>
      <c r="H195" s="141">
        <v>43866.165956169003</v>
      </c>
    </row>
    <row r="196" spans="1:8">
      <c r="A196" s="10" t="s">
        <v>555</v>
      </c>
      <c r="C196" s="10" t="s">
        <v>554</v>
      </c>
      <c r="D196" s="10" t="s">
        <v>35</v>
      </c>
      <c r="E196" s="10" t="s">
        <v>183</v>
      </c>
      <c r="F196" s="11">
        <f t="shared" si="5"/>
        <v>50</v>
      </c>
      <c r="G196" s="11">
        <v>12.5</v>
      </c>
      <c r="H196" s="141">
        <v>43866.180264675902</v>
      </c>
    </row>
    <row r="197" spans="1:8">
      <c r="A197" s="10" t="s">
        <v>553</v>
      </c>
      <c r="C197" s="10" t="s">
        <v>552</v>
      </c>
      <c r="D197" s="10" t="s">
        <v>35</v>
      </c>
      <c r="E197" s="10" t="s">
        <v>173</v>
      </c>
      <c r="F197" s="11">
        <f t="shared" si="5"/>
        <v>80</v>
      </c>
      <c r="G197" s="11">
        <v>20</v>
      </c>
      <c r="H197" s="141">
        <v>43866.194519363402</v>
      </c>
    </row>
    <row r="198" spans="1:8">
      <c r="A198" s="10" t="s">
        <v>551</v>
      </c>
      <c r="C198" s="10" t="s">
        <v>550</v>
      </c>
      <c r="D198" s="10" t="s">
        <v>35</v>
      </c>
      <c r="E198" s="10" t="s">
        <v>169</v>
      </c>
      <c r="F198" s="11">
        <f t="shared" si="5"/>
        <v>125</v>
      </c>
      <c r="G198" s="11">
        <v>31.25</v>
      </c>
      <c r="H198" s="141">
        <v>43866.208772280101</v>
      </c>
    </row>
    <row r="199" spans="1:8">
      <c r="A199" s="10" t="s">
        <v>549</v>
      </c>
      <c r="C199" s="10" t="s">
        <v>548</v>
      </c>
      <c r="D199" s="10" t="s">
        <v>35</v>
      </c>
      <c r="E199" s="10" t="s">
        <v>82</v>
      </c>
      <c r="F199" s="11">
        <f t="shared" si="5"/>
        <v>200</v>
      </c>
      <c r="G199" s="11">
        <v>50</v>
      </c>
      <c r="H199" s="141">
        <v>43866.223097476897</v>
      </c>
    </row>
    <row r="200" spans="1:8">
      <c r="A200" s="10" t="s">
        <v>546</v>
      </c>
      <c r="C200" s="10" t="s">
        <v>547</v>
      </c>
      <c r="D200" s="10" t="s">
        <v>35</v>
      </c>
      <c r="E200" s="10" t="s">
        <v>145</v>
      </c>
      <c r="F200" s="11">
        <f t="shared" si="5"/>
        <v>350</v>
      </c>
      <c r="G200" s="11">
        <v>87.5</v>
      </c>
      <c r="H200" s="141">
        <v>43865.980443032393</v>
      </c>
    </row>
    <row r="201" spans="1:8">
      <c r="A201" s="10" t="s">
        <v>546</v>
      </c>
      <c r="C201" s="10" t="s">
        <v>545</v>
      </c>
      <c r="D201" s="10" t="s">
        <v>35</v>
      </c>
      <c r="E201" s="10" t="s">
        <v>145</v>
      </c>
      <c r="F201" s="11">
        <f t="shared" si="5"/>
        <v>350</v>
      </c>
      <c r="G201" s="11">
        <v>87.5</v>
      </c>
      <c r="H201" s="141">
        <v>43866.237351446791</v>
      </c>
    </row>
    <row r="202" spans="1:8">
      <c r="A202" s="10" t="s">
        <v>544</v>
      </c>
      <c r="C202" s="10" t="s">
        <v>543</v>
      </c>
      <c r="D202" s="10" t="s">
        <v>33</v>
      </c>
      <c r="H202" s="141">
        <v>43866.365893032409</v>
      </c>
    </row>
    <row r="203" spans="1:8">
      <c r="A203" s="10" t="s">
        <v>542</v>
      </c>
      <c r="C203" s="10" t="s">
        <v>541</v>
      </c>
      <c r="D203" s="10" t="s">
        <v>33</v>
      </c>
      <c r="H203" s="141">
        <v>43865.9233549653</v>
      </c>
    </row>
    <row r="204" spans="1:8">
      <c r="A204" s="10" t="s">
        <v>540</v>
      </c>
      <c r="C204" s="10" t="s">
        <v>539</v>
      </c>
      <c r="D204" s="10" t="s">
        <v>33</v>
      </c>
      <c r="H204" s="141">
        <v>43865.937612222202</v>
      </c>
    </row>
    <row r="205" spans="1:8">
      <c r="A205" s="10" t="s">
        <v>538</v>
      </c>
      <c r="C205" s="10" t="s">
        <v>537</v>
      </c>
      <c r="D205" s="10" t="s">
        <v>33</v>
      </c>
      <c r="H205" s="141">
        <v>43866.080329074102</v>
      </c>
    </row>
    <row r="206" spans="1:8">
      <c r="A206" s="10" t="s">
        <v>536</v>
      </c>
      <c r="C206" s="10" t="s">
        <v>535</v>
      </c>
      <c r="D206" s="10" t="s">
        <v>33</v>
      </c>
      <c r="H206" s="141">
        <v>43866.0660825347</v>
      </c>
    </row>
    <row r="207" spans="1:8">
      <c r="A207" s="10" t="s">
        <v>534</v>
      </c>
      <c r="C207" s="10" t="s">
        <v>533</v>
      </c>
      <c r="D207" s="10" t="s">
        <v>33</v>
      </c>
      <c r="H207" s="141">
        <v>43865.951886018498</v>
      </c>
    </row>
    <row r="208" spans="1:8">
      <c r="A208" s="10" t="s">
        <v>133</v>
      </c>
      <c r="B208" s="10" t="s">
        <v>37</v>
      </c>
      <c r="C208" s="10" t="s">
        <v>515</v>
      </c>
      <c r="D208" s="10" t="s">
        <v>13</v>
      </c>
      <c r="H208" s="141">
        <v>43885.642187500001</v>
      </c>
    </row>
    <row r="209" spans="1:8">
      <c r="A209" s="10" t="s">
        <v>21</v>
      </c>
      <c r="B209" s="10" t="s">
        <v>37</v>
      </c>
      <c r="C209" s="10" t="s">
        <v>514</v>
      </c>
      <c r="D209" s="10" t="s">
        <v>178</v>
      </c>
      <c r="H209" s="141">
        <v>43885.656851851898</v>
      </c>
    </row>
    <row r="210" spans="1:8">
      <c r="A210" s="10" t="s">
        <v>21</v>
      </c>
      <c r="B210" s="10" t="s">
        <v>37</v>
      </c>
      <c r="C210" s="10" t="s">
        <v>513</v>
      </c>
      <c r="D210" s="10" t="s">
        <v>178</v>
      </c>
      <c r="H210" s="141">
        <v>43885.671643518494</v>
      </c>
    </row>
    <row r="211" spans="1:8">
      <c r="A211" s="10" t="s">
        <v>464</v>
      </c>
      <c r="B211" s="10" t="s">
        <v>37</v>
      </c>
      <c r="C211" s="10" t="s">
        <v>512</v>
      </c>
      <c r="D211" s="10" t="s">
        <v>59</v>
      </c>
      <c r="E211" s="10" t="s">
        <v>122</v>
      </c>
      <c r="F211" s="11">
        <f t="shared" ref="F211:F225" si="6">G211*4</f>
        <v>7</v>
      </c>
      <c r="G211" s="11">
        <v>1.75</v>
      </c>
      <c r="H211" s="141">
        <v>43885.686481481491</v>
      </c>
    </row>
    <row r="212" spans="1:8">
      <c r="A212" s="10" t="s">
        <v>462</v>
      </c>
      <c r="B212" s="10" t="s">
        <v>37</v>
      </c>
      <c r="C212" s="10" t="s">
        <v>511</v>
      </c>
      <c r="D212" s="10" t="s">
        <v>59</v>
      </c>
      <c r="E212" s="10" t="s">
        <v>30</v>
      </c>
      <c r="F212" s="11">
        <f t="shared" si="6"/>
        <v>12</v>
      </c>
      <c r="G212" s="11">
        <v>3</v>
      </c>
      <c r="H212" s="141">
        <v>43885.701261574097</v>
      </c>
    </row>
    <row r="213" spans="1:8">
      <c r="A213" s="10" t="s">
        <v>460</v>
      </c>
      <c r="B213" s="10" t="s">
        <v>37</v>
      </c>
      <c r="C213" s="10" t="s">
        <v>510</v>
      </c>
      <c r="D213" s="10" t="s">
        <v>59</v>
      </c>
      <c r="E213" s="10" t="s">
        <v>75</v>
      </c>
      <c r="F213" s="11">
        <f t="shared" si="6"/>
        <v>20</v>
      </c>
      <c r="G213" s="11">
        <v>5</v>
      </c>
      <c r="H213" s="141">
        <v>43885.716041666703</v>
      </c>
    </row>
    <row r="214" spans="1:8">
      <c r="A214" s="10" t="s">
        <v>458</v>
      </c>
      <c r="B214" s="10" t="s">
        <v>37</v>
      </c>
      <c r="C214" s="10" t="s">
        <v>509</v>
      </c>
      <c r="D214" s="10" t="s">
        <v>59</v>
      </c>
      <c r="E214" s="10" t="s">
        <v>167</v>
      </c>
      <c r="F214" s="11">
        <f t="shared" si="6"/>
        <v>30</v>
      </c>
      <c r="G214" s="11">
        <v>7.5</v>
      </c>
      <c r="H214" s="141">
        <v>43885.730833333299</v>
      </c>
    </row>
    <row r="215" spans="1:8">
      <c r="A215" s="10" t="s">
        <v>456</v>
      </c>
      <c r="B215" s="10" t="s">
        <v>37</v>
      </c>
      <c r="C215" s="10" t="s">
        <v>508</v>
      </c>
      <c r="D215" s="10" t="s">
        <v>59</v>
      </c>
      <c r="E215" s="10" t="s">
        <v>183</v>
      </c>
      <c r="F215" s="11">
        <f t="shared" si="6"/>
        <v>50</v>
      </c>
      <c r="G215" s="11">
        <v>12.5</v>
      </c>
      <c r="H215" s="141">
        <v>43885.745590277802</v>
      </c>
    </row>
    <row r="216" spans="1:8">
      <c r="A216" s="10" t="s">
        <v>454</v>
      </c>
      <c r="B216" s="10" t="s">
        <v>37</v>
      </c>
      <c r="C216" s="10" t="s">
        <v>507</v>
      </c>
      <c r="D216" s="10" t="s">
        <v>59</v>
      </c>
      <c r="E216" s="10" t="s">
        <v>173</v>
      </c>
      <c r="F216" s="11">
        <f t="shared" si="6"/>
        <v>80</v>
      </c>
      <c r="G216" s="11">
        <v>20</v>
      </c>
      <c r="H216" s="141">
        <v>43885.760335648098</v>
      </c>
    </row>
    <row r="217" spans="1:8">
      <c r="A217" s="10" t="s">
        <v>452</v>
      </c>
      <c r="B217" s="10" t="s">
        <v>37</v>
      </c>
      <c r="C217" s="10" t="s">
        <v>506</v>
      </c>
      <c r="D217" s="10" t="s">
        <v>59</v>
      </c>
      <c r="E217" s="10" t="s">
        <v>169</v>
      </c>
      <c r="F217" s="11">
        <f t="shared" si="6"/>
        <v>125</v>
      </c>
      <c r="G217" s="11">
        <v>31.25</v>
      </c>
      <c r="H217" s="141">
        <v>43885.775138888901</v>
      </c>
    </row>
    <row r="218" spans="1:8">
      <c r="A218" s="10" t="s">
        <v>450</v>
      </c>
      <c r="B218" s="10" t="s">
        <v>37</v>
      </c>
      <c r="C218" s="10" t="s">
        <v>505</v>
      </c>
      <c r="D218" s="10" t="s">
        <v>59</v>
      </c>
      <c r="E218" s="10" t="s">
        <v>82</v>
      </c>
      <c r="F218" s="11">
        <f t="shared" si="6"/>
        <v>200</v>
      </c>
      <c r="G218" s="11">
        <v>50</v>
      </c>
      <c r="H218" s="141">
        <v>43885.789907407387</v>
      </c>
    </row>
    <row r="219" spans="1:8">
      <c r="A219" s="10" t="s">
        <v>448</v>
      </c>
      <c r="B219" s="10" t="s">
        <v>37</v>
      </c>
      <c r="C219" s="10" t="s">
        <v>504</v>
      </c>
      <c r="D219" s="10" t="s">
        <v>59</v>
      </c>
      <c r="E219" s="10" t="s">
        <v>145</v>
      </c>
      <c r="F219" s="11">
        <f t="shared" si="6"/>
        <v>350</v>
      </c>
      <c r="G219" s="11">
        <v>87.5</v>
      </c>
      <c r="H219" s="141">
        <v>43885.804675925901</v>
      </c>
    </row>
    <row r="220" spans="1:8">
      <c r="A220" s="10" t="s">
        <v>446</v>
      </c>
      <c r="B220" s="10" t="s">
        <v>37</v>
      </c>
      <c r="C220" s="10" t="s">
        <v>503</v>
      </c>
      <c r="D220" s="10" t="s">
        <v>59</v>
      </c>
      <c r="E220" s="10" t="s">
        <v>57</v>
      </c>
      <c r="F220" s="11">
        <f t="shared" si="6"/>
        <v>500</v>
      </c>
      <c r="G220" s="11">
        <v>125</v>
      </c>
      <c r="H220" s="141">
        <v>43885.819479166697</v>
      </c>
    </row>
    <row r="221" spans="1:8">
      <c r="A221" s="10" t="s">
        <v>444</v>
      </c>
      <c r="B221" s="10" t="s">
        <v>37</v>
      </c>
      <c r="C221" s="10" t="s">
        <v>502</v>
      </c>
      <c r="D221" s="10" t="s">
        <v>59</v>
      </c>
      <c r="E221" s="10" t="s">
        <v>141</v>
      </c>
      <c r="F221" s="11">
        <f t="shared" si="6"/>
        <v>800</v>
      </c>
      <c r="G221" s="11">
        <v>200</v>
      </c>
      <c r="H221" s="141">
        <v>43885.834224537</v>
      </c>
    </row>
    <row r="222" spans="1:8">
      <c r="A222" s="10" t="s">
        <v>442</v>
      </c>
      <c r="B222" s="10" t="s">
        <v>37</v>
      </c>
      <c r="C222" s="10" t="s">
        <v>501</v>
      </c>
      <c r="D222" s="10" t="s">
        <v>59</v>
      </c>
      <c r="E222" s="10" t="s">
        <v>197</v>
      </c>
      <c r="F222" s="11">
        <f t="shared" si="6"/>
        <v>1500</v>
      </c>
      <c r="G222" s="11">
        <v>375</v>
      </c>
      <c r="H222" s="141">
        <v>43885.848969907398</v>
      </c>
    </row>
    <row r="223" spans="1:8">
      <c r="A223" s="10" t="s">
        <v>440</v>
      </c>
      <c r="B223" s="10" t="s">
        <v>37</v>
      </c>
      <c r="C223" s="10" t="s">
        <v>500</v>
      </c>
      <c r="D223" s="10" t="s">
        <v>59</v>
      </c>
      <c r="E223" s="10" t="s">
        <v>60</v>
      </c>
      <c r="F223" s="11">
        <f t="shared" si="6"/>
        <v>2500</v>
      </c>
      <c r="G223" s="11">
        <v>625</v>
      </c>
      <c r="H223" s="141">
        <v>43885.863761574103</v>
      </c>
    </row>
    <row r="224" spans="1:8">
      <c r="A224" s="10" t="s">
        <v>438</v>
      </c>
      <c r="B224" s="10" t="s">
        <v>37</v>
      </c>
      <c r="C224" s="10" t="s">
        <v>499</v>
      </c>
      <c r="D224" s="10" t="s">
        <v>59</v>
      </c>
      <c r="E224" s="10" t="s">
        <v>195</v>
      </c>
      <c r="F224" s="11">
        <f t="shared" si="6"/>
        <v>3500</v>
      </c>
      <c r="G224" s="11">
        <v>875</v>
      </c>
      <c r="H224" s="141">
        <v>43885.878506944398</v>
      </c>
    </row>
    <row r="225" spans="1:8">
      <c r="A225" s="10" t="s">
        <v>436</v>
      </c>
      <c r="B225" s="10" t="s">
        <v>37</v>
      </c>
      <c r="C225" s="10" t="s">
        <v>498</v>
      </c>
      <c r="D225" s="10" t="s">
        <v>59</v>
      </c>
      <c r="E225" s="10" t="s">
        <v>188</v>
      </c>
      <c r="F225" s="11">
        <f t="shared" si="6"/>
        <v>5000</v>
      </c>
      <c r="G225" s="11">
        <v>1250</v>
      </c>
      <c r="H225" s="141">
        <v>43885.893263888902</v>
      </c>
    </row>
    <row r="226" spans="1:8">
      <c r="A226" s="10" t="s">
        <v>21</v>
      </c>
      <c r="B226" s="10" t="s">
        <v>37</v>
      </c>
      <c r="C226" s="10" t="s">
        <v>497</v>
      </c>
      <c r="D226" s="10" t="s">
        <v>178</v>
      </c>
      <c r="H226" s="141">
        <v>43885.908032407409</v>
      </c>
    </row>
    <row r="227" spans="1:8">
      <c r="A227" s="10" t="s">
        <v>496</v>
      </c>
      <c r="B227" s="10" t="s">
        <v>37</v>
      </c>
      <c r="C227" s="10" t="s">
        <v>495</v>
      </c>
      <c r="D227" s="10" t="s">
        <v>35</v>
      </c>
      <c r="E227" s="10" t="s">
        <v>167</v>
      </c>
      <c r="F227" s="11">
        <f>G227*4</f>
        <v>30</v>
      </c>
      <c r="G227" s="11">
        <v>7.5</v>
      </c>
      <c r="H227" s="141">
        <v>43885.92275462961</v>
      </c>
    </row>
    <row r="228" spans="1:8">
      <c r="A228" s="10" t="s">
        <v>494</v>
      </c>
      <c r="B228" s="10" t="s">
        <v>37</v>
      </c>
      <c r="C228" s="10" t="s">
        <v>493</v>
      </c>
      <c r="D228" s="10" t="s">
        <v>35</v>
      </c>
      <c r="E228" s="10" t="s">
        <v>82</v>
      </c>
      <c r="F228" s="11">
        <f>G228*4</f>
        <v>200</v>
      </c>
      <c r="G228" s="11">
        <v>50</v>
      </c>
      <c r="H228" s="141">
        <v>43885.937442129609</v>
      </c>
    </row>
    <row r="229" spans="1:8">
      <c r="A229" s="10" t="s">
        <v>492</v>
      </c>
      <c r="B229" s="10" t="s">
        <v>37</v>
      </c>
      <c r="C229" s="10" t="s">
        <v>491</v>
      </c>
      <c r="D229" s="10" t="s">
        <v>35</v>
      </c>
      <c r="E229" s="10" t="s">
        <v>141</v>
      </c>
      <c r="F229" s="11">
        <f>G229*4</f>
        <v>800</v>
      </c>
      <c r="G229" s="11">
        <v>200</v>
      </c>
      <c r="H229" s="141">
        <v>43885.9522222222</v>
      </c>
    </row>
    <row r="230" spans="1:8">
      <c r="A230" s="10" t="s">
        <v>21</v>
      </c>
      <c r="B230" s="10" t="s">
        <v>37</v>
      </c>
      <c r="C230" s="10" t="s">
        <v>490</v>
      </c>
      <c r="D230" s="10" t="s">
        <v>178</v>
      </c>
      <c r="H230" s="141">
        <v>43885.966932870397</v>
      </c>
    </row>
    <row r="231" spans="1:8">
      <c r="A231" s="10" t="s">
        <v>460</v>
      </c>
      <c r="B231" s="10" t="s">
        <v>37</v>
      </c>
      <c r="C231" s="10" t="s">
        <v>489</v>
      </c>
      <c r="D231" s="10" t="s">
        <v>35</v>
      </c>
      <c r="E231" s="10" t="s">
        <v>75</v>
      </c>
      <c r="F231" s="11">
        <f>G231*4</f>
        <v>20</v>
      </c>
      <c r="G231" s="11">
        <v>5</v>
      </c>
      <c r="H231" s="141">
        <v>43885.981666666703</v>
      </c>
    </row>
    <row r="232" spans="1:8">
      <c r="A232" s="10" t="s">
        <v>488</v>
      </c>
      <c r="B232" s="10" t="s">
        <v>37</v>
      </c>
      <c r="C232" s="10" t="s">
        <v>487</v>
      </c>
      <c r="D232" s="10" t="s">
        <v>33</v>
      </c>
      <c r="H232" s="141">
        <v>43885.996458333299</v>
      </c>
    </row>
    <row r="233" spans="1:8">
      <c r="A233" s="10" t="s">
        <v>486</v>
      </c>
      <c r="B233" s="10" t="s">
        <v>37</v>
      </c>
      <c r="C233" s="10" t="s">
        <v>485</v>
      </c>
      <c r="D233" s="10" t="s">
        <v>33</v>
      </c>
      <c r="H233" s="141">
        <v>43886.011168981502</v>
      </c>
    </row>
    <row r="234" spans="1:8">
      <c r="A234" s="10" t="s">
        <v>484</v>
      </c>
      <c r="B234" s="10" t="s">
        <v>37</v>
      </c>
      <c r="C234" s="10" t="s">
        <v>483</v>
      </c>
      <c r="D234" s="10" t="s">
        <v>33</v>
      </c>
      <c r="H234" s="141">
        <v>43886.025960648098</v>
      </c>
    </row>
    <row r="235" spans="1:8">
      <c r="A235" s="10" t="s">
        <v>133</v>
      </c>
      <c r="B235" s="10" t="s">
        <v>37</v>
      </c>
      <c r="C235" s="10" t="s">
        <v>482</v>
      </c>
      <c r="D235" s="10" t="s">
        <v>13</v>
      </c>
      <c r="H235" s="141">
        <v>43886.040810185194</v>
      </c>
    </row>
    <row r="236" spans="1:8">
      <c r="A236" s="10" t="s">
        <v>481</v>
      </c>
      <c r="B236" s="10" t="s">
        <v>37</v>
      </c>
      <c r="C236" s="10" t="s">
        <v>480</v>
      </c>
      <c r="D236" s="10" t="s">
        <v>33</v>
      </c>
      <c r="H236" s="141">
        <v>43886.055706018509</v>
      </c>
    </row>
    <row r="237" spans="1:8">
      <c r="A237" s="10" t="s">
        <v>448</v>
      </c>
      <c r="B237" s="10" t="s">
        <v>37</v>
      </c>
      <c r="C237" s="10" t="s">
        <v>479</v>
      </c>
      <c r="D237" s="10" t="s">
        <v>35</v>
      </c>
      <c r="E237" s="10" t="s">
        <v>145</v>
      </c>
      <c r="F237" s="11">
        <f>G237*4</f>
        <v>350</v>
      </c>
      <c r="G237" s="11">
        <v>87.5</v>
      </c>
      <c r="H237" s="141">
        <v>43886.070474537002</v>
      </c>
    </row>
    <row r="238" spans="1:8">
      <c r="A238" s="10" t="s">
        <v>478</v>
      </c>
      <c r="B238" s="10" t="s">
        <v>37</v>
      </c>
      <c r="C238" s="10" t="s">
        <v>477</v>
      </c>
      <c r="D238" s="10" t="s">
        <v>33</v>
      </c>
      <c r="H238" s="141">
        <v>43886.085277777798</v>
      </c>
    </row>
    <row r="239" spans="1:8">
      <c r="A239" s="10" t="s">
        <v>476</v>
      </c>
      <c r="B239" s="10" t="s">
        <v>37</v>
      </c>
      <c r="C239" s="10" t="s">
        <v>475</v>
      </c>
      <c r="D239" s="10" t="s">
        <v>33</v>
      </c>
      <c r="H239" s="141">
        <v>43886.100057870397</v>
      </c>
    </row>
    <row r="240" spans="1:8">
      <c r="A240" s="10" t="s">
        <v>21</v>
      </c>
      <c r="B240" s="10" t="s">
        <v>37</v>
      </c>
      <c r="C240" s="10" t="s">
        <v>474</v>
      </c>
      <c r="D240" s="10" t="s">
        <v>178</v>
      </c>
      <c r="H240" s="141">
        <v>43886.114826388897</v>
      </c>
    </row>
    <row r="241" spans="1:8">
      <c r="A241" s="10" t="s">
        <v>440</v>
      </c>
      <c r="B241" s="10" t="s">
        <v>37</v>
      </c>
      <c r="C241" s="10" t="s">
        <v>473</v>
      </c>
      <c r="D241" s="10" t="s">
        <v>35</v>
      </c>
      <c r="E241" s="10" t="s">
        <v>60</v>
      </c>
      <c r="F241" s="11">
        <f>G241*4</f>
        <v>2500</v>
      </c>
      <c r="G241" s="11">
        <v>625</v>
      </c>
      <c r="H241" s="141">
        <v>43886.129664351902</v>
      </c>
    </row>
    <row r="242" spans="1:8">
      <c r="A242" s="10" t="s">
        <v>472</v>
      </c>
      <c r="B242" s="10" t="s">
        <v>37</v>
      </c>
      <c r="C242" s="10" t="s">
        <v>471</v>
      </c>
      <c r="D242" s="10" t="s">
        <v>33</v>
      </c>
      <c r="H242" s="141">
        <v>43886.144432870402</v>
      </c>
    </row>
    <row r="243" spans="1:8">
      <c r="A243" s="10" t="s">
        <v>470</v>
      </c>
      <c r="B243" s="10" t="s">
        <v>37</v>
      </c>
      <c r="C243" s="10" t="s">
        <v>469</v>
      </c>
      <c r="D243" s="10" t="s">
        <v>33</v>
      </c>
      <c r="H243" s="141">
        <v>43886.159224536997</v>
      </c>
    </row>
    <row r="244" spans="1:8">
      <c r="A244" s="10" t="s">
        <v>21</v>
      </c>
      <c r="B244" s="10" t="s">
        <v>37</v>
      </c>
      <c r="C244" s="10" t="s">
        <v>468</v>
      </c>
      <c r="D244" s="10" t="s">
        <v>178</v>
      </c>
      <c r="H244" s="141">
        <v>43886.174062500002</v>
      </c>
    </row>
    <row r="245" spans="1:8">
      <c r="A245" s="10" t="s">
        <v>467</v>
      </c>
      <c r="B245" s="10" t="s">
        <v>37</v>
      </c>
      <c r="C245" s="10" t="s">
        <v>466</v>
      </c>
      <c r="D245" s="10" t="s">
        <v>33</v>
      </c>
      <c r="H245" s="141">
        <v>43886.188865740703</v>
      </c>
    </row>
    <row r="246" spans="1:8">
      <c r="A246" s="10" t="s">
        <v>133</v>
      </c>
      <c r="B246" s="10" t="s">
        <v>37</v>
      </c>
      <c r="C246" s="10" t="s">
        <v>465</v>
      </c>
      <c r="D246" s="10" t="s">
        <v>13</v>
      </c>
      <c r="H246" s="141">
        <v>43886.203657407394</v>
      </c>
    </row>
    <row r="247" spans="1:8">
      <c r="A247" s="10" t="s">
        <v>464</v>
      </c>
      <c r="B247" s="10" t="s">
        <v>37</v>
      </c>
      <c r="C247" s="10" t="s">
        <v>463</v>
      </c>
      <c r="D247" s="10" t="s">
        <v>35</v>
      </c>
      <c r="E247" s="10" t="s">
        <v>122</v>
      </c>
      <c r="F247" s="11">
        <f t="shared" ref="F247:F261" si="7">G247*4</f>
        <v>7</v>
      </c>
      <c r="G247" s="11">
        <v>1.75</v>
      </c>
      <c r="H247" s="141">
        <v>43886.218530092607</v>
      </c>
    </row>
    <row r="248" spans="1:8">
      <c r="A248" s="10" t="s">
        <v>462</v>
      </c>
      <c r="B248" s="10" t="s">
        <v>37</v>
      </c>
      <c r="C248" s="10" t="s">
        <v>461</v>
      </c>
      <c r="D248" s="10" t="s">
        <v>35</v>
      </c>
      <c r="E248" s="10" t="s">
        <v>30</v>
      </c>
      <c r="F248" s="11">
        <f t="shared" si="7"/>
        <v>12</v>
      </c>
      <c r="G248" s="11">
        <v>3</v>
      </c>
      <c r="H248" s="141">
        <v>43886.233321759297</v>
      </c>
    </row>
    <row r="249" spans="1:8">
      <c r="A249" s="10" t="s">
        <v>460</v>
      </c>
      <c r="B249" s="10" t="s">
        <v>37</v>
      </c>
      <c r="C249" s="10" t="s">
        <v>459</v>
      </c>
      <c r="D249" s="10" t="s">
        <v>35</v>
      </c>
      <c r="E249" s="10" t="s">
        <v>75</v>
      </c>
      <c r="F249" s="11">
        <f t="shared" si="7"/>
        <v>20</v>
      </c>
      <c r="G249" s="11">
        <v>5</v>
      </c>
      <c r="H249" s="141">
        <v>43886.248136574097</v>
      </c>
    </row>
    <row r="250" spans="1:8">
      <c r="A250" s="10" t="s">
        <v>458</v>
      </c>
      <c r="B250" s="10" t="s">
        <v>37</v>
      </c>
      <c r="C250" s="10" t="s">
        <v>457</v>
      </c>
      <c r="D250" s="10" t="s">
        <v>35</v>
      </c>
      <c r="E250" s="10" t="s">
        <v>167</v>
      </c>
      <c r="F250" s="11">
        <f t="shared" si="7"/>
        <v>30</v>
      </c>
      <c r="G250" s="11">
        <v>7.5</v>
      </c>
      <c r="H250" s="141">
        <v>43886.262962963003</v>
      </c>
    </row>
    <row r="251" spans="1:8">
      <c r="A251" s="10" t="s">
        <v>456</v>
      </c>
      <c r="B251" s="10" t="s">
        <v>37</v>
      </c>
      <c r="C251" s="10" t="s">
        <v>455</v>
      </c>
      <c r="D251" s="10" t="s">
        <v>35</v>
      </c>
      <c r="E251" s="10" t="s">
        <v>183</v>
      </c>
      <c r="F251" s="11">
        <f t="shared" si="7"/>
        <v>50</v>
      </c>
      <c r="G251" s="11">
        <v>12.5</v>
      </c>
      <c r="H251" s="141">
        <v>43886.27776620369</v>
      </c>
    </row>
    <row r="252" spans="1:8">
      <c r="A252" s="10" t="s">
        <v>454</v>
      </c>
      <c r="B252" s="10" t="s">
        <v>37</v>
      </c>
      <c r="C252" s="10" t="s">
        <v>453</v>
      </c>
      <c r="D252" s="10" t="s">
        <v>35</v>
      </c>
      <c r="E252" s="10" t="s">
        <v>173</v>
      </c>
      <c r="F252" s="11">
        <f t="shared" si="7"/>
        <v>80</v>
      </c>
      <c r="G252" s="11">
        <v>20</v>
      </c>
      <c r="H252" s="141">
        <v>43886.292557870402</v>
      </c>
    </row>
    <row r="253" spans="1:8">
      <c r="A253" s="10" t="s">
        <v>452</v>
      </c>
      <c r="B253" s="10" t="s">
        <v>37</v>
      </c>
      <c r="C253" s="10" t="s">
        <v>451</v>
      </c>
      <c r="D253" s="10" t="s">
        <v>35</v>
      </c>
      <c r="E253" s="10" t="s">
        <v>169</v>
      </c>
      <c r="F253" s="11">
        <f t="shared" si="7"/>
        <v>125</v>
      </c>
      <c r="G253" s="11">
        <v>31.25</v>
      </c>
      <c r="H253" s="141">
        <v>43886.307418981502</v>
      </c>
    </row>
    <row r="254" spans="1:8">
      <c r="A254" s="10" t="s">
        <v>450</v>
      </c>
      <c r="B254" s="10" t="s">
        <v>37</v>
      </c>
      <c r="C254" s="10" t="s">
        <v>449</v>
      </c>
      <c r="D254" s="10" t="s">
        <v>35</v>
      </c>
      <c r="E254" s="10" t="s">
        <v>82</v>
      </c>
      <c r="F254" s="11">
        <f t="shared" si="7"/>
        <v>200</v>
      </c>
      <c r="G254" s="11">
        <v>50</v>
      </c>
      <c r="H254" s="141">
        <v>43886.322222222203</v>
      </c>
    </row>
    <row r="255" spans="1:8">
      <c r="A255" s="10" t="s">
        <v>448</v>
      </c>
      <c r="B255" s="10" t="s">
        <v>37</v>
      </c>
      <c r="C255" s="10" t="s">
        <v>447</v>
      </c>
      <c r="D255" s="10" t="s">
        <v>35</v>
      </c>
      <c r="E255" s="10" t="s">
        <v>145</v>
      </c>
      <c r="F255" s="11">
        <f t="shared" si="7"/>
        <v>350</v>
      </c>
      <c r="G255" s="11">
        <v>87.5</v>
      </c>
      <c r="H255" s="141">
        <v>43886.337048611102</v>
      </c>
    </row>
    <row r="256" spans="1:8">
      <c r="A256" s="10" t="s">
        <v>446</v>
      </c>
      <c r="B256" s="10" t="s">
        <v>37</v>
      </c>
      <c r="C256" s="10" t="s">
        <v>445</v>
      </c>
      <c r="D256" s="10" t="s">
        <v>35</v>
      </c>
      <c r="E256" s="10" t="s">
        <v>57</v>
      </c>
      <c r="F256" s="11">
        <f t="shared" si="7"/>
        <v>500</v>
      </c>
      <c r="G256" s="11">
        <v>125</v>
      </c>
      <c r="H256" s="141">
        <v>43886.351886574099</v>
      </c>
    </row>
    <row r="257" spans="1:8">
      <c r="A257" s="10" t="s">
        <v>444</v>
      </c>
      <c r="B257" s="10" t="s">
        <v>37</v>
      </c>
      <c r="C257" s="10" t="s">
        <v>443</v>
      </c>
      <c r="D257" s="10" t="s">
        <v>35</v>
      </c>
      <c r="E257" s="10" t="s">
        <v>141</v>
      </c>
      <c r="F257" s="11">
        <f t="shared" si="7"/>
        <v>800</v>
      </c>
      <c r="G257" s="11">
        <v>200</v>
      </c>
      <c r="H257" s="141">
        <v>43886.366678240709</v>
      </c>
    </row>
    <row r="258" spans="1:8">
      <c r="A258" s="10" t="s">
        <v>442</v>
      </c>
      <c r="B258" s="10" t="s">
        <v>37</v>
      </c>
      <c r="C258" s="10" t="s">
        <v>441</v>
      </c>
      <c r="D258" s="10" t="s">
        <v>35</v>
      </c>
      <c r="E258" s="10" t="s">
        <v>197</v>
      </c>
      <c r="F258" s="11">
        <f t="shared" si="7"/>
        <v>1500</v>
      </c>
      <c r="G258" s="11">
        <v>375</v>
      </c>
      <c r="H258" s="141">
        <v>43886.381516203714</v>
      </c>
    </row>
    <row r="259" spans="1:8">
      <c r="A259" s="10" t="s">
        <v>440</v>
      </c>
      <c r="B259" s="10" t="s">
        <v>37</v>
      </c>
      <c r="C259" s="10" t="s">
        <v>439</v>
      </c>
      <c r="D259" s="10" t="s">
        <v>35</v>
      </c>
      <c r="E259" s="10" t="s">
        <v>60</v>
      </c>
      <c r="F259" s="11">
        <f t="shared" si="7"/>
        <v>2500</v>
      </c>
      <c r="G259" s="11">
        <v>625</v>
      </c>
      <c r="H259" s="141">
        <v>43886.396354166704</v>
      </c>
    </row>
    <row r="260" spans="1:8">
      <c r="A260" s="10" t="s">
        <v>438</v>
      </c>
      <c r="B260" s="10" t="s">
        <v>37</v>
      </c>
      <c r="C260" s="10" t="s">
        <v>437</v>
      </c>
      <c r="D260" s="10" t="s">
        <v>35</v>
      </c>
      <c r="E260" s="10" t="s">
        <v>195</v>
      </c>
      <c r="F260" s="11">
        <f t="shared" si="7"/>
        <v>3500</v>
      </c>
      <c r="G260" s="11">
        <v>875</v>
      </c>
      <c r="H260" s="141">
        <v>43886.411168981504</v>
      </c>
    </row>
    <row r="261" spans="1:8">
      <c r="A261" s="10" t="s">
        <v>436</v>
      </c>
      <c r="B261" s="10" t="s">
        <v>37</v>
      </c>
      <c r="C261" s="10" t="s">
        <v>435</v>
      </c>
      <c r="D261" s="10" t="s">
        <v>35</v>
      </c>
      <c r="E261" s="10" t="s">
        <v>188</v>
      </c>
      <c r="F261" s="11">
        <f t="shared" si="7"/>
        <v>5000</v>
      </c>
      <c r="G261" s="11">
        <v>1250</v>
      </c>
      <c r="H261" s="141">
        <v>43886.425983796311</v>
      </c>
    </row>
    <row r="262" spans="1:8">
      <c r="A262" s="10" t="s">
        <v>21</v>
      </c>
      <c r="B262" s="10" t="s">
        <v>37</v>
      </c>
      <c r="C262" s="10" t="s">
        <v>434</v>
      </c>
      <c r="D262" s="10" t="s">
        <v>178</v>
      </c>
      <c r="H262" s="141">
        <v>43886.440844907411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9E6EC110-907A-49DF-B63C-D5B8DAE772DF}">
          <x14:formula1>
            <xm:f>'C:\Users\AKreutz\AppData\Local\Microsoft\Windows\INetCache\Content.Outlook\48Y8UW76\[102919_Data.xlsx]ValueList_Helper'!#REF!</xm:f>
          </x14:formula1>
          <xm:sqref>F5:G19 F25:G25 F34:G37 F45:G45 F53:G53 F63:G77 F82:G99 F110:G110 F121:G121 F133:G133 F139:G153 F158:G172 F174:G176 F186:G201 F211:G225 F227:G229 F231:G231 F237:G237 F241:G241 F247:G261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16B5-4891-410E-8507-390DF8598BE3}">
  <dimension ref="A1:W172"/>
  <sheetViews>
    <sheetView workbookViewId="0">
      <selection activeCell="A160" sqref="A160:M172"/>
    </sheetView>
  </sheetViews>
  <sheetFormatPr defaultRowHeight="15"/>
  <cols>
    <col min="1" max="1" width="11.5703125" style="10" bestFit="1" customWidth="1"/>
    <col min="2" max="2" width="9.140625" style="10"/>
    <col min="3" max="3" width="27" style="10" bestFit="1" customWidth="1"/>
    <col min="4" max="11" width="9.140625" style="10"/>
    <col min="12" max="12" width="13.5703125" style="10" customWidth="1"/>
    <col min="13" max="16384" width="9.140625" style="10"/>
  </cols>
  <sheetData>
    <row r="1" spans="1:23" ht="15.75" thickBot="1">
      <c r="A1" s="182" t="s">
        <v>696</v>
      </c>
    </row>
    <row r="2" spans="1:23">
      <c r="L2" s="10" t="s">
        <v>231</v>
      </c>
    </row>
    <row r="3" spans="1:23">
      <c r="L3" s="10" t="s">
        <v>232</v>
      </c>
      <c r="M3" s="175" t="s">
        <v>233</v>
      </c>
    </row>
    <row r="4" spans="1:23">
      <c r="L4" s="10" t="s">
        <v>234</v>
      </c>
      <c r="W4" s="175" t="s">
        <v>235</v>
      </c>
    </row>
    <row r="11" spans="1:23">
      <c r="A11" s="10" t="s">
        <v>698</v>
      </c>
    </row>
    <row r="13" spans="1:23">
      <c r="A13" s="246" t="s">
        <v>33</v>
      </c>
      <c r="B13" s="247"/>
      <c r="C13" s="247"/>
      <c r="D13" s="247"/>
      <c r="E13" s="247"/>
      <c r="F13" s="247"/>
      <c r="G13" s="248"/>
      <c r="H13" s="246" t="s">
        <v>517</v>
      </c>
      <c r="I13" s="248"/>
      <c r="J13" s="246" t="s">
        <v>516</v>
      </c>
      <c r="K13" s="247"/>
      <c r="L13" s="247"/>
      <c r="M13" s="248"/>
    </row>
    <row r="14" spans="1:23">
      <c r="A14" s="140" t="s">
        <v>162</v>
      </c>
      <c r="B14" s="140" t="s">
        <v>162</v>
      </c>
      <c r="C14" s="140" t="s">
        <v>77</v>
      </c>
      <c r="D14" s="140" t="s">
        <v>66</v>
      </c>
      <c r="E14" s="140" t="s">
        <v>81</v>
      </c>
      <c r="F14" s="140" t="s">
        <v>34</v>
      </c>
      <c r="G14" s="140" t="s">
        <v>85</v>
      </c>
      <c r="H14" s="140" t="s">
        <v>153</v>
      </c>
      <c r="I14" s="140" t="s">
        <v>175</v>
      </c>
      <c r="J14" s="140" t="s">
        <v>4</v>
      </c>
      <c r="K14" s="140" t="s">
        <v>22</v>
      </c>
      <c r="L14" s="140" t="s">
        <v>0</v>
      </c>
      <c r="M14" s="140" t="s">
        <v>93</v>
      </c>
    </row>
    <row r="15" spans="1:23">
      <c r="A15" s="11"/>
      <c r="B15" s="11"/>
      <c r="C15" s="72" t="s">
        <v>520</v>
      </c>
      <c r="D15" s="72" t="s">
        <v>526</v>
      </c>
      <c r="E15" s="11" t="s">
        <v>59</v>
      </c>
      <c r="F15" s="11">
        <v>1</v>
      </c>
      <c r="G15" s="73">
        <v>43866.539026828701</v>
      </c>
      <c r="H15" s="72" t="s">
        <v>615</v>
      </c>
      <c r="I15" s="71">
        <v>0</v>
      </c>
      <c r="J15" s="71">
        <v>5.4599333333333302</v>
      </c>
      <c r="K15" s="71">
        <v>1.57781506377882</v>
      </c>
      <c r="L15" s="71">
        <v>90.160860787361301</v>
      </c>
      <c r="M15" s="71">
        <v>129.51480427173601</v>
      </c>
    </row>
    <row r="16" spans="1:23">
      <c r="A16" s="11"/>
      <c r="B16" s="11"/>
      <c r="C16" s="72" t="s">
        <v>520</v>
      </c>
      <c r="D16" s="72" t="s">
        <v>525</v>
      </c>
      <c r="E16" s="11" t="s">
        <v>59</v>
      </c>
      <c r="F16" s="11">
        <v>1</v>
      </c>
      <c r="G16" s="73">
        <v>43866.553261793997</v>
      </c>
      <c r="H16" s="72" t="s">
        <v>615</v>
      </c>
      <c r="I16" s="71">
        <v>0</v>
      </c>
      <c r="J16" s="71">
        <v>5.4675000000000002</v>
      </c>
      <c r="K16" s="71">
        <v>1.53965352602517</v>
      </c>
      <c r="L16" s="71">
        <v>87.9802014871523</v>
      </c>
      <c r="M16" s="71">
        <v>123.48656021118001</v>
      </c>
    </row>
    <row r="17" spans="1:13">
      <c r="A17" s="11"/>
      <c r="B17" s="11"/>
      <c r="C17" s="72" t="s">
        <v>520</v>
      </c>
      <c r="D17" s="72" t="s">
        <v>524</v>
      </c>
      <c r="E17" s="11" t="s">
        <v>59</v>
      </c>
      <c r="F17" s="11">
        <v>1</v>
      </c>
      <c r="G17" s="73">
        <v>43866.567510740701</v>
      </c>
      <c r="H17" s="72" t="s">
        <v>615</v>
      </c>
      <c r="I17" s="71">
        <v>0</v>
      </c>
      <c r="J17" s="71">
        <v>5.4704166666666696</v>
      </c>
      <c r="K17" s="71">
        <v>2.32822097748784</v>
      </c>
      <c r="L17" s="71">
        <v>133.041198713591</v>
      </c>
      <c r="M17" s="71">
        <v>181.76824121928999</v>
      </c>
    </row>
    <row r="18" spans="1:13">
      <c r="A18" s="11"/>
      <c r="B18" s="11"/>
      <c r="C18" s="72" t="s">
        <v>520</v>
      </c>
      <c r="D18" s="72" t="s">
        <v>523</v>
      </c>
      <c r="E18" s="11" t="s">
        <v>59</v>
      </c>
      <c r="F18" s="11">
        <v>1</v>
      </c>
      <c r="G18" s="73">
        <v>43866.581883391198</v>
      </c>
      <c r="H18" s="72" t="s">
        <v>615</v>
      </c>
      <c r="I18" s="71">
        <v>0</v>
      </c>
      <c r="J18" s="71">
        <v>5.4822833333333296</v>
      </c>
      <c r="K18" s="71">
        <v>1.4753393686928999</v>
      </c>
      <c r="L18" s="71">
        <v>84.305106782451205</v>
      </c>
      <c r="M18" s="71">
        <v>119.293466633647</v>
      </c>
    </row>
    <row r="19" spans="1:13">
      <c r="A19" s="11"/>
      <c r="B19" s="11"/>
      <c r="C19" s="72" t="s">
        <v>520</v>
      </c>
      <c r="D19" s="72" t="s">
        <v>522</v>
      </c>
      <c r="E19" s="11" t="s">
        <v>59</v>
      </c>
      <c r="F19" s="11">
        <v>1</v>
      </c>
      <c r="G19" s="73">
        <v>43866.596151157399</v>
      </c>
      <c r="H19" s="72" t="s">
        <v>615</v>
      </c>
      <c r="I19" s="71">
        <v>0</v>
      </c>
      <c r="J19" s="71">
        <v>5.4704166666666696</v>
      </c>
      <c r="K19" s="71">
        <v>2.36753953394734</v>
      </c>
      <c r="L19" s="71">
        <v>135.28797336841899</v>
      </c>
      <c r="M19" s="71">
        <v>190.94267926025401</v>
      </c>
    </row>
    <row r="20" spans="1:13">
      <c r="A20" s="11"/>
      <c r="B20" s="11"/>
      <c r="C20" s="72" t="s">
        <v>520</v>
      </c>
      <c r="D20" s="72" t="s">
        <v>521</v>
      </c>
      <c r="E20" s="11" t="s">
        <v>59</v>
      </c>
      <c r="F20" s="11">
        <v>1</v>
      </c>
      <c r="G20" s="73">
        <v>43866.6104240278</v>
      </c>
      <c r="H20" s="72" t="s">
        <v>615</v>
      </c>
      <c r="I20" s="71">
        <v>0</v>
      </c>
      <c r="J20" s="71">
        <v>5.4675000000000002</v>
      </c>
      <c r="K20" s="71">
        <v>1.45201411056779</v>
      </c>
      <c r="L20" s="71">
        <v>82.972234889588293</v>
      </c>
      <c r="M20" s="71">
        <v>118.7497388916</v>
      </c>
    </row>
    <row r="21" spans="1:13">
      <c r="A21" s="11"/>
      <c r="B21" s="11"/>
      <c r="C21" s="72" t="s">
        <v>520</v>
      </c>
      <c r="D21" s="72" t="s">
        <v>519</v>
      </c>
      <c r="E21" s="11" t="s">
        <v>59</v>
      </c>
      <c r="F21" s="11">
        <v>1</v>
      </c>
      <c r="G21" s="73">
        <v>43866.624745173598</v>
      </c>
      <c r="H21" s="72" t="s">
        <v>615</v>
      </c>
      <c r="I21" s="71">
        <v>0</v>
      </c>
      <c r="J21" s="71">
        <v>5.46301666666667</v>
      </c>
      <c r="K21" s="71">
        <v>1.50941741950014</v>
      </c>
      <c r="L21" s="71">
        <v>86.252423971436798</v>
      </c>
      <c r="M21" s="71">
        <v>120.48941629737099</v>
      </c>
    </row>
    <row r="22" spans="1:13">
      <c r="J22" s="10" t="s">
        <v>228</v>
      </c>
      <c r="K22" s="10">
        <f>ROUND(STDEV(K15:K21),2)</f>
        <v>0.41</v>
      </c>
    </row>
    <row r="23" spans="1:13">
      <c r="A23" s="28" t="s">
        <v>229</v>
      </c>
      <c r="E23" s="8">
        <v>3.1429999999999998</v>
      </c>
      <c r="J23" s="10" t="s">
        <v>230</v>
      </c>
      <c r="K23" s="10">
        <f>ROUND((K22*E23),2)</f>
        <v>1.29</v>
      </c>
    </row>
    <row r="26" spans="1:13">
      <c r="A26" s="183" t="s">
        <v>697</v>
      </c>
    </row>
    <row r="27" spans="1:13">
      <c r="A27" s="246" t="s">
        <v>33</v>
      </c>
      <c r="B27" s="247"/>
      <c r="C27" s="247"/>
      <c r="D27" s="247"/>
      <c r="E27" s="247"/>
      <c r="F27" s="247"/>
      <c r="G27" s="248"/>
      <c r="H27" s="246" t="s">
        <v>88</v>
      </c>
      <c r="I27" s="248"/>
      <c r="J27" s="246" t="s">
        <v>184</v>
      </c>
      <c r="K27" s="247"/>
      <c r="L27" s="247"/>
      <c r="M27" s="248"/>
    </row>
    <row r="28" spans="1:13">
      <c r="A28" s="140" t="s">
        <v>162</v>
      </c>
      <c r="B28" s="140" t="s">
        <v>162</v>
      </c>
      <c r="C28" s="140" t="s">
        <v>77</v>
      </c>
      <c r="D28" s="140" t="s">
        <v>66</v>
      </c>
      <c r="E28" s="140" t="s">
        <v>81</v>
      </c>
      <c r="F28" s="140" t="s">
        <v>34</v>
      </c>
      <c r="G28" s="140" t="s">
        <v>85</v>
      </c>
      <c r="H28" s="140" t="s">
        <v>153</v>
      </c>
      <c r="I28" s="140" t="s">
        <v>175</v>
      </c>
      <c r="J28" s="140" t="s">
        <v>4</v>
      </c>
      <c r="K28" s="140" t="s">
        <v>22</v>
      </c>
      <c r="L28" s="140" t="s">
        <v>0</v>
      </c>
      <c r="M28" s="140" t="s">
        <v>93</v>
      </c>
    </row>
    <row r="29" spans="1:13">
      <c r="A29" s="11"/>
      <c r="B29" s="11"/>
      <c r="C29" s="10" t="s">
        <v>216</v>
      </c>
      <c r="D29" s="10" t="s">
        <v>217</v>
      </c>
      <c r="E29" s="10" t="s">
        <v>59</v>
      </c>
      <c r="F29" s="10">
        <v>4</v>
      </c>
      <c r="G29" s="5">
        <v>43866.961111111108</v>
      </c>
      <c r="H29" s="10" t="s">
        <v>218</v>
      </c>
      <c r="I29" s="10">
        <v>0</v>
      </c>
      <c r="J29" s="10">
        <v>5.6036000000000001</v>
      </c>
      <c r="K29" s="10">
        <v>8.025414091</v>
      </c>
      <c r="L29" s="10">
        <v>107.0055212</v>
      </c>
      <c r="M29" s="10">
        <v>12872.730100000001</v>
      </c>
    </row>
    <row r="30" spans="1:13">
      <c r="A30" s="11"/>
      <c r="B30" s="11"/>
      <c r="C30" s="10" t="s">
        <v>216</v>
      </c>
      <c r="D30" s="10" t="s">
        <v>221</v>
      </c>
      <c r="E30" s="10" t="s">
        <v>59</v>
      </c>
      <c r="F30" s="10">
        <v>4</v>
      </c>
      <c r="G30" s="5">
        <v>43866.976388888892</v>
      </c>
      <c r="H30" s="10" t="s">
        <v>218</v>
      </c>
      <c r="I30" s="10">
        <v>0</v>
      </c>
      <c r="J30" s="10">
        <v>5.5802333329999998</v>
      </c>
      <c r="K30" s="10">
        <v>7.4937345500000001</v>
      </c>
      <c r="L30" s="10">
        <v>99.916460670000006</v>
      </c>
      <c r="M30" s="10">
        <v>11959.36426</v>
      </c>
    </row>
    <row r="31" spans="1:13">
      <c r="A31" s="11"/>
      <c r="B31" s="11"/>
      <c r="C31" s="10" t="s">
        <v>216</v>
      </c>
      <c r="D31" s="10" t="s">
        <v>222</v>
      </c>
      <c r="E31" s="10" t="s">
        <v>59</v>
      </c>
      <c r="F31" s="10">
        <v>4</v>
      </c>
      <c r="G31" s="5">
        <v>43866.990972222222</v>
      </c>
      <c r="H31" s="10" t="s">
        <v>218</v>
      </c>
      <c r="I31" s="10">
        <v>0</v>
      </c>
      <c r="J31" s="10">
        <v>5.6036000000000001</v>
      </c>
      <c r="K31" s="10">
        <v>7.4275785689999996</v>
      </c>
      <c r="L31" s="10">
        <v>99.034380920000004</v>
      </c>
      <c r="M31" s="10">
        <v>10738.280629999999</v>
      </c>
    </row>
    <row r="32" spans="1:13">
      <c r="A32" s="11"/>
      <c r="B32" s="11"/>
      <c r="C32" s="10" t="s">
        <v>216</v>
      </c>
      <c r="D32" s="10" t="s">
        <v>223</v>
      </c>
      <c r="E32" s="10" t="s">
        <v>59</v>
      </c>
      <c r="F32" s="10">
        <v>4</v>
      </c>
      <c r="G32" s="5">
        <v>43867.005555555559</v>
      </c>
      <c r="H32" s="10" t="s">
        <v>218</v>
      </c>
      <c r="I32" s="10">
        <v>0</v>
      </c>
      <c r="J32" s="10">
        <v>5.6035666669999999</v>
      </c>
      <c r="K32" s="10">
        <v>8.0304133019999995</v>
      </c>
      <c r="L32" s="10">
        <v>107.0721774</v>
      </c>
      <c r="M32" s="10">
        <v>12951.352999999999</v>
      </c>
    </row>
    <row r="33" spans="1:13">
      <c r="A33" s="11"/>
      <c r="B33" s="11"/>
      <c r="C33" s="10" t="s">
        <v>216</v>
      </c>
      <c r="D33" s="10" t="s">
        <v>224</v>
      </c>
      <c r="E33" s="10" t="s">
        <v>59</v>
      </c>
      <c r="F33" s="10">
        <v>4</v>
      </c>
      <c r="G33" s="5">
        <v>43867.020138888889</v>
      </c>
      <c r="H33" s="10" t="s">
        <v>218</v>
      </c>
      <c r="I33" s="10">
        <v>0</v>
      </c>
      <c r="J33" s="10">
        <v>5.5724999999999998</v>
      </c>
      <c r="K33" s="10">
        <v>8.0078145690000007</v>
      </c>
      <c r="L33" s="10">
        <v>106.7708609</v>
      </c>
      <c r="M33" s="10">
        <v>11198.264080000001</v>
      </c>
    </row>
    <row r="34" spans="1:13">
      <c r="A34" s="11"/>
      <c r="B34" s="11"/>
      <c r="C34" s="10" t="s">
        <v>216</v>
      </c>
      <c r="D34" s="10" t="s">
        <v>225</v>
      </c>
      <c r="E34" s="10" t="s">
        <v>59</v>
      </c>
      <c r="F34" s="10">
        <v>4</v>
      </c>
      <c r="G34" s="5">
        <v>43867.035416666666</v>
      </c>
      <c r="H34" s="10" t="s">
        <v>218</v>
      </c>
      <c r="I34" s="10">
        <v>0</v>
      </c>
      <c r="J34" s="10">
        <v>5.4907833330000004</v>
      </c>
      <c r="K34" s="10">
        <v>6.385520219</v>
      </c>
      <c r="L34" s="10">
        <v>85.140269590000003</v>
      </c>
      <c r="M34" s="10">
        <v>7598.6328540000004</v>
      </c>
    </row>
    <row r="35" spans="1:13">
      <c r="A35" s="11"/>
      <c r="B35" s="11"/>
      <c r="C35" s="10" t="s">
        <v>216</v>
      </c>
      <c r="D35" s="10" t="s">
        <v>226</v>
      </c>
      <c r="E35" s="10" t="s">
        <v>59</v>
      </c>
      <c r="F35" s="10">
        <v>4</v>
      </c>
      <c r="G35" s="5">
        <v>43867.05</v>
      </c>
      <c r="H35" s="10" t="s">
        <v>218</v>
      </c>
      <c r="I35" s="10">
        <v>0</v>
      </c>
      <c r="J35" s="10">
        <v>5.4985999999999997</v>
      </c>
      <c r="K35" s="10">
        <v>7.1295247000000002</v>
      </c>
      <c r="L35" s="10">
        <v>95.060329330000002</v>
      </c>
      <c r="M35" s="10">
        <v>7535.3056239999996</v>
      </c>
    </row>
    <row r="36" spans="1:13">
      <c r="J36" s="10" t="s">
        <v>228</v>
      </c>
      <c r="K36" s="10">
        <f>ROUND(STDEV(K29:K35),2)</f>
        <v>0.61</v>
      </c>
    </row>
    <row r="37" spans="1:13">
      <c r="A37" s="7" t="s">
        <v>229</v>
      </c>
      <c r="E37" s="8">
        <v>3.1429999999999998</v>
      </c>
      <c r="J37" s="10" t="s">
        <v>230</v>
      </c>
      <c r="K37" s="10">
        <f>ROUND((K36*E37),2)</f>
        <v>1.92</v>
      </c>
    </row>
    <row r="40" spans="1:13">
      <c r="A40" s="10" t="s">
        <v>237</v>
      </c>
    </row>
    <row r="42" spans="1:13">
      <c r="A42" s="246" t="s">
        <v>33</v>
      </c>
      <c r="B42" s="247"/>
      <c r="C42" s="247"/>
      <c r="D42" s="247"/>
      <c r="E42" s="247"/>
      <c r="F42" s="247"/>
      <c r="G42" s="248"/>
      <c r="H42" s="246" t="s">
        <v>36</v>
      </c>
      <c r="I42" s="248"/>
      <c r="J42" s="246" t="s">
        <v>31</v>
      </c>
      <c r="K42" s="247"/>
      <c r="L42" s="247"/>
      <c r="M42" s="248"/>
    </row>
    <row r="43" spans="1:13">
      <c r="A43" s="140" t="s">
        <v>162</v>
      </c>
      <c r="B43" s="140" t="s">
        <v>162</v>
      </c>
      <c r="C43" s="140" t="s">
        <v>77</v>
      </c>
      <c r="D43" s="140" t="s">
        <v>66</v>
      </c>
      <c r="E43" s="140" t="s">
        <v>81</v>
      </c>
      <c r="F43" s="140" t="s">
        <v>34</v>
      </c>
      <c r="G43" s="140" t="s">
        <v>85</v>
      </c>
      <c r="H43" s="140" t="s">
        <v>153</v>
      </c>
      <c r="I43" s="140" t="s">
        <v>175</v>
      </c>
      <c r="J43" s="140" t="s">
        <v>4</v>
      </c>
      <c r="K43" s="140" t="s">
        <v>22</v>
      </c>
      <c r="L43" s="140" t="s">
        <v>0</v>
      </c>
      <c r="M43" s="140" t="s">
        <v>93</v>
      </c>
    </row>
    <row r="44" spans="1:13">
      <c r="A44" s="11"/>
      <c r="B44" s="11"/>
      <c r="C44" s="10" t="s">
        <v>203</v>
      </c>
      <c r="D44" s="10" t="s">
        <v>204</v>
      </c>
      <c r="E44" s="10" t="s">
        <v>59</v>
      </c>
      <c r="F44" s="10">
        <v>1</v>
      </c>
      <c r="G44" s="5">
        <v>43866.946527777778</v>
      </c>
      <c r="H44" s="10" t="s">
        <v>205</v>
      </c>
      <c r="I44" s="10">
        <v>0</v>
      </c>
      <c r="J44" s="10">
        <v>6.0905500000000004</v>
      </c>
      <c r="K44" s="10">
        <v>2.482627178</v>
      </c>
      <c r="L44" s="10">
        <v>141.86441020000001</v>
      </c>
      <c r="M44" s="10">
        <v>6230.8185750000002</v>
      </c>
    </row>
    <row r="45" spans="1:13">
      <c r="A45" s="11"/>
      <c r="B45" s="11"/>
      <c r="C45" s="10" t="s">
        <v>203</v>
      </c>
      <c r="D45" s="10" t="s">
        <v>210</v>
      </c>
      <c r="E45" s="10" t="s">
        <v>59</v>
      </c>
      <c r="F45" s="10">
        <v>1</v>
      </c>
      <c r="G45" s="5">
        <v>43866.931944444441</v>
      </c>
      <c r="H45" s="10" t="s">
        <v>205</v>
      </c>
      <c r="I45" s="10">
        <v>0</v>
      </c>
      <c r="J45" s="10">
        <v>6.1027166670000002</v>
      </c>
      <c r="K45" s="10">
        <v>1.2912639290000001</v>
      </c>
      <c r="L45" s="10">
        <v>73.786510250000006</v>
      </c>
      <c r="M45" s="10">
        <v>5121.0024240000002</v>
      </c>
    </row>
    <row r="46" spans="1:13">
      <c r="A46" s="11"/>
      <c r="B46" s="11"/>
      <c r="C46" s="10" t="s">
        <v>203</v>
      </c>
      <c r="D46" s="10" t="s">
        <v>211</v>
      </c>
      <c r="E46" s="10" t="s">
        <v>59</v>
      </c>
      <c r="F46" s="10">
        <v>1</v>
      </c>
      <c r="G46" s="5">
        <v>43866.916666666664</v>
      </c>
      <c r="H46" s="10" t="s">
        <v>205</v>
      </c>
      <c r="I46" s="10">
        <v>0</v>
      </c>
      <c r="J46" s="10">
        <v>6.0814500000000002</v>
      </c>
      <c r="K46" s="10">
        <v>2.3147642190000002</v>
      </c>
      <c r="L46" s="10">
        <v>132.2722411</v>
      </c>
      <c r="M46" s="10">
        <v>6840.6851150000002</v>
      </c>
    </row>
    <row r="47" spans="1:13">
      <c r="A47" s="11"/>
      <c r="B47" s="11"/>
      <c r="C47" s="10" t="s">
        <v>203</v>
      </c>
      <c r="D47" s="10" t="s">
        <v>212</v>
      </c>
      <c r="E47" s="10" t="s">
        <v>59</v>
      </c>
      <c r="F47" s="10">
        <v>1</v>
      </c>
      <c r="G47" s="5">
        <v>43866.902083333334</v>
      </c>
      <c r="H47" s="10" t="s">
        <v>205</v>
      </c>
      <c r="I47" s="10">
        <v>0</v>
      </c>
      <c r="J47" s="10">
        <v>6.1027166670000002</v>
      </c>
      <c r="K47" s="10">
        <v>1.262106996</v>
      </c>
      <c r="L47" s="10">
        <v>72.120399770000006</v>
      </c>
      <c r="M47" s="10">
        <v>5038.3180359999997</v>
      </c>
    </row>
    <row r="48" spans="1:13">
      <c r="A48" s="11"/>
      <c r="B48" s="11"/>
      <c r="C48" s="10" t="s">
        <v>203</v>
      </c>
      <c r="D48" s="10" t="s">
        <v>213</v>
      </c>
      <c r="E48" s="10" t="s">
        <v>59</v>
      </c>
      <c r="F48" s="10">
        <v>1</v>
      </c>
      <c r="G48" s="5">
        <v>43866.887499999997</v>
      </c>
      <c r="H48" s="10" t="s">
        <v>205</v>
      </c>
      <c r="I48" s="10">
        <v>0</v>
      </c>
      <c r="J48" s="10">
        <v>6.1057333329999999</v>
      </c>
      <c r="K48" s="10">
        <v>1.3049174969999999</v>
      </c>
      <c r="L48" s="10">
        <v>74.56671412</v>
      </c>
      <c r="M48" s="10">
        <v>5091.7413800000004</v>
      </c>
    </row>
    <row r="49" spans="1:13">
      <c r="A49" s="11"/>
      <c r="B49" s="11"/>
      <c r="C49" s="10" t="s">
        <v>203</v>
      </c>
      <c r="D49" s="10" t="s">
        <v>214</v>
      </c>
      <c r="E49" s="10" t="s">
        <v>59</v>
      </c>
      <c r="F49" s="10">
        <v>1</v>
      </c>
      <c r="G49" s="5">
        <v>43866.87222222222</v>
      </c>
      <c r="H49" s="10" t="s">
        <v>205</v>
      </c>
      <c r="I49" s="10">
        <v>0</v>
      </c>
      <c r="J49" s="10">
        <v>6.093616667</v>
      </c>
      <c r="K49" s="10">
        <v>2.1809820389999999</v>
      </c>
      <c r="L49" s="10">
        <v>124.62754510000001</v>
      </c>
      <c r="M49" s="10">
        <v>6656.7635110000001</v>
      </c>
    </row>
    <row r="50" spans="1:13">
      <c r="A50" s="11"/>
      <c r="B50" s="11"/>
      <c r="C50" s="10" t="s">
        <v>203</v>
      </c>
      <c r="D50" s="10" t="s">
        <v>215</v>
      </c>
      <c r="E50" s="10" t="s">
        <v>59</v>
      </c>
      <c r="F50" s="10">
        <v>1</v>
      </c>
      <c r="G50" s="5">
        <v>43866.857638888891</v>
      </c>
      <c r="H50" s="10" t="s">
        <v>205</v>
      </c>
      <c r="I50" s="10">
        <v>0</v>
      </c>
      <c r="J50" s="10">
        <v>6.0996499999999996</v>
      </c>
      <c r="K50" s="10">
        <v>1.4133381410000001</v>
      </c>
      <c r="L50" s="10">
        <v>80.762179489999994</v>
      </c>
      <c r="M50" s="10">
        <v>5160.4848840000004</v>
      </c>
    </row>
    <row r="51" spans="1:13">
      <c r="J51" s="10" t="s">
        <v>228</v>
      </c>
      <c r="K51" s="10">
        <f>ROUND(STDEV(K44:K50),2)</f>
        <v>0.55000000000000004</v>
      </c>
    </row>
    <row r="52" spans="1:13">
      <c r="A52" s="7" t="s">
        <v>229</v>
      </c>
      <c r="E52" s="8">
        <v>3.1429999999999998</v>
      </c>
      <c r="J52" s="10" t="s">
        <v>230</v>
      </c>
      <c r="K52" s="10">
        <f>ROUND((K51*E52),2)</f>
        <v>1.73</v>
      </c>
    </row>
    <row r="55" spans="1:13">
      <c r="A55" s="10" t="s">
        <v>238</v>
      </c>
    </row>
    <row r="57" spans="1:13">
      <c r="A57" s="246" t="s">
        <v>33</v>
      </c>
      <c r="B57" s="247"/>
      <c r="C57" s="247"/>
      <c r="D57" s="247"/>
      <c r="E57" s="247"/>
      <c r="F57" s="247"/>
      <c r="G57" s="248"/>
      <c r="H57" s="246" t="s">
        <v>24</v>
      </c>
      <c r="I57" s="248"/>
      <c r="J57" s="246" t="s">
        <v>70</v>
      </c>
      <c r="K57" s="247"/>
      <c r="L57" s="247"/>
      <c r="M57" s="248"/>
    </row>
    <row r="58" spans="1:13">
      <c r="A58" s="140" t="s">
        <v>162</v>
      </c>
      <c r="B58" s="140" t="s">
        <v>162</v>
      </c>
      <c r="C58" s="140" t="s">
        <v>77</v>
      </c>
      <c r="D58" s="140" t="s">
        <v>66</v>
      </c>
      <c r="E58" s="140" t="s">
        <v>81</v>
      </c>
      <c r="F58" s="140" t="s">
        <v>34</v>
      </c>
      <c r="G58" s="140" t="s">
        <v>85</v>
      </c>
      <c r="H58" s="140" t="s">
        <v>153</v>
      </c>
      <c r="I58" s="140" t="s">
        <v>175</v>
      </c>
      <c r="J58" s="140" t="s">
        <v>4</v>
      </c>
      <c r="K58" s="140" t="s">
        <v>22</v>
      </c>
      <c r="L58" s="140" t="s">
        <v>0</v>
      </c>
      <c r="M58" s="140" t="s">
        <v>93</v>
      </c>
    </row>
    <row r="59" spans="1:13">
      <c r="A59" s="11"/>
      <c r="B59" s="11"/>
      <c r="C59" s="10" t="s">
        <v>203</v>
      </c>
      <c r="D59" s="10" t="s">
        <v>204</v>
      </c>
      <c r="E59" s="10" t="s">
        <v>59</v>
      </c>
      <c r="F59" s="10">
        <v>1</v>
      </c>
      <c r="G59" s="5">
        <v>43866.946527777778</v>
      </c>
      <c r="H59" s="10" t="s">
        <v>206</v>
      </c>
      <c r="I59" s="10">
        <v>0</v>
      </c>
      <c r="J59" s="10">
        <v>6.9107666669999999</v>
      </c>
      <c r="K59" s="10">
        <v>2.0271460779999999</v>
      </c>
      <c r="L59" s="10">
        <v>115.8369187</v>
      </c>
      <c r="M59" s="10">
        <v>1662.8321209999999</v>
      </c>
    </row>
    <row r="60" spans="1:13">
      <c r="A60" s="11"/>
      <c r="B60" s="11"/>
      <c r="C60" s="10" t="s">
        <v>203</v>
      </c>
      <c r="D60" s="10" t="s">
        <v>210</v>
      </c>
      <c r="E60" s="10" t="s">
        <v>59</v>
      </c>
      <c r="F60" s="10">
        <v>1</v>
      </c>
      <c r="G60" s="5">
        <v>43866.931944444441</v>
      </c>
      <c r="H60" s="10" t="s">
        <v>206</v>
      </c>
      <c r="I60" s="10">
        <v>0</v>
      </c>
      <c r="J60" s="10">
        <v>6.9142666669999997</v>
      </c>
      <c r="K60" s="10">
        <v>1.7573758740000001</v>
      </c>
      <c r="L60" s="10">
        <v>100.42147850000001</v>
      </c>
      <c r="M60" s="10">
        <v>2277.8985659999998</v>
      </c>
    </row>
    <row r="61" spans="1:13">
      <c r="A61" s="11"/>
      <c r="B61" s="11"/>
      <c r="C61" s="10" t="s">
        <v>203</v>
      </c>
      <c r="D61" s="10" t="s">
        <v>211</v>
      </c>
      <c r="E61" s="10" t="s">
        <v>59</v>
      </c>
      <c r="F61" s="10">
        <v>1</v>
      </c>
      <c r="G61" s="5">
        <v>43866.916666666664</v>
      </c>
      <c r="H61" s="10" t="s">
        <v>206</v>
      </c>
      <c r="I61" s="10">
        <v>0</v>
      </c>
      <c r="J61" s="10">
        <v>6.9107666669999999</v>
      </c>
      <c r="K61" s="10">
        <v>1.538083552</v>
      </c>
      <c r="L61" s="10">
        <v>87.890488689999998</v>
      </c>
      <c r="M61" s="10">
        <v>1485.602175</v>
      </c>
    </row>
    <row r="62" spans="1:13">
      <c r="A62" s="11"/>
      <c r="B62" s="11"/>
      <c r="C62" s="10" t="s">
        <v>203</v>
      </c>
      <c r="D62" s="10" t="s">
        <v>212</v>
      </c>
      <c r="E62" s="10" t="s">
        <v>59</v>
      </c>
      <c r="F62" s="10">
        <v>1</v>
      </c>
      <c r="G62" s="5">
        <v>43866.902083333334</v>
      </c>
      <c r="H62" s="10" t="s">
        <v>206</v>
      </c>
      <c r="I62" s="10">
        <v>0</v>
      </c>
      <c r="J62" s="10">
        <v>6.9311833329999999</v>
      </c>
      <c r="K62" s="10">
        <v>1.4921026319999999</v>
      </c>
      <c r="L62" s="10">
        <v>85.263007549999998</v>
      </c>
      <c r="M62" s="10">
        <v>1946.7844110000001</v>
      </c>
    </row>
    <row r="63" spans="1:13">
      <c r="A63" s="11"/>
      <c r="B63" s="11"/>
      <c r="C63" s="10" t="s">
        <v>203</v>
      </c>
      <c r="D63" s="10" t="s">
        <v>213</v>
      </c>
      <c r="E63" s="10" t="s">
        <v>59</v>
      </c>
      <c r="F63" s="10">
        <v>1</v>
      </c>
      <c r="G63" s="5">
        <v>43866.887499999997</v>
      </c>
      <c r="H63" s="10" t="s">
        <v>206</v>
      </c>
      <c r="I63" s="10">
        <v>0</v>
      </c>
      <c r="J63" s="10">
        <v>6.91425</v>
      </c>
      <c r="K63" s="10">
        <v>1.8511199</v>
      </c>
      <c r="L63" s="10">
        <v>105.77828</v>
      </c>
      <c r="M63" s="10">
        <v>2360.7369159999998</v>
      </c>
    </row>
    <row r="64" spans="1:13">
      <c r="A64" s="11"/>
      <c r="B64" s="11"/>
      <c r="C64" s="10" t="s">
        <v>203</v>
      </c>
      <c r="D64" s="10" t="s">
        <v>214</v>
      </c>
      <c r="E64" s="10" t="s">
        <v>59</v>
      </c>
      <c r="F64" s="10">
        <v>1</v>
      </c>
      <c r="G64" s="5">
        <v>43866.87222222222</v>
      </c>
      <c r="H64" s="10" t="s">
        <v>206</v>
      </c>
      <c r="I64" s="10">
        <v>0</v>
      </c>
      <c r="J64" s="10">
        <v>6.9142666669999997</v>
      </c>
      <c r="K64" s="10">
        <v>1.7592419100000001</v>
      </c>
      <c r="L64" s="10">
        <v>100.52810909999999</v>
      </c>
      <c r="M64" s="10">
        <v>1754.95652</v>
      </c>
    </row>
    <row r="65" spans="1:13">
      <c r="A65" s="11"/>
      <c r="B65" s="11"/>
      <c r="C65" s="10" t="s">
        <v>203</v>
      </c>
      <c r="D65" s="10" t="s">
        <v>215</v>
      </c>
      <c r="E65" s="10" t="s">
        <v>59</v>
      </c>
      <c r="F65" s="10">
        <v>1</v>
      </c>
      <c r="G65" s="5">
        <v>43866.857638888891</v>
      </c>
      <c r="H65" s="10" t="s">
        <v>206</v>
      </c>
      <c r="I65" s="10">
        <v>0</v>
      </c>
      <c r="J65" s="10">
        <v>6.9177</v>
      </c>
      <c r="K65" s="10">
        <v>1.824930054</v>
      </c>
      <c r="L65" s="10">
        <v>104.28171740000001</v>
      </c>
      <c r="M65" s="10">
        <v>2177.8121369999999</v>
      </c>
    </row>
    <row r="66" spans="1:13">
      <c r="J66" s="10" t="s">
        <v>228</v>
      </c>
      <c r="K66" s="10">
        <f>ROUND(STDEV(K59:K65),2)</f>
        <v>0.18</v>
      </c>
    </row>
    <row r="67" spans="1:13">
      <c r="A67" s="7" t="s">
        <v>229</v>
      </c>
      <c r="E67" s="8">
        <v>3.1429999999999998</v>
      </c>
      <c r="J67" s="10" t="s">
        <v>230</v>
      </c>
      <c r="K67" s="10">
        <f>ROUND((K66*E67),2)</f>
        <v>0.56999999999999995</v>
      </c>
    </row>
    <row r="70" spans="1:13">
      <c r="A70" s="10" t="s">
        <v>239</v>
      </c>
    </row>
    <row r="72" spans="1:13">
      <c r="A72" s="161" t="s">
        <v>33</v>
      </c>
      <c r="B72" s="159"/>
      <c r="C72" s="159"/>
      <c r="D72" s="159"/>
      <c r="E72" s="159"/>
      <c r="F72" s="159"/>
      <c r="G72" s="160"/>
      <c r="H72" s="161" t="s">
        <v>156</v>
      </c>
      <c r="I72" s="160"/>
      <c r="J72" s="161" t="s">
        <v>192</v>
      </c>
      <c r="K72" s="159"/>
      <c r="L72" s="159"/>
      <c r="M72" s="160"/>
    </row>
    <row r="73" spans="1:13">
      <c r="A73" s="140" t="s">
        <v>162</v>
      </c>
      <c r="B73" s="140" t="s">
        <v>162</v>
      </c>
      <c r="C73" s="140" t="s">
        <v>77</v>
      </c>
      <c r="D73" s="140" t="s">
        <v>66</v>
      </c>
      <c r="E73" s="140" t="s">
        <v>81</v>
      </c>
      <c r="F73" s="140" t="s">
        <v>34</v>
      </c>
      <c r="G73" s="140" t="s">
        <v>85</v>
      </c>
      <c r="H73" s="140" t="s">
        <v>153</v>
      </c>
      <c r="I73" s="140" t="s">
        <v>175</v>
      </c>
      <c r="J73" s="140" t="s">
        <v>4</v>
      </c>
      <c r="K73" s="140" t="s">
        <v>22</v>
      </c>
      <c r="L73" s="140" t="s">
        <v>0</v>
      </c>
      <c r="M73" s="140" t="s">
        <v>93</v>
      </c>
    </row>
    <row r="74" spans="1:13">
      <c r="A74" s="11"/>
      <c r="B74" s="11"/>
      <c r="C74" s="10" t="s">
        <v>203</v>
      </c>
      <c r="D74" s="10" t="s">
        <v>204</v>
      </c>
      <c r="E74" s="10" t="s">
        <v>59</v>
      </c>
      <c r="F74" s="10">
        <v>1</v>
      </c>
      <c r="G74" s="5">
        <v>43866.946527777778</v>
      </c>
      <c r="H74" s="10" t="s">
        <v>207</v>
      </c>
      <c r="I74" s="10">
        <v>0</v>
      </c>
      <c r="J74" s="10">
        <v>7.814666667</v>
      </c>
      <c r="K74" s="10">
        <v>1.4965983439999999</v>
      </c>
      <c r="L74" s="10">
        <v>85.519905390000005</v>
      </c>
      <c r="M74" s="10">
        <v>707.7110017</v>
      </c>
    </row>
    <row r="75" spans="1:13">
      <c r="A75" s="11"/>
      <c r="B75" s="11"/>
      <c r="C75" s="10" t="s">
        <v>203</v>
      </c>
      <c r="D75" s="10" t="s">
        <v>210</v>
      </c>
      <c r="E75" s="10" t="s">
        <v>59</v>
      </c>
      <c r="F75" s="10">
        <v>1</v>
      </c>
      <c r="G75" s="5">
        <v>43866.931944444441</v>
      </c>
      <c r="H75" s="10" t="s">
        <v>207</v>
      </c>
      <c r="I75" s="10">
        <v>0</v>
      </c>
      <c r="J75" s="10">
        <v>7.8112333329999997</v>
      </c>
      <c r="K75" s="10">
        <v>2.0643906030000001</v>
      </c>
      <c r="L75" s="10">
        <v>117.96517729999999</v>
      </c>
      <c r="M75" s="10">
        <v>1257.2732040000001</v>
      </c>
    </row>
    <row r="76" spans="1:13">
      <c r="A76" s="11"/>
      <c r="B76" s="11"/>
      <c r="C76" s="10" t="s">
        <v>203</v>
      </c>
      <c r="D76" s="10" t="s">
        <v>211</v>
      </c>
      <c r="E76" s="10" t="s">
        <v>59</v>
      </c>
      <c r="F76" s="10">
        <v>1</v>
      </c>
      <c r="G76" s="5">
        <v>43866.916666666664</v>
      </c>
      <c r="H76" s="10" t="s">
        <v>207</v>
      </c>
      <c r="I76" s="10">
        <v>0</v>
      </c>
      <c r="J76" s="10">
        <v>7.8008166670000003</v>
      </c>
      <c r="K76" s="10">
        <v>1.8958365850000001</v>
      </c>
      <c r="L76" s="10">
        <v>108.3335191</v>
      </c>
      <c r="M76" s="10">
        <v>962.85955320000005</v>
      </c>
    </row>
    <row r="77" spans="1:13">
      <c r="A77" s="11"/>
      <c r="B77" s="11"/>
      <c r="C77" s="10" t="s">
        <v>203</v>
      </c>
      <c r="D77" s="10" t="s">
        <v>212</v>
      </c>
      <c r="E77" s="10" t="s">
        <v>59</v>
      </c>
      <c r="F77" s="10">
        <v>1</v>
      </c>
      <c r="G77" s="5">
        <v>43866.902083333334</v>
      </c>
      <c r="H77" s="10" t="s">
        <v>207</v>
      </c>
      <c r="I77" s="10">
        <v>0</v>
      </c>
      <c r="J77" s="10">
        <v>7.8004166670000004</v>
      </c>
      <c r="K77" s="10">
        <v>1.5733563239999999</v>
      </c>
      <c r="L77" s="10">
        <v>89.906075650000005</v>
      </c>
      <c r="M77" s="10">
        <v>1013.71037</v>
      </c>
    </row>
    <row r="78" spans="1:13">
      <c r="A78" s="11"/>
      <c r="B78" s="11"/>
      <c r="C78" s="10" t="s">
        <v>203</v>
      </c>
      <c r="D78" s="10" t="s">
        <v>213</v>
      </c>
      <c r="E78" s="10" t="s">
        <v>59</v>
      </c>
      <c r="F78" s="10">
        <v>1</v>
      </c>
      <c r="G78" s="5">
        <v>43866.887499999997</v>
      </c>
      <c r="H78" s="10" t="s">
        <v>207</v>
      </c>
      <c r="I78" s="10">
        <v>0</v>
      </c>
      <c r="J78" s="10">
        <v>7.8042833329999999</v>
      </c>
      <c r="K78" s="10">
        <v>1.6847421549999999</v>
      </c>
      <c r="L78" s="10">
        <v>96.270980280000003</v>
      </c>
      <c r="M78" s="10">
        <v>1134.665463</v>
      </c>
    </row>
    <row r="79" spans="1:13">
      <c r="A79" s="11"/>
      <c r="B79" s="11"/>
      <c r="C79" s="10" t="s">
        <v>203</v>
      </c>
      <c r="D79" s="10" t="s">
        <v>214</v>
      </c>
      <c r="E79" s="10" t="s">
        <v>59</v>
      </c>
      <c r="F79" s="10">
        <v>1</v>
      </c>
      <c r="G79" s="5">
        <v>43866.87222222222</v>
      </c>
      <c r="H79" s="10" t="s">
        <v>207</v>
      </c>
      <c r="I79" s="10">
        <v>0</v>
      </c>
      <c r="J79" s="10">
        <v>7.8008333329999999</v>
      </c>
      <c r="K79" s="10">
        <v>1.5398319730000001</v>
      </c>
      <c r="L79" s="10">
        <v>87.990398450000001</v>
      </c>
      <c r="M79" s="10">
        <v>773.07783159999997</v>
      </c>
    </row>
    <row r="80" spans="1:13">
      <c r="A80" s="11"/>
      <c r="B80" s="11"/>
      <c r="C80" s="10" t="s">
        <v>203</v>
      </c>
      <c r="D80" s="10" t="s">
        <v>215</v>
      </c>
      <c r="E80" s="10" t="s">
        <v>59</v>
      </c>
      <c r="F80" s="10">
        <v>1</v>
      </c>
      <c r="G80" s="5">
        <v>43866.857638888891</v>
      </c>
      <c r="H80" s="10" t="s">
        <v>207</v>
      </c>
      <c r="I80" s="10">
        <v>0</v>
      </c>
      <c r="J80" s="10">
        <v>7.8007999999999997</v>
      </c>
      <c r="K80" s="10">
        <v>1.9952440170000001</v>
      </c>
      <c r="L80" s="10">
        <v>114.01394380000001</v>
      </c>
      <c r="M80" s="10">
        <v>1251.950116</v>
      </c>
    </row>
    <row r="81" spans="1:13">
      <c r="J81" s="10" t="s">
        <v>228</v>
      </c>
      <c r="K81" s="10">
        <f>ROUND(STDEV(K74:K80),2)</f>
        <v>0.23</v>
      </c>
    </row>
    <row r="82" spans="1:13">
      <c r="A82" s="7" t="s">
        <v>229</v>
      </c>
      <c r="E82" s="8">
        <v>3.1429999999999998</v>
      </c>
      <c r="J82" s="10" t="s">
        <v>230</v>
      </c>
      <c r="K82" s="10">
        <f>ROUND((K81*E82),2)</f>
        <v>0.72</v>
      </c>
    </row>
    <row r="85" spans="1:13">
      <c r="A85" s="10" t="s">
        <v>240</v>
      </c>
    </row>
    <row r="87" spans="1:13">
      <c r="A87" s="161" t="s">
        <v>33</v>
      </c>
      <c r="B87" s="159"/>
      <c r="C87" s="159"/>
      <c r="D87" s="159"/>
      <c r="E87" s="159"/>
      <c r="F87" s="159"/>
      <c r="G87" s="160"/>
      <c r="H87" s="161" t="s">
        <v>157</v>
      </c>
      <c r="I87" s="160"/>
      <c r="J87" s="161" t="s">
        <v>3</v>
      </c>
      <c r="K87" s="159"/>
      <c r="L87" s="159"/>
      <c r="M87" s="160"/>
    </row>
    <row r="88" spans="1:13">
      <c r="A88" s="140" t="s">
        <v>162</v>
      </c>
      <c r="B88" s="140" t="s">
        <v>162</v>
      </c>
      <c r="C88" s="140" t="s">
        <v>77</v>
      </c>
      <c r="D88" s="140" t="s">
        <v>66</v>
      </c>
      <c r="E88" s="140" t="s">
        <v>81</v>
      </c>
      <c r="F88" s="140" t="s">
        <v>34</v>
      </c>
      <c r="G88" s="140" t="s">
        <v>85</v>
      </c>
      <c r="H88" s="140" t="s">
        <v>153</v>
      </c>
      <c r="I88" s="140" t="s">
        <v>175</v>
      </c>
      <c r="J88" s="140" t="s">
        <v>4</v>
      </c>
      <c r="K88" s="140" t="s">
        <v>22</v>
      </c>
      <c r="L88" s="140" t="s">
        <v>0</v>
      </c>
      <c r="M88" s="140" t="s">
        <v>93</v>
      </c>
    </row>
    <row r="89" spans="1:13">
      <c r="A89" s="11"/>
      <c r="B89" s="11"/>
      <c r="C89" s="10" t="s">
        <v>203</v>
      </c>
      <c r="D89" s="10" t="s">
        <v>204</v>
      </c>
      <c r="E89" s="10" t="s">
        <v>59</v>
      </c>
      <c r="F89" s="10">
        <v>1</v>
      </c>
      <c r="G89" s="5">
        <v>43866.946527777778</v>
      </c>
      <c r="H89" s="10" t="s">
        <v>208</v>
      </c>
      <c r="I89" s="6">
        <v>-2.2204499999999999E-16</v>
      </c>
      <c r="J89" s="10">
        <v>9.363816667</v>
      </c>
      <c r="K89" s="10">
        <v>1.7710655799999999</v>
      </c>
      <c r="L89" s="10">
        <v>101.2037474</v>
      </c>
      <c r="M89" s="10">
        <v>11323.7657</v>
      </c>
    </row>
    <row r="90" spans="1:13">
      <c r="A90" s="11"/>
      <c r="B90" s="11"/>
      <c r="C90" s="10" t="s">
        <v>203</v>
      </c>
      <c r="D90" s="10" t="s">
        <v>210</v>
      </c>
      <c r="E90" s="10" t="s">
        <v>59</v>
      </c>
      <c r="F90" s="10">
        <v>1</v>
      </c>
      <c r="G90" s="5">
        <v>43866.931944444441</v>
      </c>
      <c r="H90" s="10" t="s">
        <v>208</v>
      </c>
      <c r="I90" s="6">
        <v>-2.2204499999999999E-16</v>
      </c>
      <c r="J90" s="10">
        <v>9.3638499999999993</v>
      </c>
      <c r="K90" s="10">
        <v>1.8855554969999999</v>
      </c>
      <c r="L90" s="10">
        <v>107.7460284</v>
      </c>
      <c r="M90" s="10">
        <v>15526.82475</v>
      </c>
    </row>
    <row r="91" spans="1:13">
      <c r="A91" s="11"/>
      <c r="B91" s="11"/>
      <c r="C91" s="10" t="s">
        <v>203</v>
      </c>
      <c r="D91" s="10" t="s">
        <v>211</v>
      </c>
      <c r="E91" s="10" t="s">
        <v>59</v>
      </c>
      <c r="F91" s="10">
        <v>1</v>
      </c>
      <c r="G91" s="5">
        <v>43866.916666666664</v>
      </c>
      <c r="H91" s="10" t="s">
        <v>208</v>
      </c>
      <c r="I91" s="6">
        <v>-2.2204499999999999E-16</v>
      </c>
      <c r="J91" s="10">
        <v>9.3663666669999994</v>
      </c>
      <c r="K91" s="10">
        <v>1.6044929999999999</v>
      </c>
      <c r="L91" s="10">
        <v>91.685314300000002</v>
      </c>
      <c r="M91" s="10">
        <v>11018.06719</v>
      </c>
    </row>
    <row r="92" spans="1:13">
      <c r="A92" s="11"/>
      <c r="B92" s="11"/>
      <c r="C92" s="10" t="s">
        <v>203</v>
      </c>
      <c r="D92" s="10" t="s">
        <v>212</v>
      </c>
      <c r="E92" s="10" t="s">
        <v>59</v>
      </c>
      <c r="F92" s="10">
        <v>1</v>
      </c>
      <c r="G92" s="5">
        <v>43866.902083333334</v>
      </c>
      <c r="H92" s="10" t="s">
        <v>208</v>
      </c>
      <c r="I92" s="6">
        <v>-2.2204499999999999E-16</v>
      </c>
      <c r="J92" s="10">
        <v>9.3638666669999999</v>
      </c>
      <c r="K92" s="10">
        <v>1.706721307</v>
      </c>
      <c r="L92" s="10">
        <v>97.526931829999995</v>
      </c>
      <c r="M92" s="10">
        <v>14868.082249999999</v>
      </c>
    </row>
    <row r="93" spans="1:13">
      <c r="A93" s="11"/>
      <c r="B93" s="11"/>
      <c r="C93" s="10" t="s">
        <v>203</v>
      </c>
      <c r="D93" s="10" t="s">
        <v>213</v>
      </c>
      <c r="E93" s="10" t="s">
        <v>59</v>
      </c>
      <c r="F93" s="10">
        <v>1</v>
      </c>
      <c r="G93" s="5">
        <v>43866.887499999997</v>
      </c>
      <c r="H93" s="10" t="s">
        <v>208</v>
      </c>
      <c r="I93" s="6">
        <v>-2.2204499999999999E-16</v>
      </c>
      <c r="J93" s="10">
        <v>9.3638333330000005</v>
      </c>
      <c r="K93" s="10">
        <v>1.6220809169999999</v>
      </c>
      <c r="L93" s="10">
        <v>92.690338109999999</v>
      </c>
      <c r="M93" s="10">
        <v>14771.08692</v>
      </c>
    </row>
    <row r="94" spans="1:13">
      <c r="A94" s="11"/>
      <c r="B94" s="11"/>
      <c r="C94" s="10" t="s">
        <v>203</v>
      </c>
      <c r="D94" s="10" t="s">
        <v>214</v>
      </c>
      <c r="E94" s="10" t="s">
        <v>59</v>
      </c>
      <c r="F94" s="10">
        <v>1</v>
      </c>
      <c r="G94" s="5">
        <v>43866.87222222222</v>
      </c>
      <c r="H94" s="10" t="s">
        <v>208</v>
      </c>
      <c r="I94" s="6">
        <v>-2.2204499999999999E-16</v>
      </c>
      <c r="J94" s="10">
        <v>9.3638499999999993</v>
      </c>
      <c r="K94" s="10">
        <v>1.7758402680000001</v>
      </c>
      <c r="L94" s="10">
        <v>101.47658680000001</v>
      </c>
      <c r="M94" s="10">
        <v>12054.781199999999</v>
      </c>
    </row>
    <row r="95" spans="1:13">
      <c r="A95" s="11"/>
      <c r="B95" s="11"/>
      <c r="C95" s="10" t="s">
        <v>203</v>
      </c>
      <c r="D95" s="10" t="s">
        <v>215</v>
      </c>
      <c r="E95" s="10" t="s">
        <v>59</v>
      </c>
      <c r="F95" s="10">
        <v>1</v>
      </c>
      <c r="G95" s="5">
        <v>43866.857638888891</v>
      </c>
      <c r="H95" s="10" t="s">
        <v>208</v>
      </c>
      <c r="I95" s="6">
        <v>-2.2204499999999999E-16</v>
      </c>
      <c r="J95" s="10">
        <v>9.363816667</v>
      </c>
      <c r="K95" s="10">
        <v>1.884243431</v>
      </c>
      <c r="L95" s="10">
        <v>107.6710532</v>
      </c>
      <c r="M95" s="10">
        <v>15985.7701</v>
      </c>
    </row>
    <row r="96" spans="1:13">
      <c r="J96" s="10" t="s">
        <v>228</v>
      </c>
      <c r="K96" s="10">
        <f>ROUND(STDEV(K89:K95),2)</f>
        <v>0.11</v>
      </c>
    </row>
    <row r="97" spans="1:13">
      <c r="A97" s="7" t="s">
        <v>229</v>
      </c>
      <c r="E97" s="8">
        <v>3.1429999999999998</v>
      </c>
      <c r="J97" s="10" t="s">
        <v>230</v>
      </c>
      <c r="K97" s="10">
        <f>ROUND((K96*E97),2)</f>
        <v>0.35</v>
      </c>
    </row>
    <row r="100" spans="1:13">
      <c r="A100" s="10" t="s">
        <v>241</v>
      </c>
    </row>
    <row r="102" spans="1:13">
      <c r="A102" s="161" t="s">
        <v>33</v>
      </c>
      <c r="B102" s="159"/>
      <c r="C102" s="159"/>
      <c r="D102" s="159"/>
      <c r="E102" s="159"/>
      <c r="F102" s="159"/>
      <c r="G102" s="160"/>
      <c r="H102" s="161" t="s">
        <v>23</v>
      </c>
      <c r="I102" s="160"/>
      <c r="J102" s="161" t="s">
        <v>14</v>
      </c>
      <c r="K102" s="159"/>
      <c r="L102" s="159"/>
      <c r="M102" s="160"/>
    </row>
    <row r="103" spans="1:13">
      <c r="A103" s="140" t="s">
        <v>162</v>
      </c>
      <c r="B103" s="140" t="s">
        <v>162</v>
      </c>
      <c r="C103" s="140" t="s">
        <v>77</v>
      </c>
      <c r="D103" s="140" t="s">
        <v>66</v>
      </c>
      <c r="E103" s="140" t="s">
        <v>81</v>
      </c>
      <c r="F103" s="140" t="s">
        <v>34</v>
      </c>
      <c r="G103" s="140" t="s">
        <v>85</v>
      </c>
      <c r="H103" s="140" t="s">
        <v>153</v>
      </c>
      <c r="I103" s="140" t="s">
        <v>175</v>
      </c>
      <c r="J103" s="140" t="s">
        <v>4</v>
      </c>
      <c r="K103" s="140" t="s">
        <v>22</v>
      </c>
      <c r="L103" s="140" t="s">
        <v>0</v>
      </c>
      <c r="M103" s="140" t="s">
        <v>93</v>
      </c>
    </row>
    <row r="104" spans="1:13">
      <c r="A104" s="11"/>
      <c r="B104" s="11"/>
      <c r="C104" s="10" t="s">
        <v>216</v>
      </c>
      <c r="D104" s="10" t="s">
        <v>217</v>
      </c>
      <c r="E104" s="10" t="s">
        <v>59</v>
      </c>
      <c r="F104" s="10">
        <v>4</v>
      </c>
      <c r="G104" s="5">
        <v>43866.961111111108</v>
      </c>
      <c r="H104" s="10" t="s">
        <v>219</v>
      </c>
      <c r="I104" s="10">
        <v>0</v>
      </c>
      <c r="J104" s="10">
        <v>9.6605500000000006</v>
      </c>
      <c r="K104" s="10">
        <v>6.6416339369999999</v>
      </c>
      <c r="L104" s="10">
        <v>88.555119160000004</v>
      </c>
      <c r="M104" s="10">
        <v>3846.3777829999999</v>
      </c>
    </row>
    <row r="105" spans="1:13">
      <c r="A105" s="11"/>
      <c r="B105" s="11"/>
      <c r="C105" s="10" t="s">
        <v>216</v>
      </c>
      <c r="D105" s="10" t="s">
        <v>221</v>
      </c>
      <c r="E105" s="10" t="s">
        <v>59</v>
      </c>
      <c r="F105" s="10">
        <v>4</v>
      </c>
      <c r="G105" s="5">
        <v>43866.976388888892</v>
      </c>
      <c r="H105" s="10" t="s">
        <v>219</v>
      </c>
      <c r="I105" s="10">
        <v>0</v>
      </c>
      <c r="J105" s="10">
        <v>9.6605166669999996</v>
      </c>
      <c r="K105" s="10">
        <v>7.0714507590000002</v>
      </c>
      <c r="L105" s="10">
        <v>94.286010129999994</v>
      </c>
      <c r="M105" s="10">
        <v>3610.4735930000002</v>
      </c>
    </row>
    <row r="106" spans="1:13">
      <c r="A106" s="11"/>
      <c r="B106" s="11"/>
      <c r="C106" s="10" t="s">
        <v>216</v>
      </c>
      <c r="D106" s="10" t="s">
        <v>222</v>
      </c>
      <c r="E106" s="10" t="s">
        <v>59</v>
      </c>
      <c r="F106" s="10">
        <v>4</v>
      </c>
      <c r="G106" s="5">
        <v>43866.990972222222</v>
      </c>
      <c r="H106" s="10" t="s">
        <v>219</v>
      </c>
      <c r="I106" s="10">
        <v>0</v>
      </c>
      <c r="J106" s="10">
        <v>9.6579999999999995</v>
      </c>
      <c r="K106" s="10">
        <v>6.9433977960000002</v>
      </c>
      <c r="L106" s="10">
        <v>92.578637279999995</v>
      </c>
      <c r="M106" s="10">
        <v>3806.1140380000002</v>
      </c>
    </row>
    <row r="107" spans="1:13">
      <c r="A107" s="11"/>
      <c r="B107" s="11"/>
      <c r="C107" s="10" t="s">
        <v>216</v>
      </c>
      <c r="D107" s="10" t="s">
        <v>223</v>
      </c>
      <c r="E107" s="10" t="s">
        <v>59</v>
      </c>
      <c r="F107" s="10">
        <v>4</v>
      </c>
      <c r="G107" s="5">
        <v>43867.005555555559</v>
      </c>
      <c r="H107" s="10" t="s">
        <v>219</v>
      </c>
      <c r="I107" s="10">
        <v>0</v>
      </c>
      <c r="J107" s="10">
        <v>9.6579666670000002</v>
      </c>
      <c r="K107" s="10">
        <v>8.2486138380000007</v>
      </c>
      <c r="L107" s="10">
        <v>109.98151780000001</v>
      </c>
      <c r="M107" s="10">
        <v>3873.2083769999999</v>
      </c>
    </row>
    <row r="108" spans="1:13">
      <c r="A108" s="11"/>
      <c r="B108" s="11"/>
      <c r="C108" s="10" t="s">
        <v>216</v>
      </c>
      <c r="D108" s="10" t="s">
        <v>224</v>
      </c>
      <c r="E108" s="10" t="s">
        <v>59</v>
      </c>
      <c r="F108" s="10">
        <v>4</v>
      </c>
      <c r="G108" s="5">
        <v>43867.020138888889</v>
      </c>
      <c r="H108" s="10" t="s">
        <v>219</v>
      </c>
      <c r="I108" s="10">
        <v>0</v>
      </c>
      <c r="J108" s="10">
        <v>9.6605500000000006</v>
      </c>
      <c r="K108" s="10">
        <v>6.7506388780000002</v>
      </c>
      <c r="L108" s="10">
        <v>90.008518379999998</v>
      </c>
      <c r="M108" s="10">
        <v>3676.0462440000001</v>
      </c>
    </row>
    <row r="109" spans="1:13">
      <c r="A109" s="11"/>
      <c r="B109" s="11"/>
      <c r="C109" s="10" t="s">
        <v>216</v>
      </c>
      <c r="D109" s="10" t="s">
        <v>225</v>
      </c>
      <c r="E109" s="10" t="s">
        <v>59</v>
      </c>
      <c r="F109" s="10">
        <v>4</v>
      </c>
      <c r="G109" s="5">
        <v>43867.035416666666</v>
      </c>
      <c r="H109" s="10" t="s">
        <v>219</v>
      </c>
      <c r="I109" s="10">
        <v>0</v>
      </c>
      <c r="J109" s="10">
        <v>9.6605166669999996</v>
      </c>
      <c r="K109" s="10">
        <v>7.9626821100000003</v>
      </c>
      <c r="L109" s="10">
        <v>106.1690948</v>
      </c>
      <c r="M109" s="10">
        <v>3611.3397490000002</v>
      </c>
    </row>
    <row r="110" spans="1:13">
      <c r="A110" s="11"/>
      <c r="B110" s="11"/>
      <c r="C110" s="10" t="s">
        <v>216</v>
      </c>
      <c r="D110" s="10" t="s">
        <v>226</v>
      </c>
      <c r="E110" s="10" t="s">
        <v>59</v>
      </c>
      <c r="F110" s="10">
        <v>4</v>
      </c>
      <c r="G110" s="5">
        <v>43867.05</v>
      </c>
      <c r="H110" s="10" t="s">
        <v>219</v>
      </c>
      <c r="I110" s="10">
        <v>0</v>
      </c>
      <c r="J110" s="10">
        <v>9.6605666669999994</v>
      </c>
      <c r="K110" s="10">
        <v>8.8815826819999995</v>
      </c>
      <c r="L110" s="10">
        <v>118.4211024</v>
      </c>
      <c r="M110" s="10">
        <v>3741.1184330000001</v>
      </c>
    </row>
    <row r="111" spans="1:13">
      <c r="J111" s="10" t="s">
        <v>228</v>
      </c>
      <c r="K111" s="10">
        <f>ROUND(STDEV(K104:K110),2)</f>
        <v>0.86</v>
      </c>
    </row>
    <row r="112" spans="1:13">
      <c r="A112" s="7" t="s">
        <v>229</v>
      </c>
      <c r="E112" s="8">
        <v>3.1429999999999998</v>
      </c>
      <c r="J112" s="10" t="s">
        <v>230</v>
      </c>
      <c r="K112" s="10">
        <f>ROUND((K111*E112),2)</f>
        <v>2.7</v>
      </c>
    </row>
    <row r="115" spans="1:13">
      <c r="A115" s="10" t="s">
        <v>242</v>
      </c>
    </row>
    <row r="117" spans="1:13">
      <c r="A117" s="161" t="s">
        <v>33</v>
      </c>
      <c r="B117" s="159"/>
      <c r="C117" s="159"/>
      <c r="D117" s="159"/>
      <c r="E117" s="159"/>
      <c r="F117" s="159"/>
      <c r="G117" s="160"/>
      <c r="H117" s="161" t="s">
        <v>194</v>
      </c>
      <c r="I117" s="160"/>
      <c r="J117" s="161" t="s">
        <v>180</v>
      </c>
      <c r="K117" s="159"/>
      <c r="L117" s="159"/>
      <c r="M117" s="160"/>
    </row>
    <row r="118" spans="1:13">
      <c r="A118" s="140" t="s">
        <v>162</v>
      </c>
      <c r="B118" s="140" t="s">
        <v>162</v>
      </c>
      <c r="C118" s="140" t="s">
        <v>77</v>
      </c>
      <c r="D118" s="140" t="s">
        <v>66</v>
      </c>
      <c r="E118" s="140" t="s">
        <v>81</v>
      </c>
      <c r="F118" s="140" t="s">
        <v>34</v>
      </c>
      <c r="G118" s="140" t="s">
        <v>85</v>
      </c>
      <c r="H118" s="140" t="s">
        <v>153</v>
      </c>
      <c r="I118" s="140" t="s">
        <v>175</v>
      </c>
      <c r="J118" s="140" t="s">
        <v>4</v>
      </c>
      <c r="K118" s="140" t="s">
        <v>22</v>
      </c>
      <c r="L118" s="140" t="s">
        <v>0</v>
      </c>
      <c r="M118" s="140" t="s">
        <v>93</v>
      </c>
    </row>
    <row r="119" spans="1:13">
      <c r="A119" s="11"/>
      <c r="B119" s="11"/>
      <c r="C119" s="10" t="s">
        <v>216</v>
      </c>
      <c r="D119" s="10" t="s">
        <v>217</v>
      </c>
      <c r="E119" s="10" t="s">
        <v>59</v>
      </c>
      <c r="F119" s="10">
        <v>4</v>
      </c>
      <c r="G119" s="5">
        <v>43866.961111111108</v>
      </c>
      <c r="H119" s="10" t="s">
        <v>220</v>
      </c>
      <c r="I119" s="10">
        <v>0</v>
      </c>
      <c r="J119" s="10">
        <v>11.986416670000001</v>
      </c>
      <c r="K119" s="10">
        <v>7.392181023</v>
      </c>
      <c r="L119" s="10">
        <v>98.562413640000003</v>
      </c>
      <c r="M119" s="10">
        <v>37590.204740000001</v>
      </c>
    </row>
    <row r="120" spans="1:13">
      <c r="A120" s="11"/>
      <c r="B120" s="11"/>
      <c r="C120" s="10" t="s">
        <v>216</v>
      </c>
      <c r="D120" s="10" t="s">
        <v>221</v>
      </c>
      <c r="E120" s="10" t="s">
        <v>59</v>
      </c>
      <c r="F120" s="10">
        <v>4</v>
      </c>
      <c r="G120" s="5">
        <v>43866.976388888892</v>
      </c>
      <c r="H120" s="10" t="s">
        <v>220</v>
      </c>
      <c r="I120" s="10">
        <v>0</v>
      </c>
      <c r="J120" s="10">
        <v>11.838516670000001</v>
      </c>
      <c r="K120" s="10">
        <v>7.843097641</v>
      </c>
      <c r="L120" s="10">
        <v>104.5746352</v>
      </c>
      <c r="M120" s="10">
        <v>35161.578880000001</v>
      </c>
    </row>
    <row r="121" spans="1:13">
      <c r="A121" s="11"/>
      <c r="B121" s="11"/>
      <c r="C121" s="10" t="s">
        <v>216</v>
      </c>
      <c r="D121" s="10" t="s">
        <v>222</v>
      </c>
      <c r="E121" s="10" t="s">
        <v>59</v>
      </c>
      <c r="F121" s="10">
        <v>4</v>
      </c>
      <c r="G121" s="5">
        <v>43866.990972222222</v>
      </c>
      <c r="H121" s="10" t="s">
        <v>220</v>
      </c>
      <c r="I121" s="10">
        <v>0</v>
      </c>
      <c r="J121" s="10">
        <v>11.82298333</v>
      </c>
      <c r="K121" s="10">
        <v>7.176391132</v>
      </c>
      <c r="L121" s="10">
        <v>95.685215099999994</v>
      </c>
      <c r="M121" s="10">
        <v>34541.480280000003</v>
      </c>
    </row>
    <row r="122" spans="1:13">
      <c r="A122" s="11"/>
      <c r="B122" s="11"/>
      <c r="C122" s="10" t="s">
        <v>216</v>
      </c>
      <c r="D122" s="10" t="s">
        <v>223</v>
      </c>
      <c r="E122" s="10" t="s">
        <v>59</v>
      </c>
      <c r="F122" s="10">
        <v>4</v>
      </c>
      <c r="G122" s="5">
        <v>43867.005555555559</v>
      </c>
      <c r="H122" s="10" t="s">
        <v>220</v>
      </c>
      <c r="I122" s="10">
        <v>0</v>
      </c>
      <c r="J122" s="10">
        <v>11.752916669999999</v>
      </c>
      <c r="K122" s="10">
        <v>8.857121781</v>
      </c>
      <c r="L122" s="10">
        <v>118.0949571</v>
      </c>
      <c r="M122" s="10">
        <v>36518.051890000002</v>
      </c>
    </row>
    <row r="123" spans="1:13">
      <c r="A123" s="11"/>
      <c r="B123" s="11"/>
      <c r="C123" s="10" t="s">
        <v>216</v>
      </c>
      <c r="D123" s="10" t="s">
        <v>224</v>
      </c>
      <c r="E123" s="10" t="s">
        <v>59</v>
      </c>
      <c r="F123" s="10">
        <v>4</v>
      </c>
      <c r="G123" s="5">
        <v>43867.020138888889</v>
      </c>
      <c r="H123" s="10" t="s">
        <v>220</v>
      </c>
      <c r="I123" s="10">
        <v>0</v>
      </c>
      <c r="J123" s="10">
        <v>11.76851667</v>
      </c>
      <c r="K123" s="10">
        <v>7.3067629800000002</v>
      </c>
      <c r="L123" s="10">
        <v>97.423506399999994</v>
      </c>
      <c r="M123" s="10">
        <v>34937.047859999999</v>
      </c>
    </row>
    <row r="124" spans="1:13">
      <c r="A124" s="11"/>
      <c r="B124" s="11"/>
      <c r="C124" s="10" t="s">
        <v>216</v>
      </c>
      <c r="D124" s="10" t="s">
        <v>225</v>
      </c>
      <c r="E124" s="10" t="s">
        <v>59</v>
      </c>
      <c r="F124" s="10">
        <v>4</v>
      </c>
      <c r="G124" s="5">
        <v>43867.035416666666</v>
      </c>
      <c r="H124" s="10" t="s">
        <v>220</v>
      </c>
      <c r="I124" s="10">
        <v>0</v>
      </c>
      <c r="J124" s="10">
        <v>11.69065</v>
      </c>
      <c r="K124" s="10">
        <v>7.1222651670000001</v>
      </c>
      <c r="L124" s="10">
        <v>94.963535550000003</v>
      </c>
      <c r="M124" s="10">
        <v>28363.002550000001</v>
      </c>
    </row>
    <row r="125" spans="1:13">
      <c r="A125" s="11"/>
      <c r="B125" s="11"/>
      <c r="C125" s="10" t="s">
        <v>216</v>
      </c>
      <c r="D125" s="10" t="s">
        <v>226</v>
      </c>
      <c r="E125" s="10" t="s">
        <v>59</v>
      </c>
      <c r="F125" s="10">
        <v>4</v>
      </c>
      <c r="G125" s="5">
        <v>43867.05</v>
      </c>
      <c r="H125" s="10" t="s">
        <v>220</v>
      </c>
      <c r="I125" s="10">
        <v>0</v>
      </c>
      <c r="J125" s="10">
        <v>11.760733330000001</v>
      </c>
      <c r="K125" s="10">
        <v>6.8021802759999996</v>
      </c>
      <c r="L125" s="10">
        <v>90.695737019999996</v>
      </c>
      <c r="M125" s="10">
        <v>25158.475829999999</v>
      </c>
    </row>
    <row r="126" spans="1:13">
      <c r="J126" s="10" t="s">
        <v>228</v>
      </c>
      <c r="K126" s="10">
        <f>ROUND(STDEV(K119:K125),2)</f>
        <v>0.68</v>
      </c>
    </row>
    <row r="127" spans="1:13">
      <c r="A127" s="7" t="s">
        <v>229</v>
      </c>
      <c r="E127" s="8">
        <v>3.1429999999999998</v>
      </c>
      <c r="J127" s="10" t="s">
        <v>230</v>
      </c>
      <c r="K127" s="10">
        <f>ROUND((K126*E127),2)</f>
        <v>2.14</v>
      </c>
    </row>
    <row r="130" spans="1:13">
      <c r="A130" s="10" t="s">
        <v>699</v>
      </c>
    </row>
    <row r="132" spans="1:13">
      <c r="A132" s="161" t="s">
        <v>33</v>
      </c>
      <c r="B132" s="159"/>
      <c r="C132" s="159"/>
      <c r="D132" s="159"/>
      <c r="E132" s="159"/>
      <c r="F132" s="159"/>
      <c r="G132" s="160"/>
      <c r="H132" s="161" t="s">
        <v>171</v>
      </c>
      <c r="I132" s="160"/>
      <c r="J132" s="161" t="s">
        <v>44</v>
      </c>
      <c r="K132" s="159"/>
      <c r="L132" s="159"/>
      <c r="M132" s="160"/>
    </row>
    <row r="133" spans="1:13">
      <c r="A133" s="140" t="s">
        <v>162</v>
      </c>
      <c r="B133" s="140" t="s">
        <v>162</v>
      </c>
      <c r="C133" s="140" t="s">
        <v>77</v>
      </c>
      <c r="D133" s="140" t="s">
        <v>66</v>
      </c>
      <c r="E133" s="140" t="s">
        <v>81</v>
      </c>
      <c r="F133" s="140" t="s">
        <v>34</v>
      </c>
      <c r="G133" s="140" t="s">
        <v>85</v>
      </c>
      <c r="H133" s="140" t="s">
        <v>153</v>
      </c>
      <c r="I133" s="140" t="s">
        <v>175</v>
      </c>
      <c r="J133" s="140" t="s">
        <v>4</v>
      </c>
      <c r="K133" s="140" t="s">
        <v>22</v>
      </c>
      <c r="L133" s="140" t="s">
        <v>0</v>
      </c>
      <c r="M133" s="140" t="s">
        <v>93</v>
      </c>
    </row>
    <row r="134" spans="1:13">
      <c r="A134" s="11"/>
      <c r="B134" s="11"/>
      <c r="C134" s="25" t="s">
        <v>26</v>
      </c>
      <c r="D134" s="25" t="s">
        <v>270</v>
      </c>
      <c r="E134" s="25" t="s">
        <v>59</v>
      </c>
      <c r="F134" s="25" t="s">
        <v>122</v>
      </c>
      <c r="G134" s="26">
        <v>43894.274478159699</v>
      </c>
      <c r="H134" s="25" t="s">
        <v>333</v>
      </c>
      <c r="I134" s="24">
        <v>0</v>
      </c>
      <c r="J134" s="24">
        <v>10.357250000000001</v>
      </c>
      <c r="K134" s="24">
        <v>1.9018054772547099</v>
      </c>
      <c r="L134" s="24">
        <v>108.674598700269</v>
      </c>
      <c r="M134" s="24">
        <v>399.25691103331201</v>
      </c>
    </row>
    <row r="135" spans="1:13">
      <c r="A135" s="11"/>
      <c r="B135" s="11"/>
      <c r="C135" s="25" t="s">
        <v>26</v>
      </c>
      <c r="D135" s="25" t="s">
        <v>339</v>
      </c>
      <c r="E135" s="25" t="s">
        <v>59</v>
      </c>
      <c r="F135" s="25" t="s">
        <v>122</v>
      </c>
      <c r="G135" s="26">
        <v>43894.517257696803</v>
      </c>
      <c r="H135" s="25" t="s">
        <v>333</v>
      </c>
      <c r="I135" s="24">
        <v>0</v>
      </c>
      <c r="J135" s="24">
        <v>10.3572166666667</v>
      </c>
      <c r="K135" s="24">
        <v>1.8354135707963499</v>
      </c>
      <c r="L135" s="24">
        <v>104.880775474077</v>
      </c>
      <c r="M135" s="24">
        <v>364.60618548399299</v>
      </c>
    </row>
    <row r="136" spans="1:13">
      <c r="A136" s="11"/>
      <c r="B136" s="11"/>
      <c r="C136" s="25" t="s">
        <v>26</v>
      </c>
      <c r="D136" s="25" t="s">
        <v>338</v>
      </c>
      <c r="E136" s="25" t="s">
        <v>59</v>
      </c>
      <c r="F136" s="25" t="s">
        <v>122</v>
      </c>
      <c r="G136" s="26">
        <v>43894.531551956003</v>
      </c>
      <c r="H136" s="25" t="s">
        <v>333</v>
      </c>
      <c r="I136" s="24">
        <v>0</v>
      </c>
      <c r="J136" s="24">
        <v>10.357250000000001</v>
      </c>
      <c r="K136" s="24">
        <v>1.4127351843966001</v>
      </c>
      <c r="L136" s="24">
        <v>80.727724822663006</v>
      </c>
      <c r="M136" s="24">
        <v>299.82080167123098</v>
      </c>
    </row>
    <row r="137" spans="1:13">
      <c r="A137" s="11"/>
      <c r="B137" s="11"/>
      <c r="C137" s="25" t="s">
        <v>26</v>
      </c>
      <c r="D137" s="25" t="s">
        <v>337</v>
      </c>
      <c r="E137" s="25" t="s">
        <v>59</v>
      </c>
      <c r="F137" s="25" t="s">
        <v>122</v>
      </c>
      <c r="G137" s="26">
        <v>43894.545840532403</v>
      </c>
      <c r="H137" s="25" t="s">
        <v>333</v>
      </c>
      <c r="I137" s="24">
        <v>0</v>
      </c>
      <c r="J137" s="24">
        <v>10.3572166666667</v>
      </c>
      <c r="K137" s="24">
        <v>1.90954245727742</v>
      </c>
      <c r="L137" s="24">
        <v>109.116711844424</v>
      </c>
      <c r="M137" s="24">
        <v>384.41522516200399</v>
      </c>
    </row>
    <row r="138" spans="1:13">
      <c r="A138" s="11"/>
      <c r="B138" s="11"/>
      <c r="C138" s="25" t="s">
        <v>26</v>
      </c>
      <c r="D138" s="25" t="s">
        <v>336</v>
      </c>
      <c r="E138" s="25" t="s">
        <v>59</v>
      </c>
      <c r="F138" s="25" t="s">
        <v>122</v>
      </c>
      <c r="G138" s="26">
        <v>43894.5600892824</v>
      </c>
      <c r="H138" s="25" t="s">
        <v>333</v>
      </c>
      <c r="I138" s="24">
        <v>0</v>
      </c>
      <c r="J138" s="24">
        <v>10.36565</v>
      </c>
      <c r="K138" s="24">
        <v>1.7956664873554</v>
      </c>
      <c r="L138" s="24">
        <v>102.609513563166</v>
      </c>
      <c r="M138" s="24">
        <v>343.54163614120802</v>
      </c>
    </row>
    <row r="139" spans="1:13">
      <c r="A139" s="11"/>
      <c r="B139" s="11"/>
      <c r="C139" s="25" t="s">
        <v>26</v>
      </c>
      <c r="D139" s="25" t="s">
        <v>335</v>
      </c>
      <c r="E139" s="25" t="s">
        <v>59</v>
      </c>
      <c r="F139" s="25" t="s">
        <v>122</v>
      </c>
      <c r="G139" s="26">
        <v>43894.574410925903</v>
      </c>
      <c r="H139" s="25" t="s">
        <v>333</v>
      </c>
      <c r="I139" s="24">
        <v>0</v>
      </c>
      <c r="J139" s="24">
        <v>10.3572166666667</v>
      </c>
      <c r="K139" s="24">
        <v>1.68134990275591</v>
      </c>
      <c r="L139" s="24">
        <v>96.077137300337597</v>
      </c>
      <c r="M139" s="24">
        <v>344.99016211374902</v>
      </c>
    </row>
    <row r="140" spans="1:13">
      <c r="A140" s="11"/>
      <c r="B140" s="11"/>
      <c r="C140" s="25" t="s">
        <v>26</v>
      </c>
      <c r="D140" s="25" t="s">
        <v>334</v>
      </c>
      <c r="E140" s="25" t="s">
        <v>59</v>
      </c>
      <c r="F140" s="25" t="s">
        <v>122</v>
      </c>
      <c r="G140" s="26">
        <v>43894.588726736103</v>
      </c>
      <c r="H140" s="25" t="s">
        <v>333</v>
      </c>
      <c r="I140" s="24">
        <v>0</v>
      </c>
      <c r="J140" s="24">
        <v>10.357250000000001</v>
      </c>
      <c r="K140" s="24">
        <v>1.71348692016361</v>
      </c>
      <c r="L140" s="24">
        <v>97.913538295063404</v>
      </c>
      <c r="M140" s="24">
        <v>353.94714087927701</v>
      </c>
    </row>
    <row r="141" spans="1:13">
      <c r="J141" s="10" t="s">
        <v>228</v>
      </c>
      <c r="K141" s="10">
        <f>ROUND(STDEV(K134:K140),2)</f>
        <v>0.17</v>
      </c>
    </row>
    <row r="142" spans="1:13">
      <c r="A142" s="28" t="s">
        <v>229</v>
      </c>
      <c r="E142" s="8">
        <v>3.1429999999999998</v>
      </c>
      <c r="J142" s="10" t="s">
        <v>230</v>
      </c>
      <c r="K142" s="10">
        <f>ROUND((K141*E142),2)</f>
        <v>0.53</v>
      </c>
    </row>
    <row r="145" spans="1:13">
      <c r="A145" s="10" t="s">
        <v>243</v>
      </c>
    </row>
    <row r="147" spans="1:13">
      <c r="A147" s="161" t="s">
        <v>33</v>
      </c>
      <c r="B147" s="159"/>
      <c r="C147" s="159"/>
      <c r="D147" s="159"/>
      <c r="E147" s="159"/>
      <c r="F147" s="159"/>
      <c r="G147" s="160"/>
      <c r="H147" s="161" t="s">
        <v>58</v>
      </c>
      <c r="I147" s="160"/>
      <c r="J147" s="161" t="s">
        <v>129</v>
      </c>
      <c r="K147" s="159"/>
      <c r="L147" s="159"/>
      <c r="M147" s="160"/>
    </row>
    <row r="148" spans="1:13">
      <c r="A148" s="140" t="s">
        <v>162</v>
      </c>
      <c r="B148" s="140" t="s">
        <v>162</v>
      </c>
      <c r="C148" s="140" t="s">
        <v>77</v>
      </c>
      <c r="D148" s="140" t="s">
        <v>66</v>
      </c>
      <c r="E148" s="140" t="s">
        <v>81</v>
      </c>
      <c r="F148" s="140" t="s">
        <v>34</v>
      </c>
      <c r="G148" s="140" t="s">
        <v>85</v>
      </c>
      <c r="H148" s="140" t="s">
        <v>153</v>
      </c>
      <c r="I148" s="140" t="s">
        <v>175</v>
      </c>
      <c r="J148" s="140" t="s">
        <v>4</v>
      </c>
      <c r="K148" s="140" t="s">
        <v>22</v>
      </c>
      <c r="L148" s="140" t="s">
        <v>0</v>
      </c>
      <c r="M148" s="140" t="s">
        <v>93</v>
      </c>
    </row>
    <row r="149" spans="1:13">
      <c r="A149" s="11"/>
      <c r="B149" s="11"/>
      <c r="C149" s="10" t="s">
        <v>203</v>
      </c>
      <c r="D149" s="10" t="s">
        <v>204</v>
      </c>
      <c r="E149" s="10" t="s">
        <v>59</v>
      </c>
      <c r="F149" s="10">
        <v>1</v>
      </c>
      <c r="G149" s="5">
        <v>43866.946527777778</v>
      </c>
      <c r="H149" s="10" t="s">
        <v>209</v>
      </c>
      <c r="I149" s="10">
        <v>0</v>
      </c>
      <c r="J149" s="10">
        <v>11.21893333</v>
      </c>
      <c r="K149" s="10">
        <v>1.8146602949999999</v>
      </c>
      <c r="L149" s="10">
        <v>103.694874</v>
      </c>
      <c r="M149" s="10">
        <v>12971.60642</v>
      </c>
    </row>
    <row r="150" spans="1:13">
      <c r="A150" s="11"/>
      <c r="B150" s="11"/>
      <c r="C150" s="10" t="s">
        <v>203</v>
      </c>
      <c r="D150" s="10" t="s">
        <v>210</v>
      </c>
      <c r="E150" s="10" t="s">
        <v>59</v>
      </c>
      <c r="F150" s="10">
        <v>1</v>
      </c>
      <c r="G150" s="5">
        <v>43866.931944444441</v>
      </c>
      <c r="H150" s="10" t="s">
        <v>209</v>
      </c>
      <c r="I150" s="10">
        <v>0</v>
      </c>
      <c r="J150" s="10">
        <v>11.21896667</v>
      </c>
      <c r="K150" s="10">
        <v>1.7472773660000001</v>
      </c>
      <c r="L150" s="10">
        <v>99.844420940000006</v>
      </c>
      <c r="M150" s="10">
        <v>15260.959629999999</v>
      </c>
    </row>
    <row r="151" spans="1:13">
      <c r="A151" s="11"/>
      <c r="B151" s="11"/>
      <c r="C151" s="10" t="s">
        <v>203</v>
      </c>
      <c r="D151" s="10" t="s">
        <v>211</v>
      </c>
      <c r="E151" s="10" t="s">
        <v>59</v>
      </c>
      <c r="F151" s="10">
        <v>1</v>
      </c>
      <c r="G151" s="5">
        <v>43866.916666666664</v>
      </c>
      <c r="H151" s="10" t="s">
        <v>209</v>
      </c>
      <c r="I151" s="10">
        <v>0</v>
      </c>
      <c r="J151" s="10">
        <v>11.21893333</v>
      </c>
      <c r="K151" s="10">
        <v>1.702867541</v>
      </c>
      <c r="L151" s="10">
        <v>97.306716660000006</v>
      </c>
      <c r="M151" s="10">
        <v>11936.18482</v>
      </c>
    </row>
    <row r="152" spans="1:13">
      <c r="A152" s="11"/>
      <c r="B152" s="11"/>
      <c r="C152" s="10" t="s">
        <v>203</v>
      </c>
      <c r="D152" s="10" t="s">
        <v>212</v>
      </c>
      <c r="E152" s="10" t="s">
        <v>59</v>
      </c>
      <c r="F152" s="10">
        <v>1</v>
      </c>
      <c r="G152" s="5">
        <v>43866.902083333334</v>
      </c>
      <c r="H152" s="10" t="s">
        <v>209</v>
      </c>
      <c r="I152" s="10">
        <v>0</v>
      </c>
      <c r="J152" s="10">
        <v>11.21898333</v>
      </c>
      <c r="K152" s="10">
        <v>1.6587554309999999</v>
      </c>
      <c r="L152" s="10">
        <v>94.786024639999994</v>
      </c>
      <c r="M152" s="10">
        <v>15215.807930000001</v>
      </c>
    </row>
    <row r="153" spans="1:13">
      <c r="A153" s="11"/>
      <c r="B153" s="11"/>
      <c r="C153" s="10" t="s">
        <v>203</v>
      </c>
      <c r="D153" s="10" t="s">
        <v>213</v>
      </c>
      <c r="E153" s="10" t="s">
        <v>59</v>
      </c>
      <c r="F153" s="10">
        <v>1</v>
      </c>
      <c r="G153" s="5">
        <v>43866.887499999997</v>
      </c>
      <c r="H153" s="10" t="s">
        <v>209</v>
      </c>
      <c r="I153" s="10">
        <v>0</v>
      </c>
      <c r="J153" s="10">
        <v>11.21895</v>
      </c>
      <c r="K153" s="10">
        <v>1.783292917</v>
      </c>
      <c r="L153" s="10">
        <v>101.9024524</v>
      </c>
      <c r="M153" s="10">
        <v>16803.784110000001</v>
      </c>
    </row>
    <row r="154" spans="1:13">
      <c r="A154" s="11"/>
      <c r="B154" s="11"/>
      <c r="C154" s="10" t="s">
        <v>203</v>
      </c>
      <c r="D154" s="10" t="s">
        <v>214</v>
      </c>
      <c r="E154" s="10" t="s">
        <v>59</v>
      </c>
      <c r="F154" s="10">
        <v>1</v>
      </c>
      <c r="G154" s="5">
        <v>43866.87222222222</v>
      </c>
      <c r="H154" s="10" t="s">
        <v>209</v>
      </c>
      <c r="I154" s="10">
        <v>0</v>
      </c>
      <c r="J154" s="10">
        <v>11.21896667</v>
      </c>
      <c r="K154" s="10">
        <v>1.7068446909999999</v>
      </c>
      <c r="L154" s="10">
        <v>97.533982339999994</v>
      </c>
      <c r="M154" s="10">
        <v>12419.74934</v>
      </c>
    </row>
    <row r="155" spans="1:13">
      <c r="A155" s="11"/>
      <c r="B155" s="11"/>
      <c r="C155" s="10" t="s">
        <v>203</v>
      </c>
      <c r="D155" s="10" t="s">
        <v>215</v>
      </c>
      <c r="E155" s="10" t="s">
        <v>59</v>
      </c>
      <c r="F155" s="10">
        <v>1</v>
      </c>
      <c r="G155" s="5">
        <v>43866.857638888891</v>
      </c>
      <c r="H155" s="10" t="s">
        <v>209</v>
      </c>
      <c r="I155" s="10">
        <v>0</v>
      </c>
      <c r="J155" s="10">
        <v>11.21893333</v>
      </c>
      <c r="K155" s="10">
        <v>1.8363017580000001</v>
      </c>
      <c r="L155" s="10">
        <v>104.931529</v>
      </c>
      <c r="M155" s="10">
        <v>15748.61253</v>
      </c>
    </row>
    <row r="156" spans="1:13">
      <c r="J156" s="10" t="s">
        <v>228</v>
      </c>
      <c r="K156" s="10">
        <f>ROUND(STDEV(K149:K155),2)</f>
        <v>0.06</v>
      </c>
    </row>
    <row r="157" spans="1:13">
      <c r="A157" s="7" t="s">
        <v>229</v>
      </c>
      <c r="E157" s="8">
        <v>3.1429999999999998</v>
      </c>
      <c r="J157" s="10" t="s">
        <v>230</v>
      </c>
      <c r="K157" s="10">
        <f>ROUND((K156*E157),2)</f>
        <v>0.19</v>
      </c>
    </row>
    <row r="160" spans="1:13">
      <c r="A160" s="10">
        <v>900</v>
      </c>
    </row>
    <row r="162" spans="1:13">
      <c r="A162" s="246" t="s">
        <v>33</v>
      </c>
      <c r="B162" s="247"/>
      <c r="C162" s="247"/>
      <c r="D162" s="247"/>
      <c r="E162" s="247"/>
      <c r="F162" s="247"/>
      <c r="G162" s="248"/>
      <c r="H162" s="246" t="s">
        <v>341</v>
      </c>
      <c r="I162" s="248"/>
      <c r="J162" s="246" t="s">
        <v>340</v>
      </c>
      <c r="K162" s="247"/>
      <c r="L162" s="247"/>
      <c r="M162" s="248"/>
    </row>
    <row r="163" spans="1:13">
      <c r="A163" s="140" t="s">
        <v>162</v>
      </c>
      <c r="B163" s="140" t="s">
        <v>162</v>
      </c>
      <c r="C163" s="140" t="s">
        <v>77</v>
      </c>
      <c r="D163" s="140" t="s">
        <v>66</v>
      </c>
      <c r="E163" s="140" t="s">
        <v>81</v>
      </c>
      <c r="F163" s="140" t="s">
        <v>34</v>
      </c>
      <c r="G163" s="140" t="s">
        <v>85</v>
      </c>
      <c r="H163" s="140" t="s">
        <v>153</v>
      </c>
      <c r="I163" s="140" t="s">
        <v>175</v>
      </c>
      <c r="J163" s="140" t="s">
        <v>4</v>
      </c>
      <c r="K163" s="140" t="s">
        <v>22</v>
      </c>
      <c r="L163" s="140" t="s">
        <v>0</v>
      </c>
      <c r="M163" s="140" t="s">
        <v>93</v>
      </c>
    </row>
    <row r="164" spans="1:13">
      <c r="A164" s="11"/>
      <c r="B164" s="11"/>
      <c r="C164" s="72" t="s">
        <v>520</v>
      </c>
      <c r="D164" s="72" t="s">
        <v>526</v>
      </c>
      <c r="E164" s="11" t="s">
        <v>59</v>
      </c>
      <c r="F164" s="11">
        <v>1</v>
      </c>
      <c r="G164" s="73">
        <v>43866.539026828701</v>
      </c>
      <c r="H164" s="72" t="s">
        <v>518</v>
      </c>
      <c r="I164" s="71">
        <v>1.11022302462516E-16</v>
      </c>
      <c r="J164" s="71">
        <v>8.9484333333333304</v>
      </c>
      <c r="K164" s="71">
        <v>1.7689598376875999</v>
      </c>
      <c r="L164" s="71">
        <v>101.083419296434</v>
      </c>
      <c r="M164" s="71">
        <v>1034.13811406832</v>
      </c>
    </row>
    <row r="165" spans="1:13">
      <c r="A165" s="11"/>
      <c r="B165" s="11"/>
      <c r="C165" s="72" t="s">
        <v>520</v>
      </c>
      <c r="D165" s="72" t="s">
        <v>525</v>
      </c>
      <c r="E165" s="11" t="s">
        <v>59</v>
      </c>
      <c r="F165" s="11">
        <v>1</v>
      </c>
      <c r="G165" s="73">
        <v>43866.553261793997</v>
      </c>
      <c r="H165" s="72" t="s">
        <v>518</v>
      </c>
      <c r="I165" s="71">
        <v>1.11022302462516E-16</v>
      </c>
      <c r="J165" s="71">
        <v>8.9577666666666698</v>
      </c>
      <c r="K165" s="71">
        <v>1.9843010064754101</v>
      </c>
      <c r="L165" s="71">
        <v>113.388628941452</v>
      </c>
      <c r="M165" s="71">
        <v>1085.5786372991399</v>
      </c>
    </row>
    <row r="166" spans="1:13">
      <c r="A166" s="11"/>
      <c r="B166" s="11"/>
      <c r="C166" s="72" t="s">
        <v>520</v>
      </c>
      <c r="D166" s="72" t="s">
        <v>524</v>
      </c>
      <c r="E166" s="11" t="s">
        <v>59</v>
      </c>
      <c r="F166" s="11">
        <v>1</v>
      </c>
      <c r="G166" s="73">
        <v>43866.567510740701</v>
      </c>
      <c r="H166" s="72" t="s">
        <v>518</v>
      </c>
      <c r="I166" s="71">
        <v>1.11022302462516E-16</v>
      </c>
      <c r="J166" s="71">
        <v>8.9578000000000007</v>
      </c>
      <c r="K166" s="71">
        <v>1.8319388060611099</v>
      </c>
      <c r="L166" s="71">
        <v>104.682217489206</v>
      </c>
      <c r="M166" s="71">
        <v>981.42527478992599</v>
      </c>
    </row>
    <row r="167" spans="1:13">
      <c r="A167" s="11"/>
      <c r="B167" s="11"/>
      <c r="C167" s="72" t="s">
        <v>520</v>
      </c>
      <c r="D167" s="72" t="s">
        <v>523</v>
      </c>
      <c r="E167" s="11" t="s">
        <v>59</v>
      </c>
      <c r="F167" s="11">
        <v>1</v>
      </c>
      <c r="G167" s="73">
        <v>43866.581883391198</v>
      </c>
      <c r="H167" s="72" t="s">
        <v>518</v>
      </c>
      <c r="I167" s="71">
        <v>1.11022302462516E-16</v>
      </c>
      <c r="J167" s="71">
        <v>8.9625666666666692</v>
      </c>
      <c r="K167" s="71">
        <v>1.8881945128430899</v>
      </c>
      <c r="L167" s="71">
        <v>107.896829305319</v>
      </c>
      <c r="M167" s="71">
        <v>924.14604903463396</v>
      </c>
    </row>
    <row r="168" spans="1:13">
      <c r="A168" s="11"/>
      <c r="B168" s="11"/>
      <c r="C168" s="72" t="s">
        <v>520</v>
      </c>
      <c r="D168" s="72" t="s">
        <v>522</v>
      </c>
      <c r="E168" s="11" t="s">
        <v>59</v>
      </c>
      <c r="F168" s="11">
        <v>1</v>
      </c>
      <c r="G168" s="73">
        <v>43866.596151157399</v>
      </c>
      <c r="H168" s="72" t="s">
        <v>518</v>
      </c>
      <c r="I168" s="71">
        <v>1.11022302462516E-16</v>
      </c>
      <c r="J168" s="71">
        <v>8.9626000000000001</v>
      </c>
      <c r="K168" s="71">
        <v>1.6983707265060299</v>
      </c>
      <c r="L168" s="71">
        <v>97.0497558003443</v>
      </c>
      <c r="M168" s="71">
        <v>916.88566634529502</v>
      </c>
    </row>
    <row r="169" spans="1:13">
      <c r="A169" s="11"/>
      <c r="B169" s="11"/>
      <c r="C169" s="72" t="s">
        <v>520</v>
      </c>
      <c r="D169" s="72" t="s">
        <v>521</v>
      </c>
      <c r="E169" s="11" t="s">
        <v>59</v>
      </c>
      <c r="F169" s="11">
        <v>1</v>
      </c>
      <c r="G169" s="73">
        <v>43866.6104240278</v>
      </c>
      <c r="H169" s="72" t="s">
        <v>518</v>
      </c>
      <c r="I169" s="71">
        <v>1.11022302462516E-16</v>
      </c>
      <c r="J169" s="71">
        <v>8.9625666666666692</v>
      </c>
      <c r="K169" s="71">
        <v>1.47348171621919</v>
      </c>
      <c r="L169" s="71">
        <v>84.198955212524993</v>
      </c>
      <c r="M169" s="71">
        <v>827.44485514761095</v>
      </c>
    </row>
    <row r="170" spans="1:13">
      <c r="A170" s="11"/>
      <c r="B170" s="11"/>
      <c r="C170" s="72" t="s">
        <v>520</v>
      </c>
      <c r="D170" s="72" t="s">
        <v>519</v>
      </c>
      <c r="E170" s="11" t="s">
        <v>59</v>
      </c>
      <c r="F170" s="11">
        <v>1</v>
      </c>
      <c r="G170" s="73">
        <v>43866.624745173598</v>
      </c>
      <c r="H170" s="72" t="s">
        <v>518</v>
      </c>
      <c r="I170" s="71">
        <v>1.11022302462516E-16</v>
      </c>
      <c r="J170" s="71">
        <v>8.9626000000000001</v>
      </c>
      <c r="K170" s="71">
        <v>1.60475339420758</v>
      </c>
      <c r="L170" s="71">
        <v>91.700193954718898</v>
      </c>
      <c r="M170" s="71">
        <v>795.79757309572597</v>
      </c>
    </row>
    <row r="171" spans="1:13">
      <c r="J171" s="10" t="s">
        <v>228</v>
      </c>
      <c r="K171" s="10">
        <f>ROUND(STDEV(K164:K170),2)</f>
        <v>0.17</v>
      </c>
    </row>
    <row r="172" spans="1:13">
      <c r="A172" s="28" t="s">
        <v>229</v>
      </c>
      <c r="E172" s="8">
        <v>3.1429999999999998</v>
      </c>
      <c r="J172" s="10" t="s">
        <v>230</v>
      </c>
      <c r="K172" s="10">
        <f>ROUND((K171*E172),2)</f>
        <v>0.53</v>
      </c>
    </row>
  </sheetData>
  <mergeCells count="15">
    <mergeCell ref="A162:G162"/>
    <mergeCell ref="H162:I162"/>
    <mergeCell ref="J162:M162"/>
    <mergeCell ref="A13:G13"/>
    <mergeCell ref="H13:I13"/>
    <mergeCell ref="J13:M13"/>
    <mergeCell ref="A27:G27"/>
    <mergeCell ref="H27:I27"/>
    <mergeCell ref="J27:M27"/>
    <mergeCell ref="A42:G42"/>
    <mergeCell ref="H42:I42"/>
    <mergeCell ref="J42:M42"/>
    <mergeCell ref="A57:G57"/>
    <mergeCell ref="H57:I57"/>
    <mergeCell ref="J57:M57"/>
  </mergeCells>
  <hyperlinks>
    <hyperlink ref="M3" r:id="rId1" xr:uid="{22098373-6040-4766-B36D-48418EC3908A}"/>
    <hyperlink ref="W4" r:id="rId2" xr:uid="{C15BDA15-95E3-4264-991C-148E3DD0DCF6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478B4F2F-A688-4837-B7EF-BBC5582A5854}">
          <x14:formula1>
            <xm:f>'E:\[3125_MDL.xlsx]ValueList_Helper'!#REF!</xm:f>
          </x14:formula1>
          <xm:sqref>F134:F140</xm:sqref>
        </x14:dataValidation>
        <x14:dataValidation type="list" allowBlank="1" showInputMessage="1" xr:uid="{B95AAE60-B0EA-46D6-A341-9D6E9778EEF9}">
          <x14:formula1>
            <xm:f>'E:\[3125_MDL.xlsx]ValueList_Helper'!#REF!</xm:f>
          </x14:formula1>
          <xm:sqref>E134:E140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CE65-E871-4257-94EC-87558C593FC9}">
  <dimension ref="A1:CF231"/>
  <sheetViews>
    <sheetView workbookViewId="0">
      <selection activeCell="B26" sqref="B26"/>
    </sheetView>
  </sheetViews>
  <sheetFormatPr defaultRowHeight="15"/>
  <cols>
    <col min="1" max="1" width="27.28515625" bestFit="1" customWidth="1"/>
    <col min="2" max="2" width="9.7109375" bestFit="1" customWidth="1"/>
    <col min="3" max="3" width="10.7109375" bestFit="1" customWidth="1"/>
    <col min="20" max="20" width="9.140625" style="10"/>
    <col min="22" max="22" width="9.140625" style="10"/>
    <col min="23" max="23" width="26.42578125" bestFit="1" customWidth="1"/>
    <col min="24" max="24" width="19.140625" bestFit="1" customWidth="1"/>
    <col min="27" max="27" width="14.5703125" bestFit="1" customWidth="1"/>
    <col min="30" max="30" width="12" bestFit="1" customWidth="1"/>
    <col min="33" max="33" width="9.7109375" bestFit="1" customWidth="1"/>
    <col min="35" max="35" width="16.42578125" bestFit="1" customWidth="1"/>
    <col min="38" max="38" width="14.5703125" bestFit="1" customWidth="1"/>
    <col min="41" max="41" width="10.42578125" bestFit="1" customWidth="1"/>
    <col min="47" max="47" width="11.140625" bestFit="1" customWidth="1"/>
    <col min="48" max="48" width="26.42578125" bestFit="1" customWidth="1"/>
    <col min="52" max="52" width="14.5703125" bestFit="1" customWidth="1"/>
    <col min="55" max="55" width="12" bestFit="1" customWidth="1"/>
    <col min="76" max="76" width="23.85546875" bestFit="1" customWidth="1"/>
    <col min="80" max="80" width="14.5703125" bestFit="1" customWidth="1"/>
    <col min="83" max="83" width="10.42578125" bestFit="1" customWidth="1"/>
  </cols>
  <sheetData>
    <row r="1" spans="1:47" s="10" customFormat="1"/>
    <row r="2" spans="1:47">
      <c r="A2" s="34" t="s">
        <v>704</v>
      </c>
      <c r="B2" s="193" t="s">
        <v>705</v>
      </c>
      <c r="C2" s="194" t="s">
        <v>706</v>
      </c>
      <c r="T2" s="49"/>
      <c r="V2" s="49">
        <v>43865</v>
      </c>
      <c r="W2" s="249" t="s">
        <v>33</v>
      </c>
      <c r="X2" s="250"/>
      <c r="Y2" s="250"/>
      <c r="Z2" s="250"/>
      <c r="AA2" s="251"/>
      <c r="AB2" s="249" t="s">
        <v>516</v>
      </c>
      <c r="AC2" s="250"/>
      <c r="AD2" s="250"/>
      <c r="AE2" s="251"/>
      <c r="AG2" s="49">
        <v>43886</v>
      </c>
      <c r="AH2" s="249" t="s">
        <v>33</v>
      </c>
      <c r="AI2" s="250"/>
      <c r="AJ2" s="250"/>
      <c r="AK2" s="250"/>
      <c r="AL2" s="251"/>
      <c r="AM2" s="249" t="s">
        <v>516</v>
      </c>
      <c r="AN2" s="250"/>
      <c r="AO2" s="250"/>
      <c r="AP2" s="251"/>
    </row>
    <row r="3" spans="1:47" ht="15.75" thickBot="1"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U3" s="10" t="s">
        <v>162</v>
      </c>
      <c r="V3" s="10" t="s">
        <v>162</v>
      </c>
      <c r="W3" s="27" t="s">
        <v>77</v>
      </c>
      <c r="X3" s="27" t="s">
        <v>66</v>
      </c>
      <c r="Y3" s="27" t="s">
        <v>81</v>
      </c>
      <c r="Z3" s="27" t="s">
        <v>34</v>
      </c>
      <c r="AA3" s="27" t="s">
        <v>85</v>
      </c>
      <c r="AB3" s="27" t="s">
        <v>4</v>
      </c>
      <c r="AC3" s="27" t="s">
        <v>93</v>
      </c>
      <c r="AD3" s="27" t="s">
        <v>22</v>
      </c>
      <c r="AE3" s="27" t="s">
        <v>0</v>
      </c>
      <c r="AH3" s="27" t="s">
        <v>77</v>
      </c>
      <c r="AI3" s="27" t="s">
        <v>66</v>
      </c>
      <c r="AJ3" s="27" t="s">
        <v>81</v>
      </c>
      <c r="AK3" s="27" t="s">
        <v>34</v>
      </c>
      <c r="AL3" s="27" t="s">
        <v>85</v>
      </c>
      <c r="AM3" s="140" t="s">
        <v>4</v>
      </c>
      <c r="AN3" s="140" t="s">
        <v>22</v>
      </c>
      <c r="AO3" s="140" t="s">
        <v>0</v>
      </c>
      <c r="AP3" s="140" t="s">
        <v>93</v>
      </c>
    </row>
    <row r="4" spans="1:47">
      <c r="A4" s="184" t="s">
        <v>244</v>
      </c>
      <c r="B4" s="186" t="s">
        <v>701</v>
      </c>
      <c r="C4" s="186" t="s">
        <v>416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U4" s="25"/>
      <c r="V4" s="25"/>
      <c r="W4" s="25" t="s">
        <v>574</v>
      </c>
      <c r="X4" s="25" t="s">
        <v>609</v>
      </c>
      <c r="Y4" s="25" t="s">
        <v>59</v>
      </c>
      <c r="Z4" s="25" t="s">
        <v>122</v>
      </c>
      <c r="AA4" s="26">
        <v>43865.623598541701</v>
      </c>
      <c r="AB4" s="24">
        <v>5.4675000000000002</v>
      </c>
      <c r="AC4" s="24">
        <v>128.36927360363501</v>
      </c>
      <c r="AD4" s="24">
        <v>2.2049164057046702</v>
      </c>
      <c r="AE4" s="14">
        <v>125.995223183124</v>
      </c>
      <c r="AH4" s="11" t="s">
        <v>464</v>
      </c>
      <c r="AI4" s="11" t="s">
        <v>512</v>
      </c>
      <c r="AJ4" s="11" t="s">
        <v>59</v>
      </c>
      <c r="AK4" s="11" t="s">
        <v>122</v>
      </c>
      <c r="AL4" s="13">
        <v>43885.686481481498</v>
      </c>
      <c r="AM4" s="14">
        <v>5.2769000000000004</v>
      </c>
      <c r="AN4" s="14">
        <v>1.97858488313019</v>
      </c>
      <c r="AO4" s="14">
        <v>113.061993321725</v>
      </c>
      <c r="AP4" s="14">
        <v>47.643829039574499</v>
      </c>
      <c r="AS4" s="10" t="s">
        <v>122</v>
      </c>
      <c r="AT4" s="11">
        <f t="shared" ref="AT4:AT18" si="0">AU4*4</f>
        <v>7</v>
      </c>
      <c r="AU4" s="11">
        <v>1.75</v>
      </c>
    </row>
    <row r="5" spans="1:47">
      <c r="A5" s="185">
        <v>899</v>
      </c>
      <c r="B5" s="187">
        <v>43865</v>
      </c>
      <c r="C5" s="191">
        <v>1.75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U5" s="25"/>
      <c r="V5" s="25"/>
      <c r="W5" s="25" t="s">
        <v>561</v>
      </c>
      <c r="X5" s="25" t="s">
        <v>608</v>
      </c>
      <c r="Y5" s="25" t="s">
        <v>59</v>
      </c>
      <c r="Z5" s="25" t="s">
        <v>30</v>
      </c>
      <c r="AA5" s="26">
        <v>43865.637870636601</v>
      </c>
      <c r="AB5" s="24">
        <v>5.4778000000000002</v>
      </c>
      <c r="AC5" s="24">
        <v>166.65862925059699</v>
      </c>
      <c r="AD5" s="24">
        <v>3.1153391378997801</v>
      </c>
      <c r="AE5" s="14">
        <v>103.844637929993</v>
      </c>
      <c r="AH5" s="11" t="s">
        <v>462</v>
      </c>
      <c r="AI5" s="11" t="s">
        <v>511</v>
      </c>
      <c r="AJ5" s="11" t="s">
        <v>59</v>
      </c>
      <c r="AK5" s="11" t="s">
        <v>30</v>
      </c>
      <c r="AL5" s="13">
        <v>43885.701261574097</v>
      </c>
      <c r="AM5" s="14">
        <v>5.3041499999999999</v>
      </c>
      <c r="AN5" s="14">
        <v>2.66397914253408</v>
      </c>
      <c r="AO5" s="14">
        <v>88.799304751136006</v>
      </c>
      <c r="AP5" s="14">
        <v>190.89161136378701</v>
      </c>
      <c r="AS5" s="10" t="s">
        <v>30</v>
      </c>
      <c r="AT5" s="11">
        <f t="shared" si="0"/>
        <v>12</v>
      </c>
      <c r="AU5" s="11">
        <v>3</v>
      </c>
    </row>
    <row r="6" spans="1:47">
      <c r="A6" s="185"/>
      <c r="B6" s="187">
        <v>43886</v>
      </c>
      <c r="C6" s="191">
        <v>1.75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U6" s="25"/>
      <c r="V6" s="25"/>
      <c r="W6" s="25" t="s">
        <v>559</v>
      </c>
      <c r="X6" s="25" t="s">
        <v>607</v>
      </c>
      <c r="Y6" s="25" t="s">
        <v>59</v>
      </c>
      <c r="Z6" s="25" t="s">
        <v>75</v>
      </c>
      <c r="AA6" s="26">
        <v>43865.652108738403</v>
      </c>
      <c r="AB6" s="24">
        <v>5.4822833333333296</v>
      </c>
      <c r="AC6" s="24">
        <v>304.06984398332401</v>
      </c>
      <c r="AD6" s="24">
        <v>5.0253230433636498</v>
      </c>
      <c r="AE6" s="14">
        <v>100.50646086727301</v>
      </c>
      <c r="AH6" s="11" t="s">
        <v>460</v>
      </c>
      <c r="AI6" s="11" t="s">
        <v>510</v>
      </c>
      <c r="AJ6" s="11" t="s">
        <v>59</v>
      </c>
      <c r="AK6" s="11" t="s">
        <v>75</v>
      </c>
      <c r="AL6" s="13">
        <v>43885.716041666703</v>
      </c>
      <c r="AM6" s="14">
        <v>5.3119166666666704</v>
      </c>
      <c r="AN6" s="14">
        <v>4.8336399964898602</v>
      </c>
      <c r="AO6" s="14">
        <v>96.672799929797193</v>
      </c>
      <c r="AP6" s="14">
        <v>741.77855279540699</v>
      </c>
      <c r="AS6" s="10" t="s">
        <v>75</v>
      </c>
      <c r="AT6" s="11">
        <f t="shared" si="0"/>
        <v>20</v>
      </c>
      <c r="AU6" s="11">
        <v>5</v>
      </c>
    </row>
    <row r="7" spans="1:47">
      <c r="A7" s="185">
        <v>900</v>
      </c>
      <c r="B7" s="187">
        <v>43865</v>
      </c>
      <c r="C7" s="191">
        <v>1.75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U7" s="25"/>
      <c r="V7" s="25"/>
      <c r="W7" s="25" t="s">
        <v>557</v>
      </c>
      <c r="X7" s="25" t="s">
        <v>606</v>
      </c>
      <c r="Y7" s="25" t="s">
        <v>59</v>
      </c>
      <c r="Z7" s="25" t="s">
        <v>167</v>
      </c>
      <c r="AA7" s="26">
        <v>43865.666415393498</v>
      </c>
      <c r="AB7" s="24">
        <v>5.4851999999999999</v>
      </c>
      <c r="AC7" s="24">
        <v>493.30713914715102</v>
      </c>
      <c r="AD7" s="24">
        <v>7.6608982200209796</v>
      </c>
      <c r="AE7" s="14">
        <v>102.14530960028</v>
      </c>
      <c r="AH7" s="11" t="s">
        <v>458</v>
      </c>
      <c r="AI7" s="11" t="s">
        <v>509</v>
      </c>
      <c r="AJ7" s="11" t="s">
        <v>59</v>
      </c>
      <c r="AK7" s="11" t="s">
        <v>167</v>
      </c>
      <c r="AL7" s="13">
        <v>43885.730833333299</v>
      </c>
      <c r="AM7" s="14">
        <v>5.2963833333333303</v>
      </c>
      <c r="AN7" s="14">
        <v>7.3413874262315</v>
      </c>
      <c r="AO7" s="14">
        <v>97.885165683086598</v>
      </c>
      <c r="AP7" s="14">
        <v>1513.64190489456</v>
      </c>
      <c r="AS7" s="10" t="s">
        <v>167</v>
      </c>
      <c r="AT7" s="11">
        <f t="shared" si="0"/>
        <v>30</v>
      </c>
      <c r="AU7" s="11">
        <v>7.5</v>
      </c>
    </row>
    <row r="8" spans="1:47">
      <c r="A8" s="185">
        <v>915</v>
      </c>
      <c r="B8" s="187">
        <v>43865</v>
      </c>
      <c r="C8" s="191">
        <v>1.75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U8" s="25"/>
      <c r="V8" s="25"/>
      <c r="W8" s="25" t="s">
        <v>555</v>
      </c>
      <c r="X8" s="25" t="s">
        <v>605</v>
      </c>
      <c r="Y8" s="25" t="s">
        <v>59</v>
      </c>
      <c r="Z8" s="25" t="s">
        <v>183</v>
      </c>
      <c r="AA8" s="26">
        <v>43865.680676620403</v>
      </c>
      <c r="AB8" s="24">
        <v>5.4970833333333298</v>
      </c>
      <c r="AC8" s="24">
        <v>725.700740791322</v>
      </c>
      <c r="AD8" s="24">
        <v>10.6142440804055</v>
      </c>
      <c r="AE8" s="14">
        <v>84.913952643243903</v>
      </c>
      <c r="AH8" s="11" t="s">
        <v>456</v>
      </c>
      <c r="AI8" s="11" t="s">
        <v>508</v>
      </c>
      <c r="AJ8" s="11" t="s">
        <v>59</v>
      </c>
      <c r="AK8" s="11" t="s">
        <v>183</v>
      </c>
      <c r="AL8" s="13">
        <v>43885.745590277802</v>
      </c>
      <c r="AM8" s="14">
        <v>5.3041166666666699</v>
      </c>
      <c r="AN8" s="14">
        <v>14.482288381144199</v>
      </c>
      <c r="AO8" s="14">
        <v>115.858307049153</v>
      </c>
      <c r="AP8" s="14">
        <v>3242.5530874330302</v>
      </c>
      <c r="AS8" s="10" t="s">
        <v>183</v>
      </c>
      <c r="AT8" s="11">
        <f t="shared" si="0"/>
        <v>50</v>
      </c>
      <c r="AU8" s="11">
        <v>12.5</v>
      </c>
    </row>
    <row r="9" spans="1:47">
      <c r="A9" s="185">
        <v>965</v>
      </c>
      <c r="B9" s="187">
        <v>43865</v>
      </c>
      <c r="C9" s="191">
        <v>1.75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U9" s="25"/>
      <c r="V9" s="25"/>
      <c r="W9" s="25" t="s">
        <v>553</v>
      </c>
      <c r="X9" s="25" t="s">
        <v>604</v>
      </c>
      <c r="Y9" s="25" t="s">
        <v>59</v>
      </c>
      <c r="Z9" s="25" t="s">
        <v>173</v>
      </c>
      <c r="AA9" s="26">
        <v>43865.694929525504</v>
      </c>
      <c r="AB9" s="24">
        <v>5.4851999999999999</v>
      </c>
      <c r="AC9" s="24">
        <v>1035.80580025327</v>
      </c>
      <c r="AD9" s="24">
        <v>16.988065285277099</v>
      </c>
      <c r="AE9" s="14">
        <v>84.940326426385596</v>
      </c>
      <c r="AH9" s="11" t="s">
        <v>454</v>
      </c>
      <c r="AI9" s="11" t="s">
        <v>507</v>
      </c>
      <c r="AJ9" s="11" t="s">
        <v>59</v>
      </c>
      <c r="AK9" s="11" t="s">
        <v>173</v>
      </c>
      <c r="AL9" s="13">
        <v>43885.760335648098</v>
      </c>
      <c r="AM9" s="14">
        <v>5.3158333333333303</v>
      </c>
      <c r="AN9" s="14">
        <v>22.263612992914801</v>
      </c>
      <c r="AO9" s="14">
        <v>111.31806496457401</v>
      </c>
      <c r="AP9" s="14">
        <v>4575.0630532491396</v>
      </c>
      <c r="AS9" s="10" t="s">
        <v>173</v>
      </c>
      <c r="AT9" s="11">
        <f t="shared" si="0"/>
        <v>80</v>
      </c>
      <c r="AU9" s="11">
        <v>20</v>
      </c>
    </row>
    <row r="10" spans="1:47">
      <c r="A10" s="185">
        <v>476</v>
      </c>
      <c r="B10" s="187">
        <v>43865</v>
      </c>
      <c r="C10" s="191">
        <v>1.75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U10" s="25"/>
      <c r="V10" s="25"/>
      <c r="W10" s="25" t="s">
        <v>551</v>
      </c>
      <c r="X10" s="25" t="s">
        <v>603</v>
      </c>
      <c r="Y10" s="25" t="s">
        <v>59</v>
      </c>
      <c r="Z10" s="25" t="s">
        <v>169</v>
      </c>
      <c r="AA10" s="26">
        <v>43865.709219213</v>
      </c>
      <c r="AB10" s="24">
        <v>5.50078333333333</v>
      </c>
      <c r="AC10" s="24">
        <v>1870.41974541376</v>
      </c>
      <c r="AD10" s="24">
        <v>28.968012207850101</v>
      </c>
      <c r="AE10" s="14">
        <v>92.697639065120299</v>
      </c>
      <c r="AH10" s="11" t="s">
        <v>452</v>
      </c>
      <c r="AI10" s="11" t="s">
        <v>506</v>
      </c>
      <c r="AJ10" s="11" t="s">
        <v>59</v>
      </c>
      <c r="AK10" s="11" t="s">
        <v>169</v>
      </c>
      <c r="AL10" s="13">
        <v>43885.775138888901</v>
      </c>
      <c r="AM10" s="14">
        <v>5.3002333333333302</v>
      </c>
      <c r="AN10" s="14">
        <v>31.822522309135302</v>
      </c>
      <c r="AO10" s="14">
        <v>101.83207138923299</v>
      </c>
      <c r="AP10" s="14">
        <v>6678.7120860794503</v>
      </c>
      <c r="AS10" s="10" t="s">
        <v>169</v>
      </c>
      <c r="AT10" s="11">
        <f t="shared" si="0"/>
        <v>125</v>
      </c>
      <c r="AU10" s="11">
        <v>31.25</v>
      </c>
    </row>
    <row r="11" spans="1:47">
      <c r="A11" s="185">
        <v>267</v>
      </c>
      <c r="B11" s="187">
        <v>43865</v>
      </c>
      <c r="C11" s="191">
        <v>7.5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U11" s="25"/>
      <c r="V11" s="25"/>
      <c r="W11" s="25" t="s">
        <v>549</v>
      </c>
      <c r="X11" s="25" t="s">
        <v>602</v>
      </c>
      <c r="Y11" s="25" t="s">
        <v>59</v>
      </c>
      <c r="Z11" s="25" t="s">
        <v>82</v>
      </c>
      <c r="AA11" s="26">
        <v>43865.723454201398</v>
      </c>
      <c r="AB11" s="24">
        <v>5.4889000000000001</v>
      </c>
      <c r="AC11" s="24">
        <v>2049.5703121209599</v>
      </c>
      <c r="AD11" s="24">
        <v>33.1366820560538</v>
      </c>
      <c r="AE11" s="14">
        <v>66.273364112107501</v>
      </c>
      <c r="AH11" s="11" t="s">
        <v>450</v>
      </c>
      <c r="AI11" s="11" t="s">
        <v>505</v>
      </c>
      <c r="AJ11" s="11" t="s">
        <v>59</v>
      </c>
      <c r="AK11" s="11" t="s">
        <v>82</v>
      </c>
      <c r="AL11" s="13">
        <v>43885.789907407401</v>
      </c>
      <c r="AM11" s="14">
        <v>5.2886166666666696</v>
      </c>
      <c r="AN11" s="14">
        <v>47.819792743540297</v>
      </c>
      <c r="AO11" s="14">
        <v>95.639585487080694</v>
      </c>
      <c r="AP11" s="14">
        <v>11438.2135556064</v>
      </c>
      <c r="AS11" s="10" t="s">
        <v>82</v>
      </c>
      <c r="AT11" s="11">
        <f t="shared" si="0"/>
        <v>200</v>
      </c>
      <c r="AU11" s="11">
        <v>50</v>
      </c>
    </row>
    <row r="12" spans="1:47">
      <c r="A12" s="185">
        <v>906</v>
      </c>
      <c r="B12" s="187">
        <v>43865</v>
      </c>
      <c r="C12" s="191">
        <v>12.5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U12" s="25"/>
      <c r="V12" s="25"/>
      <c r="W12" s="25" t="s">
        <v>546</v>
      </c>
      <c r="X12" s="25" t="s">
        <v>601</v>
      </c>
      <c r="Y12" s="25" t="s">
        <v>59</v>
      </c>
      <c r="Z12" s="25" t="s">
        <v>145</v>
      </c>
      <c r="AA12" s="26">
        <v>43865.737720879602</v>
      </c>
      <c r="AB12" s="24">
        <v>5.4711999999999996</v>
      </c>
      <c r="AC12" s="24">
        <v>4785.6908494357704</v>
      </c>
      <c r="AD12" s="24">
        <v>85.4867271592138</v>
      </c>
      <c r="AE12" s="14">
        <v>97.699116753387102</v>
      </c>
      <c r="AH12" s="11" t="s">
        <v>448</v>
      </c>
      <c r="AI12" s="11" t="s">
        <v>504</v>
      </c>
      <c r="AJ12" s="11" t="s">
        <v>59</v>
      </c>
      <c r="AK12" s="11" t="s">
        <v>145</v>
      </c>
      <c r="AL12" s="13">
        <v>43885.804675925901</v>
      </c>
      <c r="AM12" s="14">
        <v>5.3118999999999996</v>
      </c>
      <c r="AN12" s="14">
        <v>89.079274676110501</v>
      </c>
      <c r="AO12" s="14">
        <v>101.80488534412601</v>
      </c>
      <c r="AP12" s="14">
        <v>23502.2592409262</v>
      </c>
      <c r="AS12" s="10" t="s">
        <v>145</v>
      </c>
      <c r="AT12" s="11">
        <f t="shared" si="0"/>
        <v>350</v>
      </c>
      <c r="AU12" s="11">
        <v>87.5</v>
      </c>
    </row>
    <row r="13" spans="1:47">
      <c r="A13" s="185">
        <v>273</v>
      </c>
      <c r="B13" s="187">
        <v>43865</v>
      </c>
      <c r="C13" s="191">
        <v>1.75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U13" s="25"/>
      <c r="V13" s="25"/>
      <c r="W13" s="25" t="s">
        <v>572</v>
      </c>
      <c r="X13" s="25" t="s">
        <v>600</v>
      </c>
      <c r="Y13" s="25" t="s">
        <v>59</v>
      </c>
      <c r="Z13" s="25" t="s">
        <v>57</v>
      </c>
      <c r="AA13" s="26">
        <v>43865.752035150501</v>
      </c>
      <c r="AB13" s="24">
        <v>5.4814999999999996</v>
      </c>
      <c r="AC13" s="24">
        <v>9809.9718977155608</v>
      </c>
      <c r="AD13" s="24">
        <v>115.277308705865</v>
      </c>
      <c r="AE13" s="14">
        <v>92.221846964691807</v>
      </c>
      <c r="AH13" s="11" t="s">
        <v>446</v>
      </c>
      <c r="AI13" s="11" t="s">
        <v>503</v>
      </c>
      <c r="AJ13" s="11" t="s">
        <v>59</v>
      </c>
      <c r="AK13" s="11" t="s">
        <v>57</v>
      </c>
      <c r="AL13" s="13">
        <v>43885.819479166697</v>
      </c>
      <c r="AM13" s="14">
        <v>5.2925166666666703</v>
      </c>
      <c r="AN13" s="14">
        <v>100.385206208111</v>
      </c>
      <c r="AO13" s="14">
        <v>80.308164966488604</v>
      </c>
      <c r="AP13" s="14">
        <v>25277.459233398498</v>
      </c>
      <c r="AS13" s="10" t="s">
        <v>57</v>
      </c>
      <c r="AT13" s="11">
        <f t="shared" si="0"/>
        <v>500</v>
      </c>
      <c r="AU13" s="11">
        <v>125</v>
      </c>
    </row>
    <row r="14" spans="1:47">
      <c r="A14" s="185">
        <v>913</v>
      </c>
      <c r="B14" s="187">
        <v>43865</v>
      </c>
      <c r="C14" s="191">
        <v>1.75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U14" s="25"/>
      <c r="V14" s="25"/>
      <c r="W14" s="25" t="s">
        <v>570</v>
      </c>
      <c r="X14" s="25" t="s">
        <v>599</v>
      </c>
      <c r="Y14" s="25" t="s">
        <v>59</v>
      </c>
      <c r="Z14" s="25" t="s">
        <v>141</v>
      </c>
      <c r="AA14" s="26">
        <v>43865.766299444404</v>
      </c>
      <c r="AB14" s="24">
        <v>5.4970833333333298</v>
      </c>
      <c r="AC14" s="24">
        <v>11544.7515695778</v>
      </c>
      <c r="AD14" s="24">
        <v>150.17970335414401</v>
      </c>
      <c r="AE14" s="14">
        <v>75.089851677072204</v>
      </c>
      <c r="AH14" s="11" t="s">
        <v>444</v>
      </c>
      <c r="AI14" s="11" t="s">
        <v>502</v>
      </c>
      <c r="AJ14" s="11" t="s">
        <v>59</v>
      </c>
      <c r="AK14" s="11" t="s">
        <v>141</v>
      </c>
      <c r="AL14" s="13">
        <v>43885.834224537</v>
      </c>
      <c r="AM14" s="14">
        <v>5.3080166666666697</v>
      </c>
      <c r="AN14" s="14">
        <v>192.29003350088701</v>
      </c>
      <c r="AO14" s="14">
        <v>96.145016750443702</v>
      </c>
      <c r="AP14" s="14">
        <v>48496.475793152298</v>
      </c>
      <c r="AS14" s="10" t="s">
        <v>141</v>
      </c>
      <c r="AT14" s="11">
        <f t="shared" si="0"/>
        <v>800</v>
      </c>
      <c r="AU14" s="11">
        <v>200</v>
      </c>
    </row>
    <row r="15" spans="1:47">
      <c r="A15" s="185">
        <v>3125</v>
      </c>
      <c r="B15" s="187">
        <v>43893</v>
      </c>
      <c r="C15" s="191">
        <v>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U15" s="25"/>
      <c r="V15" s="25"/>
      <c r="W15" s="25" t="s">
        <v>568</v>
      </c>
      <c r="X15" s="25" t="s">
        <v>598</v>
      </c>
      <c r="Y15" s="25" t="s">
        <v>59</v>
      </c>
      <c r="Z15" s="25" t="s">
        <v>197</v>
      </c>
      <c r="AA15" s="26">
        <v>43865.780568032402</v>
      </c>
      <c r="AB15" s="24">
        <v>5.4814999999999996</v>
      </c>
      <c r="AC15" s="24">
        <v>22636.126411468002</v>
      </c>
      <c r="AD15" s="24">
        <v>369.419276472045</v>
      </c>
      <c r="AE15" s="14">
        <v>98.511807059212103</v>
      </c>
      <c r="AH15" s="11" t="s">
        <v>442</v>
      </c>
      <c r="AI15" s="11" t="s">
        <v>501</v>
      </c>
      <c r="AJ15" s="11" t="s">
        <v>59</v>
      </c>
      <c r="AK15" s="11" t="s">
        <v>197</v>
      </c>
      <c r="AL15" s="13">
        <v>43885.848969907398</v>
      </c>
      <c r="AM15" s="14">
        <v>5.2769333333333304</v>
      </c>
      <c r="AN15" s="14">
        <v>369.63449286317501</v>
      </c>
      <c r="AO15" s="14">
        <v>98.569198096846705</v>
      </c>
      <c r="AP15" s="14">
        <v>94977.717341767406</v>
      </c>
      <c r="AS15" s="10" t="s">
        <v>197</v>
      </c>
      <c r="AT15" s="11">
        <f t="shared" si="0"/>
        <v>1500</v>
      </c>
      <c r="AU15" s="11">
        <v>375</v>
      </c>
    </row>
    <row r="16" spans="1:47">
      <c r="A16" s="185" t="s">
        <v>617</v>
      </c>
      <c r="B16" s="187">
        <v>43893</v>
      </c>
      <c r="C16" s="191">
        <v>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U16" s="25"/>
      <c r="V16" s="25"/>
      <c r="W16" s="25" t="s">
        <v>565</v>
      </c>
      <c r="X16" s="25" t="s">
        <v>597</v>
      </c>
      <c r="Y16" s="25" t="s">
        <v>59</v>
      </c>
      <c r="Z16" s="25" t="s">
        <v>60</v>
      </c>
      <c r="AA16" s="26">
        <v>43865.794867418997</v>
      </c>
      <c r="AB16" s="24">
        <v>5.4859833333333299</v>
      </c>
      <c r="AC16" s="24">
        <v>38711.651869757799</v>
      </c>
      <c r="AD16" s="24">
        <v>588.63710006204406</v>
      </c>
      <c r="AE16" s="14">
        <v>94.181936009927</v>
      </c>
      <c r="AH16" s="11" t="s">
        <v>440</v>
      </c>
      <c r="AI16" s="11" t="s">
        <v>500</v>
      </c>
      <c r="AJ16" s="11" t="s">
        <v>59</v>
      </c>
      <c r="AK16" s="11" t="s">
        <v>60</v>
      </c>
      <c r="AL16" s="13">
        <v>43885.863761574103</v>
      </c>
      <c r="AM16" s="14">
        <v>5.2924666666666704</v>
      </c>
      <c r="AN16" s="14">
        <v>618.18021985912503</v>
      </c>
      <c r="AO16" s="14">
        <v>98.908835177460006</v>
      </c>
      <c r="AP16" s="14">
        <v>160694.93445483301</v>
      </c>
      <c r="AS16" s="10" t="s">
        <v>60</v>
      </c>
      <c r="AT16" s="11">
        <f t="shared" si="0"/>
        <v>2500</v>
      </c>
      <c r="AU16" s="11">
        <v>625</v>
      </c>
    </row>
    <row r="17" spans="1:47">
      <c r="A17" s="188" t="s">
        <v>702</v>
      </c>
      <c r="B17" s="187">
        <v>43865</v>
      </c>
      <c r="C17" s="191">
        <v>1.75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U17" s="25"/>
      <c r="V17" s="25"/>
      <c r="W17" s="25" t="s">
        <v>563</v>
      </c>
      <c r="X17" s="25" t="s">
        <v>596</v>
      </c>
      <c r="Y17" s="25" t="s">
        <v>59</v>
      </c>
      <c r="Z17" s="25" t="s">
        <v>195</v>
      </c>
      <c r="AA17" s="26">
        <v>43865.809127847198</v>
      </c>
      <c r="AB17" s="24">
        <v>5.4851999999999999</v>
      </c>
      <c r="AC17" s="24">
        <v>51273.126882519799</v>
      </c>
      <c r="AD17" s="24">
        <v>981.24465267589903</v>
      </c>
      <c r="AE17" s="14">
        <v>112.142246020103</v>
      </c>
      <c r="AH17" s="11" t="s">
        <v>438</v>
      </c>
      <c r="AI17" s="11" t="s">
        <v>499</v>
      </c>
      <c r="AJ17" s="11" t="s">
        <v>59</v>
      </c>
      <c r="AK17" s="11" t="s">
        <v>195</v>
      </c>
      <c r="AL17" s="13">
        <v>43885.878506944398</v>
      </c>
      <c r="AM17" s="14">
        <v>5.2924833333333297</v>
      </c>
      <c r="AN17" s="14">
        <v>873.20945505065504</v>
      </c>
      <c r="AO17" s="14">
        <v>99.795366291503399</v>
      </c>
      <c r="AP17" s="14">
        <v>228326.474510559</v>
      </c>
      <c r="AS17" s="10" t="s">
        <v>195</v>
      </c>
      <c r="AT17" s="11">
        <f t="shared" si="0"/>
        <v>3500</v>
      </c>
      <c r="AU17" s="11">
        <v>875</v>
      </c>
    </row>
    <row r="18" spans="1:47" ht="15.75" thickBot="1">
      <c r="A18" s="189" t="s">
        <v>703</v>
      </c>
      <c r="B18" s="190">
        <v>43865</v>
      </c>
      <c r="C18" s="192">
        <v>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U18" s="25"/>
      <c r="V18" s="25"/>
      <c r="W18" s="25" t="s">
        <v>595</v>
      </c>
      <c r="X18" s="25" t="s">
        <v>594</v>
      </c>
      <c r="Y18" s="25" t="s">
        <v>59</v>
      </c>
      <c r="Z18" s="25" t="s">
        <v>188</v>
      </c>
      <c r="AA18" s="26">
        <v>43865.823375428197</v>
      </c>
      <c r="AB18" s="24">
        <v>5.4453166666666704</v>
      </c>
      <c r="AC18" s="24">
        <v>69638.112635369806</v>
      </c>
      <c r="AD18" s="24">
        <v>1204.80827387658</v>
      </c>
      <c r="AE18" s="14">
        <v>96.384661910126795</v>
      </c>
      <c r="AH18" s="11" t="s">
        <v>436</v>
      </c>
      <c r="AI18" s="11" t="s">
        <v>498</v>
      </c>
      <c r="AJ18" s="11" t="s">
        <v>59</v>
      </c>
      <c r="AK18" s="11" t="s">
        <v>188</v>
      </c>
      <c r="AL18" s="13">
        <v>43885.893263888902</v>
      </c>
      <c r="AM18" s="14">
        <v>5.2885833333333299</v>
      </c>
      <c r="AN18" s="14">
        <v>1292.51550996682</v>
      </c>
      <c r="AO18" s="14">
        <v>103.401240797345</v>
      </c>
      <c r="AP18" s="14">
        <v>311934.98406310403</v>
      </c>
      <c r="AS18" s="10" t="s">
        <v>188</v>
      </c>
      <c r="AT18" s="11">
        <f t="shared" si="0"/>
        <v>5000</v>
      </c>
      <c r="AU18" s="11">
        <v>1250</v>
      </c>
    </row>
    <row r="19" spans="1:47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47"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47"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47">
      <c r="F22" s="51" t="s">
        <v>527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V22" s="49"/>
      <c r="W22" s="249" t="s">
        <v>33</v>
      </c>
      <c r="X22" s="250"/>
      <c r="Y22" s="250"/>
      <c r="Z22" s="250"/>
      <c r="AA22" s="251"/>
      <c r="AB22" s="249" t="s">
        <v>516</v>
      </c>
      <c r="AC22" s="250"/>
      <c r="AD22" s="250"/>
      <c r="AE22" s="251"/>
    </row>
    <row r="23" spans="1:47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V23" s="10" t="s">
        <v>162</v>
      </c>
      <c r="W23" s="27" t="s">
        <v>77</v>
      </c>
      <c r="X23" s="27" t="s">
        <v>66</v>
      </c>
      <c r="Y23" s="27" t="s">
        <v>81</v>
      </c>
      <c r="Z23" s="27" t="s">
        <v>34</v>
      </c>
      <c r="AA23" s="27" t="s">
        <v>85</v>
      </c>
      <c r="AB23" s="27" t="s">
        <v>4</v>
      </c>
      <c r="AC23" s="27" t="s">
        <v>93</v>
      </c>
      <c r="AD23" s="27" t="s">
        <v>22</v>
      </c>
      <c r="AE23" s="27" t="s">
        <v>0</v>
      </c>
    </row>
    <row r="24" spans="1:47">
      <c r="W24" s="25" t="s">
        <v>574</v>
      </c>
      <c r="X24" s="25" t="s">
        <v>609</v>
      </c>
      <c r="Y24" s="25" t="s">
        <v>59</v>
      </c>
      <c r="Z24" s="25" t="s">
        <v>122</v>
      </c>
      <c r="AA24" s="26">
        <v>43865.623598541701</v>
      </c>
      <c r="AB24" s="24">
        <v>8.9577666666666698</v>
      </c>
      <c r="AC24" s="24">
        <v>1056.6831681978399</v>
      </c>
      <c r="AD24" s="24">
        <v>2.1835133722734699</v>
      </c>
      <c r="AE24" s="14">
        <v>124.772192701341</v>
      </c>
    </row>
    <row r="25" spans="1:47">
      <c r="B25" s="7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W25" s="25" t="s">
        <v>561</v>
      </c>
      <c r="X25" s="25" t="s">
        <v>608</v>
      </c>
      <c r="Y25" s="25" t="s">
        <v>59</v>
      </c>
      <c r="Z25" s="25" t="s">
        <v>30</v>
      </c>
      <c r="AA25" s="26">
        <v>43865.637870636601</v>
      </c>
      <c r="AB25" s="24">
        <v>8.9578000000000007</v>
      </c>
      <c r="AC25" s="24">
        <v>1576.3290491407099</v>
      </c>
      <c r="AD25" s="24">
        <v>3.2674751565836102</v>
      </c>
      <c r="AE25" s="14">
        <v>108.91583855278699</v>
      </c>
    </row>
    <row r="26" spans="1:47">
      <c r="B26" s="38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W26" s="25" t="s">
        <v>559</v>
      </c>
      <c r="X26" s="25" t="s">
        <v>607</v>
      </c>
      <c r="Y26" s="25" t="s">
        <v>59</v>
      </c>
      <c r="Z26" s="25" t="s">
        <v>75</v>
      </c>
      <c r="AA26" s="26">
        <v>43865.652108738403</v>
      </c>
      <c r="AB26" s="24">
        <v>8.9625666666666692</v>
      </c>
      <c r="AC26" s="24">
        <v>2645.7839594563202</v>
      </c>
      <c r="AD26" s="24">
        <v>5.2076836084485798</v>
      </c>
      <c r="AE26" s="14">
        <v>104.15367216897199</v>
      </c>
    </row>
    <row r="27" spans="1:47">
      <c r="B27" s="3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W27" s="25" t="s">
        <v>557</v>
      </c>
      <c r="X27" s="25" t="s">
        <v>606</v>
      </c>
      <c r="Y27" s="25" t="s">
        <v>59</v>
      </c>
      <c r="Z27" s="25" t="s">
        <v>167</v>
      </c>
      <c r="AA27" s="26">
        <v>43865.666415393498</v>
      </c>
      <c r="AB27" s="24">
        <v>8.9626000000000001</v>
      </c>
      <c r="AC27" s="24">
        <v>3330.84834149771</v>
      </c>
      <c r="AD27" s="24">
        <v>6.5499892954293397</v>
      </c>
      <c r="AE27" s="14">
        <v>87.333190605724496</v>
      </c>
    </row>
    <row r="28" spans="1:47">
      <c r="B28" s="38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W28" s="25" t="s">
        <v>555</v>
      </c>
      <c r="X28" s="25" t="s">
        <v>605</v>
      </c>
      <c r="Y28" s="25" t="s">
        <v>59</v>
      </c>
      <c r="Z28" s="25" t="s">
        <v>183</v>
      </c>
      <c r="AA28" s="26">
        <v>43865.680676620403</v>
      </c>
      <c r="AB28" s="24">
        <v>8.9577666666666698</v>
      </c>
      <c r="AC28" s="24">
        <v>6670.0427466336396</v>
      </c>
      <c r="AD28" s="24">
        <v>13.0299152001182</v>
      </c>
      <c r="AE28" s="14">
        <v>104.239321600945</v>
      </c>
    </row>
    <row r="29" spans="1:47">
      <c r="B29" s="38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W29" s="25" t="s">
        <v>553</v>
      </c>
      <c r="X29" s="25" t="s">
        <v>604</v>
      </c>
      <c r="Y29" s="25" t="s">
        <v>59</v>
      </c>
      <c r="Z29" s="25" t="s">
        <v>173</v>
      </c>
      <c r="AA29" s="26">
        <v>43865.694929525504</v>
      </c>
      <c r="AB29" s="24">
        <v>8.9578000000000007</v>
      </c>
      <c r="AC29" s="24">
        <v>9562.4145476538197</v>
      </c>
      <c r="AD29" s="24">
        <v>22.842062142342101</v>
      </c>
      <c r="AE29" s="14">
        <v>114.210310711711</v>
      </c>
    </row>
    <row r="30" spans="1:47">
      <c r="B30" s="38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W30" s="25" t="s">
        <v>551</v>
      </c>
      <c r="X30" s="25" t="s">
        <v>603</v>
      </c>
      <c r="Y30" s="25" t="s">
        <v>59</v>
      </c>
      <c r="Z30" s="25" t="s">
        <v>169</v>
      </c>
      <c r="AA30" s="26">
        <v>43865.709219213</v>
      </c>
      <c r="AB30" s="24">
        <v>8.9625666666666692</v>
      </c>
      <c r="AC30" s="24">
        <v>16061.174267701799</v>
      </c>
      <c r="AD30" s="24">
        <v>28.8264779980626</v>
      </c>
      <c r="AE30" s="14">
        <v>92.244729593800201</v>
      </c>
    </row>
    <row r="31" spans="1:47">
      <c r="B31" s="38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W31" s="25" t="s">
        <v>549</v>
      </c>
      <c r="X31" s="25" t="s">
        <v>602</v>
      </c>
      <c r="Y31" s="25" t="s">
        <v>59</v>
      </c>
      <c r="Z31" s="25" t="s">
        <v>82</v>
      </c>
      <c r="AA31" s="26">
        <v>43865.723454201398</v>
      </c>
      <c r="AB31" s="24">
        <v>8.9626000000000001</v>
      </c>
      <c r="AC31" s="24">
        <v>23627.1802632078</v>
      </c>
      <c r="AD31" s="24">
        <v>45.368846122011703</v>
      </c>
      <c r="AE31" s="14">
        <v>90.737692244023407</v>
      </c>
    </row>
    <row r="32" spans="1:47">
      <c r="B32" s="38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W32" s="25" t="s">
        <v>546</v>
      </c>
      <c r="X32" s="25" t="s">
        <v>601</v>
      </c>
      <c r="Y32" s="25" t="s">
        <v>59</v>
      </c>
      <c r="Z32" s="25" t="s">
        <v>145</v>
      </c>
      <c r="AA32" s="26">
        <v>43865.737720879602</v>
      </c>
      <c r="AB32" s="24">
        <v>8.9625666666666692</v>
      </c>
      <c r="AC32" s="24">
        <v>52508.8137005155</v>
      </c>
      <c r="AD32" s="24">
        <v>94.360525904244696</v>
      </c>
      <c r="AE32" s="14">
        <v>107.840601033423</v>
      </c>
    </row>
    <row r="33" spans="2:31">
      <c r="B33" s="38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W33" s="25" t="s">
        <v>572</v>
      </c>
      <c r="X33" s="25" t="s">
        <v>600</v>
      </c>
      <c r="Y33" s="25" t="s">
        <v>59</v>
      </c>
      <c r="Z33" s="25" t="s">
        <v>57</v>
      </c>
      <c r="AA33" s="26">
        <v>43865.752035150501</v>
      </c>
      <c r="AB33" s="24">
        <v>8.9482166666666707</v>
      </c>
      <c r="AC33" s="24">
        <v>90522.104123278594</v>
      </c>
      <c r="AD33" s="24">
        <v>148.730427363459</v>
      </c>
      <c r="AE33" s="14">
        <v>118.984341890767</v>
      </c>
    </row>
    <row r="34" spans="2:31">
      <c r="B34" s="38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W34" s="25" t="s">
        <v>570</v>
      </c>
      <c r="X34" s="25" t="s">
        <v>599</v>
      </c>
      <c r="Y34" s="25" t="s">
        <v>59</v>
      </c>
      <c r="Z34" s="25" t="s">
        <v>141</v>
      </c>
      <c r="AA34" s="26">
        <v>43865.766299444404</v>
      </c>
      <c r="AB34" s="24">
        <v>8.9625666666666692</v>
      </c>
      <c r="AC34" s="24">
        <v>124957.668087299</v>
      </c>
      <c r="AD34" s="24">
        <v>190.68074902547701</v>
      </c>
      <c r="AE34" s="14">
        <v>95.340374512738705</v>
      </c>
    </row>
    <row r="35" spans="2:31"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W35" s="25" t="s">
        <v>568</v>
      </c>
      <c r="X35" s="25" t="s">
        <v>598</v>
      </c>
      <c r="Y35" s="25" t="s">
        <v>59</v>
      </c>
      <c r="Z35" s="25" t="s">
        <v>197</v>
      </c>
      <c r="AA35" s="26">
        <v>43865.780568032402</v>
      </c>
      <c r="AB35" s="24">
        <v>8.9626000000000001</v>
      </c>
      <c r="AC35" s="24">
        <v>225455.82940087601</v>
      </c>
      <c r="AD35" s="24">
        <v>347.20037808054502</v>
      </c>
      <c r="AE35" s="14">
        <v>92.586767488145298</v>
      </c>
    </row>
    <row r="36" spans="2:31"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W36" s="25" t="s">
        <v>565</v>
      </c>
      <c r="X36" s="25" t="s">
        <v>597</v>
      </c>
      <c r="Y36" s="25" t="s">
        <v>59</v>
      </c>
      <c r="Z36" s="25" t="s">
        <v>60</v>
      </c>
      <c r="AA36" s="26">
        <v>43865.794867418997</v>
      </c>
      <c r="AB36" s="24">
        <v>8.9625666666666692</v>
      </c>
      <c r="AC36" s="24">
        <v>382089.44930605101</v>
      </c>
      <c r="AD36" s="24">
        <v>761.92133044009199</v>
      </c>
      <c r="AE36" s="14">
        <v>121.907412870415</v>
      </c>
    </row>
    <row r="37" spans="2:31"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W37" s="25" t="s">
        <v>563</v>
      </c>
      <c r="X37" s="25" t="s">
        <v>596</v>
      </c>
      <c r="Y37" s="25" t="s">
        <v>59</v>
      </c>
      <c r="Z37" s="25" t="s">
        <v>195</v>
      </c>
      <c r="AA37" s="26">
        <v>43865.809127847198</v>
      </c>
      <c r="AB37" s="24">
        <v>8.9626000000000001</v>
      </c>
      <c r="AC37" s="24">
        <v>504085.10847402603</v>
      </c>
      <c r="AD37" s="24">
        <v>885.25195673100404</v>
      </c>
      <c r="AE37" s="14">
        <v>101.171652197829</v>
      </c>
    </row>
    <row r="38" spans="2:31"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W38" s="25" t="s">
        <v>595</v>
      </c>
      <c r="X38" s="25" t="s">
        <v>594</v>
      </c>
      <c r="Y38" s="25" t="s">
        <v>59</v>
      </c>
      <c r="Z38" s="25" t="s">
        <v>188</v>
      </c>
      <c r="AA38" s="26">
        <v>43865.823375428197</v>
      </c>
      <c r="AB38" s="24">
        <v>8.9673499999999997</v>
      </c>
      <c r="AC38" s="24">
        <v>1170364.27475406</v>
      </c>
      <c r="AD38" s="24">
        <v>1545.7639071435599</v>
      </c>
      <c r="AE38" s="14">
        <v>123.66111257148501</v>
      </c>
    </row>
    <row r="39" spans="2:31"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2:31"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2:31"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2:31"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2:31"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2:31"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2:31"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/>
      <c r="U45" s="10"/>
      <c r="V45"/>
    </row>
    <row r="46" spans="2:31">
      <c r="F46" s="51" t="s">
        <v>613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U46" s="10"/>
    </row>
    <row r="47" spans="2:31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U47" s="10"/>
    </row>
    <row r="48" spans="2:31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U48" s="10"/>
    </row>
    <row r="49" spans="7:31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U49" s="10"/>
    </row>
    <row r="50" spans="7:31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U50" s="10"/>
    </row>
    <row r="51" spans="7:3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U51" s="10"/>
      <c r="V51" s="49"/>
      <c r="W51" s="249" t="s">
        <v>33</v>
      </c>
      <c r="X51" s="250"/>
      <c r="Y51" s="250"/>
      <c r="Z51" s="250"/>
      <c r="AA51" s="251"/>
      <c r="AB51" s="249" t="s">
        <v>184</v>
      </c>
      <c r="AC51" s="250"/>
      <c r="AD51" s="250"/>
      <c r="AE51" s="251"/>
    </row>
    <row r="52" spans="7:31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U52" s="10"/>
      <c r="W52" s="27" t="s">
        <v>77</v>
      </c>
      <c r="X52" s="27" t="s">
        <v>66</v>
      </c>
      <c r="Y52" s="27" t="s">
        <v>81</v>
      </c>
      <c r="Z52" s="27" t="s">
        <v>34</v>
      </c>
      <c r="AA52" s="27" t="s">
        <v>85</v>
      </c>
      <c r="AB52" s="140" t="s">
        <v>4</v>
      </c>
      <c r="AC52" s="140" t="s">
        <v>22</v>
      </c>
      <c r="AD52" s="140" t="s">
        <v>0</v>
      </c>
      <c r="AE52" s="140" t="s">
        <v>93</v>
      </c>
    </row>
    <row r="53" spans="7:31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U53" s="10"/>
      <c r="W53" s="11" t="s">
        <v>26</v>
      </c>
      <c r="X53" s="11" t="s">
        <v>191</v>
      </c>
      <c r="Y53" s="11" t="s">
        <v>59</v>
      </c>
      <c r="Z53" s="11" t="s">
        <v>122</v>
      </c>
      <c r="AA53" s="13">
        <v>43865.702291666697</v>
      </c>
      <c r="AB53" s="14">
        <v>5.5802500000000004</v>
      </c>
      <c r="AC53" s="14">
        <v>1.3764329154580599</v>
      </c>
      <c r="AD53" s="14">
        <v>78.653309454746207</v>
      </c>
      <c r="AE53" s="14">
        <v>1924.87779760742</v>
      </c>
    </row>
    <row r="54" spans="7:31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U54" s="10"/>
      <c r="W54" s="11" t="s">
        <v>78</v>
      </c>
      <c r="X54" s="11" t="s">
        <v>125</v>
      </c>
      <c r="Y54" s="11" t="s">
        <v>59</v>
      </c>
      <c r="Z54" s="11" t="s">
        <v>30</v>
      </c>
      <c r="AA54" s="13">
        <v>43865.717199074097</v>
      </c>
      <c r="AB54" s="14">
        <v>5.5841500000000002</v>
      </c>
      <c r="AC54" s="14">
        <v>2.1367200971947602</v>
      </c>
      <c r="AD54" s="14">
        <v>71.224003239825393</v>
      </c>
      <c r="AE54" s="14">
        <v>2485.9949686795098</v>
      </c>
    </row>
    <row r="55" spans="7:31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W55" s="142" t="s">
        <v>79</v>
      </c>
      <c r="X55" s="142" t="s">
        <v>63</v>
      </c>
      <c r="Y55" s="142" t="s">
        <v>59</v>
      </c>
      <c r="Z55" s="142" t="s">
        <v>75</v>
      </c>
      <c r="AA55" s="143">
        <v>43865.731979166703</v>
      </c>
      <c r="AB55" s="15">
        <v>5.5802333333333296</v>
      </c>
      <c r="AC55" s="15">
        <v>4.1845963762749401</v>
      </c>
      <c r="AD55" s="14">
        <v>83.691927525498798</v>
      </c>
      <c r="AE55" s="15">
        <v>5789.2701132812599</v>
      </c>
    </row>
    <row r="56" spans="7:31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U56" s="10"/>
      <c r="W56" s="11" t="s">
        <v>67</v>
      </c>
      <c r="X56" s="11" t="s">
        <v>107</v>
      </c>
      <c r="Y56" s="11" t="s">
        <v>59</v>
      </c>
      <c r="Z56" s="11" t="s">
        <v>167</v>
      </c>
      <c r="AA56" s="13">
        <v>43865.746782407397</v>
      </c>
      <c r="AB56" s="14">
        <v>5.6152666666666704</v>
      </c>
      <c r="AC56" s="14">
        <v>7.9141666369271997</v>
      </c>
      <c r="AD56" s="14">
        <v>105.52222182569599</v>
      </c>
      <c r="AE56" s="14">
        <v>12053.407085484399</v>
      </c>
    </row>
    <row r="57" spans="7:31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U57" s="10"/>
      <c r="W57" s="11" t="s">
        <v>131</v>
      </c>
      <c r="X57" s="11" t="s">
        <v>120</v>
      </c>
      <c r="Y57" s="11" t="s">
        <v>59</v>
      </c>
      <c r="Z57" s="11" t="s">
        <v>183</v>
      </c>
      <c r="AA57" s="13">
        <v>43865.761550925898</v>
      </c>
      <c r="AB57" s="14">
        <v>5.6113499999999998</v>
      </c>
      <c r="AC57" s="14">
        <v>13.257495317053101</v>
      </c>
      <c r="AD57" s="14">
        <v>106.059962536425</v>
      </c>
      <c r="AE57" s="14">
        <v>19725.441533554698</v>
      </c>
    </row>
    <row r="58" spans="7:31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U58" s="10"/>
      <c r="W58" s="11" t="s">
        <v>47</v>
      </c>
      <c r="X58" s="11" t="s">
        <v>187</v>
      </c>
      <c r="Y58" s="11" t="s">
        <v>59</v>
      </c>
      <c r="Z58" s="11" t="s">
        <v>173</v>
      </c>
      <c r="AA58" s="13">
        <v>43865.776296296302</v>
      </c>
      <c r="AB58" s="14">
        <v>5.5724833333333299</v>
      </c>
      <c r="AC58" s="14">
        <v>15.7422684871702</v>
      </c>
      <c r="AD58" s="14">
        <v>78.711342435851193</v>
      </c>
      <c r="AE58" s="14">
        <v>20613.099539140101</v>
      </c>
    </row>
    <row r="59" spans="7:31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U59" s="10"/>
      <c r="W59" s="11" t="s">
        <v>32</v>
      </c>
      <c r="X59" s="11" t="s">
        <v>158</v>
      </c>
      <c r="Y59" s="11" t="s">
        <v>59</v>
      </c>
      <c r="Z59" s="11" t="s">
        <v>169</v>
      </c>
      <c r="AA59" s="13">
        <v>43865.791099536997</v>
      </c>
      <c r="AB59" s="14">
        <v>5.6035833333333303</v>
      </c>
      <c r="AC59" s="14">
        <v>27.799814894096698</v>
      </c>
      <c r="AD59" s="14">
        <v>88.959407661109395</v>
      </c>
      <c r="AE59" s="14">
        <v>38651.9309790884</v>
      </c>
    </row>
    <row r="60" spans="7:31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U60" s="10"/>
      <c r="W60" s="11" t="s">
        <v>87</v>
      </c>
      <c r="X60" s="11" t="s">
        <v>137</v>
      </c>
      <c r="Y60" s="11" t="s">
        <v>59</v>
      </c>
      <c r="Z60" s="11" t="s">
        <v>82</v>
      </c>
      <c r="AA60" s="13">
        <v>43865.8058564815</v>
      </c>
      <c r="AB60" s="14">
        <v>5.60748333333333</v>
      </c>
      <c r="AC60" s="14">
        <v>44.137913326237801</v>
      </c>
      <c r="AD60" s="14">
        <v>88.275826652475601</v>
      </c>
      <c r="AE60" s="14">
        <v>58979.917674941498</v>
      </c>
    </row>
    <row r="61" spans="7:31">
      <c r="G61" s="10" t="s">
        <v>199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U61" s="10"/>
      <c r="W61" s="11" t="s">
        <v>12</v>
      </c>
      <c r="X61" s="11" t="s">
        <v>71</v>
      </c>
      <c r="Y61" s="11" t="s">
        <v>59</v>
      </c>
      <c r="Z61" s="11" t="s">
        <v>145</v>
      </c>
      <c r="AA61" s="13">
        <v>43865.820648148103</v>
      </c>
      <c r="AB61" s="14">
        <v>5.5918999999999999</v>
      </c>
      <c r="AC61" s="14">
        <v>81.191652630410502</v>
      </c>
      <c r="AD61" s="14">
        <v>92.790460149040598</v>
      </c>
      <c r="AE61" s="14">
        <v>107328.784394602</v>
      </c>
    </row>
    <row r="62" spans="7:31">
      <c r="W62" s="11" t="s">
        <v>46</v>
      </c>
      <c r="X62" s="11" t="s">
        <v>99</v>
      </c>
      <c r="Y62" s="11" t="s">
        <v>59</v>
      </c>
      <c r="Z62" s="11" t="s">
        <v>57</v>
      </c>
      <c r="AA62" s="13">
        <v>43865.835474537002</v>
      </c>
      <c r="AB62" s="14">
        <v>5.4752833333333299</v>
      </c>
      <c r="AC62" s="14">
        <v>114.6274664962</v>
      </c>
      <c r="AD62" s="14">
        <v>91.701973196960296</v>
      </c>
      <c r="AE62" s="14">
        <v>119699.0691999</v>
      </c>
    </row>
    <row r="63" spans="7:31">
      <c r="W63" s="11" t="s">
        <v>42</v>
      </c>
      <c r="X63" s="11" t="s">
        <v>8</v>
      </c>
      <c r="Y63" s="11" t="s">
        <v>59</v>
      </c>
      <c r="Z63" s="11" t="s">
        <v>141</v>
      </c>
      <c r="AA63" s="13">
        <v>43865.850219907399</v>
      </c>
      <c r="AB63" s="14">
        <v>5.5841333333333303</v>
      </c>
      <c r="AC63" s="14">
        <v>176.988614902866</v>
      </c>
      <c r="AD63" s="14">
        <v>88.494307451432803</v>
      </c>
      <c r="AE63" s="14">
        <v>237248.20170015801</v>
      </c>
    </row>
    <row r="64" spans="7:31">
      <c r="W64" s="11" t="s">
        <v>148</v>
      </c>
      <c r="X64" s="11" t="s">
        <v>101</v>
      </c>
      <c r="Y64" s="11" t="s">
        <v>59</v>
      </c>
      <c r="Z64" s="11" t="s">
        <v>197</v>
      </c>
      <c r="AA64" s="13">
        <v>43865.865011574097</v>
      </c>
      <c r="AB64" s="14">
        <v>5.6152666666666704</v>
      </c>
      <c r="AC64" s="14">
        <v>381.30882151006199</v>
      </c>
      <c r="AD64" s="14">
        <v>101.68235240268299</v>
      </c>
      <c r="AE64" s="14">
        <v>505376.69820038398</v>
      </c>
    </row>
    <row r="65" spans="6:31">
      <c r="F65" s="10" t="s">
        <v>199</v>
      </c>
      <c r="W65" s="11" t="s">
        <v>50</v>
      </c>
      <c r="X65" s="11" t="s">
        <v>95</v>
      </c>
      <c r="Y65" s="11" t="s">
        <v>59</v>
      </c>
      <c r="Z65" s="11" t="s">
        <v>60</v>
      </c>
      <c r="AA65" s="13">
        <v>43865.879826388897</v>
      </c>
      <c r="AB65" s="14">
        <v>5.6074666666666699</v>
      </c>
      <c r="AC65" s="14">
        <v>629.29679228697603</v>
      </c>
      <c r="AD65" s="14">
        <v>100.68748676591601</v>
      </c>
      <c r="AE65" s="14">
        <v>915731.65228005103</v>
      </c>
    </row>
    <row r="66" spans="6:31">
      <c r="W66" s="11" t="s">
        <v>29</v>
      </c>
      <c r="X66" s="11" t="s">
        <v>181</v>
      </c>
      <c r="Y66" s="11" t="s">
        <v>59</v>
      </c>
      <c r="Z66" s="11" t="s">
        <v>195</v>
      </c>
      <c r="AA66" s="13">
        <v>43865.894583333298</v>
      </c>
      <c r="AB66" s="14">
        <v>5.5997166666666702</v>
      </c>
      <c r="AC66" s="14">
        <v>886.34514099084004</v>
      </c>
      <c r="AD66" s="14">
        <v>101.29658754181</v>
      </c>
      <c r="AE66" s="14">
        <v>1227738.0530950699</v>
      </c>
    </row>
    <row r="67" spans="6:31">
      <c r="W67" s="11" t="s">
        <v>27</v>
      </c>
      <c r="X67" s="11" t="s">
        <v>61</v>
      </c>
      <c r="Y67" s="11" t="s">
        <v>59</v>
      </c>
      <c r="Z67" s="11" t="s">
        <v>188</v>
      </c>
      <c r="AA67" s="13">
        <v>43865.909363425897</v>
      </c>
      <c r="AB67" s="14">
        <v>5.5841333333333303</v>
      </c>
      <c r="AC67" s="14">
        <v>1243.5609502949301</v>
      </c>
      <c r="AD67" s="14">
        <v>99.484876023594794</v>
      </c>
      <c r="AE67" s="14">
        <v>1732896.7351000099</v>
      </c>
    </row>
    <row r="70" spans="6:31"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U70" s="10"/>
      <c r="W70" s="249" t="s">
        <v>33</v>
      </c>
      <c r="X70" s="250"/>
      <c r="Y70" s="250"/>
      <c r="Z70" s="250"/>
      <c r="AA70" s="251"/>
      <c r="AB70" s="249" t="s">
        <v>31</v>
      </c>
      <c r="AC70" s="250"/>
      <c r="AD70" s="250"/>
      <c r="AE70" s="251"/>
    </row>
    <row r="71" spans="6:31"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U71" s="10"/>
      <c r="W71" s="27" t="s">
        <v>77</v>
      </c>
      <c r="X71" s="27" t="s">
        <v>66</v>
      </c>
      <c r="Y71" s="27" t="s">
        <v>81</v>
      </c>
      <c r="Z71" s="27" t="s">
        <v>34</v>
      </c>
      <c r="AA71" s="27" t="s">
        <v>85</v>
      </c>
      <c r="AB71" s="140" t="s">
        <v>4</v>
      </c>
      <c r="AC71" s="140" t="s">
        <v>22</v>
      </c>
      <c r="AD71" s="140" t="s">
        <v>0</v>
      </c>
      <c r="AE71" s="140" t="s">
        <v>93</v>
      </c>
    </row>
    <row r="72" spans="6:31"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U72" s="10"/>
      <c r="W72" s="11" t="s">
        <v>26</v>
      </c>
      <c r="X72" s="11" t="s">
        <v>191</v>
      </c>
      <c r="Y72" s="11" t="s">
        <v>59</v>
      </c>
      <c r="Z72" s="11" t="s">
        <v>122</v>
      </c>
      <c r="AA72" s="13">
        <v>43865.702291666697</v>
      </c>
      <c r="AB72" s="14">
        <v>6.1087666666666696</v>
      </c>
      <c r="AC72" s="14">
        <v>1.4239841565859399</v>
      </c>
      <c r="AD72" s="14">
        <v>81.370523233482103</v>
      </c>
      <c r="AE72" s="14">
        <v>4298.4320464919001</v>
      </c>
    </row>
    <row r="73" spans="6:31"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U73" s="10"/>
      <c r="W73" s="11" t="s">
        <v>78</v>
      </c>
      <c r="X73" s="11" t="s">
        <v>125</v>
      </c>
      <c r="Y73" s="11" t="s">
        <v>59</v>
      </c>
      <c r="Z73" s="11" t="s">
        <v>30</v>
      </c>
      <c r="AA73" s="13">
        <v>43865.717199074097</v>
      </c>
      <c r="AB73" s="14">
        <v>6.0784333333333302</v>
      </c>
      <c r="AC73" s="14">
        <v>3.5182370558401299</v>
      </c>
      <c r="AD73" s="14">
        <v>117.274568528004</v>
      </c>
      <c r="AE73" s="14">
        <v>8077.2132540244402</v>
      </c>
    </row>
    <row r="74" spans="6:31"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U74" s="10"/>
      <c r="W74" s="142" t="s">
        <v>79</v>
      </c>
      <c r="X74" s="142" t="s">
        <v>63</v>
      </c>
      <c r="Y74" s="142" t="s">
        <v>59</v>
      </c>
      <c r="Z74" s="142" t="s">
        <v>75</v>
      </c>
      <c r="AA74" s="143">
        <v>43865.731979166703</v>
      </c>
      <c r="AB74" s="15">
        <v>6.1087499999999997</v>
      </c>
      <c r="AC74" s="15">
        <v>5.2490374846141901</v>
      </c>
      <c r="AD74" s="14">
        <v>104.98074969228399</v>
      </c>
      <c r="AE74" s="15">
        <v>14974.729863611899</v>
      </c>
    </row>
    <row r="75" spans="6:31"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U75" s="10"/>
      <c r="W75" s="11" t="s">
        <v>67</v>
      </c>
      <c r="X75" s="11" t="s">
        <v>107</v>
      </c>
      <c r="Y75" s="11" t="s">
        <v>59</v>
      </c>
      <c r="Z75" s="11" t="s">
        <v>167</v>
      </c>
      <c r="AA75" s="13">
        <v>43865.746782407397</v>
      </c>
      <c r="AB75" s="14">
        <v>6.1239666666666697</v>
      </c>
      <c r="AC75" s="14">
        <v>6.9621768001561302</v>
      </c>
      <c r="AD75" s="14">
        <v>92.829024002081795</v>
      </c>
      <c r="AE75" s="14">
        <v>21085.976313168201</v>
      </c>
    </row>
    <row r="76" spans="6:31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U76" s="10"/>
      <c r="W76" s="11" t="s">
        <v>131</v>
      </c>
      <c r="X76" s="11" t="s">
        <v>120</v>
      </c>
      <c r="Y76" s="11" t="s">
        <v>59</v>
      </c>
      <c r="Z76" s="11" t="s">
        <v>183</v>
      </c>
      <c r="AA76" s="13">
        <v>43865.761550925898</v>
      </c>
      <c r="AB76" s="14">
        <v>6.1239166666666698</v>
      </c>
      <c r="AC76" s="14">
        <v>10.7180674606188</v>
      </c>
      <c r="AD76" s="14">
        <v>85.744539684950496</v>
      </c>
      <c r="AE76" s="14">
        <v>32057.660722347398</v>
      </c>
    </row>
    <row r="77" spans="6:31"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U77" s="10"/>
      <c r="W77" s="11" t="s">
        <v>47</v>
      </c>
      <c r="X77" s="11" t="s">
        <v>187</v>
      </c>
      <c r="Y77" s="11" t="s">
        <v>59</v>
      </c>
      <c r="Z77" s="11" t="s">
        <v>173</v>
      </c>
      <c r="AA77" s="13">
        <v>43865.776296296302</v>
      </c>
      <c r="AB77" s="14">
        <v>6.1057499999999996</v>
      </c>
      <c r="AC77" s="14">
        <v>17.026595840021699</v>
      </c>
      <c r="AD77" s="14">
        <v>85.132979200108394</v>
      </c>
      <c r="AE77" s="14">
        <v>46449.378951313403</v>
      </c>
    </row>
    <row r="78" spans="6:31"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U78" s="10"/>
      <c r="W78" s="11" t="s">
        <v>32</v>
      </c>
      <c r="X78" s="11" t="s">
        <v>158</v>
      </c>
      <c r="Y78" s="11" t="s">
        <v>59</v>
      </c>
      <c r="Z78" s="11" t="s">
        <v>169</v>
      </c>
      <c r="AA78" s="13">
        <v>43865.791099536997</v>
      </c>
      <c r="AB78" s="14">
        <v>6.1208999999999998</v>
      </c>
      <c r="AC78" s="14">
        <v>26.9485033376207</v>
      </c>
      <c r="AD78" s="14">
        <v>86.235210680386203</v>
      </c>
      <c r="AE78" s="14">
        <v>81429.727889282294</v>
      </c>
    </row>
    <row r="79" spans="6:31"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U79" s="10"/>
      <c r="W79" s="11" t="s">
        <v>87</v>
      </c>
      <c r="X79" s="11" t="s">
        <v>137</v>
      </c>
      <c r="Y79" s="11" t="s">
        <v>59</v>
      </c>
      <c r="Z79" s="11" t="s">
        <v>82</v>
      </c>
      <c r="AA79" s="13">
        <v>43865.8058564815</v>
      </c>
      <c r="AB79" s="14">
        <v>6.1209166666666697</v>
      </c>
      <c r="AC79" s="14">
        <v>42.454762499251103</v>
      </c>
      <c r="AD79" s="14">
        <v>84.909524998502306</v>
      </c>
      <c r="AE79" s="14">
        <v>131579.887471736</v>
      </c>
    </row>
    <row r="80" spans="6:31"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U80" s="10"/>
      <c r="W80" s="11" t="s">
        <v>12</v>
      </c>
      <c r="X80" s="11" t="s">
        <v>71</v>
      </c>
      <c r="Y80" s="11" t="s">
        <v>59</v>
      </c>
      <c r="Z80" s="11" t="s">
        <v>145</v>
      </c>
      <c r="AA80" s="13">
        <v>43865.820648148103</v>
      </c>
      <c r="AB80" s="14">
        <v>6.1117833333333298</v>
      </c>
      <c r="AC80" s="14">
        <v>74.457614747166502</v>
      </c>
      <c r="AD80" s="14">
        <v>85.094416853904605</v>
      </c>
      <c r="AE80" s="14">
        <v>213351.538635673</v>
      </c>
    </row>
    <row r="81" spans="6:31"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U81" s="10"/>
      <c r="W81" s="11" t="s">
        <v>46</v>
      </c>
      <c r="X81" s="11" t="s">
        <v>99</v>
      </c>
      <c r="Y81" s="11" t="s">
        <v>59</v>
      </c>
      <c r="Z81" s="11" t="s">
        <v>57</v>
      </c>
      <c r="AA81" s="13">
        <v>43865.835474537002</v>
      </c>
      <c r="AB81" s="14">
        <v>6.0663166666666699</v>
      </c>
      <c r="AC81" s="14">
        <v>111.173074859973</v>
      </c>
      <c r="AD81" s="14">
        <v>88.938459887978794</v>
      </c>
      <c r="AE81" s="14">
        <v>247909.04944228899</v>
      </c>
    </row>
    <row r="82" spans="6:31"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U82" s="10"/>
      <c r="W82" s="11" t="s">
        <v>42</v>
      </c>
      <c r="X82" s="11" t="s">
        <v>8</v>
      </c>
      <c r="Y82" s="11" t="s">
        <v>59</v>
      </c>
      <c r="Z82" s="11" t="s">
        <v>141</v>
      </c>
      <c r="AA82" s="13">
        <v>43865.850219907399</v>
      </c>
      <c r="AB82" s="14">
        <v>6.1087666666666696</v>
      </c>
      <c r="AC82" s="14">
        <v>170.079672478551</v>
      </c>
      <c r="AD82" s="14">
        <v>85.039836239275601</v>
      </c>
      <c r="AE82" s="14">
        <v>474543.57243391901</v>
      </c>
    </row>
    <row r="83" spans="6:31"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U83" s="10"/>
      <c r="W83" s="11" t="s">
        <v>148</v>
      </c>
      <c r="X83" s="11" t="s">
        <v>101</v>
      </c>
      <c r="Y83" s="11" t="s">
        <v>59</v>
      </c>
      <c r="Z83" s="11" t="s">
        <v>197</v>
      </c>
      <c r="AA83" s="13">
        <v>43865.865011574097</v>
      </c>
      <c r="AB83" s="14">
        <v>6.1239499999999998</v>
      </c>
      <c r="AC83" s="14">
        <v>353.185608632141</v>
      </c>
      <c r="AD83" s="14">
        <v>94.182828968570803</v>
      </c>
      <c r="AE83" s="14">
        <v>1029604.80178328</v>
      </c>
    </row>
    <row r="84" spans="6:31"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U84" s="10"/>
      <c r="W84" s="11" t="s">
        <v>50</v>
      </c>
      <c r="X84" s="11" t="s">
        <v>95</v>
      </c>
      <c r="Y84" s="11" t="s">
        <v>59</v>
      </c>
      <c r="Z84" s="11" t="s">
        <v>60</v>
      </c>
      <c r="AA84" s="13">
        <v>43865.879826388897</v>
      </c>
      <c r="AB84" s="14">
        <v>6.1178666666666697</v>
      </c>
      <c r="AC84" s="14">
        <v>675.24717049945798</v>
      </c>
      <c r="AD84" s="14">
        <v>108.03954727991299</v>
      </c>
      <c r="AE84" s="14">
        <v>1871143.81571203</v>
      </c>
    </row>
    <row r="85" spans="6:31">
      <c r="F85" s="10" t="s">
        <v>200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U85" s="10"/>
      <c r="W85" s="11" t="s">
        <v>29</v>
      </c>
      <c r="X85" s="11" t="s">
        <v>181</v>
      </c>
      <c r="Y85" s="11" t="s">
        <v>59</v>
      </c>
      <c r="Z85" s="11" t="s">
        <v>195</v>
      </c>
      <c r="AA85" s="13">
        <v>43865.894583333298</v>
      </c>
      <c r="AB85" s="14">
        <v>6.1148499999999997</v>
      </c>
      <c r="AC85" s="14">
        <v>873.80101216405501</v>
      </c>
      <c r="AD85" s="14">
        <v>99.862972818749199</v>
      </c>
      <c r="AE85" s="14">
        <v>2317726.6713231602</v>
      </c>
    </row>
    <row r="86" spans="6:31"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U86" s="10"/>
      <c r="W86" s="11" t="s">
        <v>27</v>
      </c>
      <c r="X86" s="11" t="s">
        <v>61</v>
      </c>
      <c r="Y86" s="11" t="s">
        <v>59</v>
      </c>
      <c r="Z86" s="11" t="s">
        <v>188</v>
      </c>
      <c r="AA86" s="13">
        <v>43865.909363425897</v>
      </c>
      <c r="AB86" s="14">
        <v>6.1087666666666696</v>
      </c>
      <c r="AC86" s="14">
        <v>1239.6406842727199</v>
      </c>
      <c r="AD86" s="14">
        <v>99.171254741817506</v>
      </c>
      <c r="AE86" s="14">
        <v>3243254.49767775</v>
      </c>
    </row>
    <row r="87" spans="6:31"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U87" s="10"/>
    </row>
    <row r="89" spans="6:31"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U89" s="10"/>
      <c r="W89" s="249" t="s">
        <v>33</v>
      </c>
      <c r="X89" s="250"/>
      <c r="Y89" s="250"/>
      <c r="Z89" s="250"/>
      <c r="AA89" s="251"/>
      <c r="AB89" s="249" t="s">
        <v>70</v>
      </c>
      <c r="AC89" s="250"/>
      <c r="AD89" s="250"/>
      <c r="AE89" s="251"/>
    </row>
    <row r="90" spans="6:31"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U90" s="10"/>
      <c r="W90" s="27" t="s">
        <v>77</v>
      </c>
      <c r="X90" s="27" t="s">
        <v>66</v>
      </c>
      <c r="Y90" s="27" t="s">
        <v>81</v>
      </c>
      <c r="Z90" s="27" t="s">
        <v>34</v>
      </c>
      <c r="AA90" s="27" t="s">
        <v>85</v>
      </c>
      <c r="AB90" s="140" t="s">
        <v>4</v>
      </c>
      <c r="AC90" s="140" t="s">
        <v>22</v>
      </c>
      <c r="AD90" s="140" t="s">
        <v>0</v>
      </c>
      <c r="AE90" s="140" t="s">
        <v>93</v>
      </c>
    </row>
    <row r="91" spans="6:31"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U91" s="10"/>
      <c r="W91" s="11" t="s">
        <v>26</v>
      </c>
      <c r="X91" s="11" t="s">
        <v>191</v>
      </c>
      <c r="Y91" s="11" t="s">
        <v>59</v>
      </c>
      <c r="Z91" s="11" t="s">
        <v>122</v>
      </c>
      <c r="AA91" s="13">
        <v>43865.702291666697</v>
      </c>
      <c r="AB91" s="14">
        <v>6.9177</v>
      </c>
      <c r="AC91" s="14">
        <v>2.2357779708235901</v>
      </c>
      <c r="AD91" s="14">
        <v>127.75874118992</v>
      </c>
      <c r="AE91" s="14">
        <v>1926.1814136810201</v>
      </c>
    </row>
    <row r="92" spans="6:31"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U92" s="10"/>
      <c r="W92" s="11" t="s">
        <v>78</v>
      </c>
      <c r="X92" s="11" t="s">
        <v>125</v>
      </c>
      <c r="Y92" s="11" t="s">
        <v>59</v>
      </c>
      <c r="Z92" s="11" t="s">
        <v>30</v>
      </c>
      <c r="AA92" s="13">
        <v>43865.717199074097</v>
      </c>
      <c r="AB92" s="14">
        <v>6.9246666666666696</v>
      </c>
      <c r="AC92" s="14">
        <v>3.7118780904701598</v>
      </c>
      <c r="AD92" s="14">
        <v>123.72926968233899</v>
      </c>
      <c r="AE92" s="14">
        <v>2745.8266361664801</v>
      </c>
    </row>
    <row r="93" spans="6:31"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U93" s="10"/>
      <c r="W93" s="142" t="s">
        <v>79</v>
      </c>
      <c r="X93" s="142" t="s">
        <v>63</v>
      </c>
      <c r="Y93" s="142" t="s">
        <v>59</v>
      </c>
      <c r="Z93" s="142" t="s">
        <v>75</v>
      </c>
      <c r="AA93" s="143">
        <v>43865.731979166703</v>
      </c>
      <c r="AB93" s="15">
        <v>6.9177</v>
      </c>
      <c r="AC93" s="15">
        <v>6.3341931062347996</v>
      </c>
      <c r="AD93" s="14">
        <v>126.68386212469601</v>
      </c>
      <c r="AE93" s="15">
        <v>6240.05711292455</v>
      </c>
    </row>
    <row r="94" spans="6:31"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U94" s="10"/>
      <c r="W94" s="11" t="s">
        <v>67</v>
      </c>
      <c r="X94" s="11" t="s">
        <v>107</v>
      </c>
      <c r="Y94" s="11" t="s">
        <v>59</v>
      </c>
      <c r="Z94" s="11" t="s">
        <v>167</v>
      </c>
      <c r="AA94" s="13">
        <v>43865.746782407397</v>
      </c>
      <c r="AB94" s="14">
        <v>6.9211999999999998</v>
      </c>
      <c r="AC94" s="14">
        <v>7.8678833107991704</v>
      </c>
      <c r="AD94" s="14">
        <v>104.905110810656</v>
      </c>
      <c r="AE94" s="14">
        <v>8381.6460096008504</v>
      </c>
    </row>
    <row r="95" spans="6:31"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U95" s="10"/>
      <c r="W95" s="11" t="s">
        <v>131</v>
      </c>
      <c r="X95" s="11" t="s">
        <v>120</v>
      </c>
      <c r="Y95" s="11" t="s">
        <v>59</v>
      </c>
      <c r="Z95" s="11" t="s">
        <v>183</v>
      </c>
      <c r="AA95" s="13">
        <v>43865.761550925898</v>
      </c>
      <c r="AB95" s="14">
        <v>6.9211666666666698</v>
      </c>
      <c r="AC95" s="14">
        <v>13.327969226360601</v>
      </c>
      <c r="AD95" s="14">
        <v>106.62375381088501</v>
      </c>
      <c r="AE95" s="14">
        <v>14456.5849395814</v>
      </c>
    </row>
    <row r="96" spans="6:31"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U96" s="10"/>
      <c r="W96" s="11" t="s">
        <v>47</v>
      </c>
      <c r="X96" s="11" t="s">
        <v>187</v>
      </c>
      <c r="Y96" s="11" t="s">
        <v>59</v>
      </c>
      <c r="Z96" s="11" t="s">
        <v>173</v>
      </c>
      <c r="AA96" s="13">
        <v>43865.776296296302</v>
      </c>
      <c r="AB96" s="14">
        <v>6.91773333333333</v>
      </c>
      <c r="AC96" s="14">
        <v>19.561885730166299</v>
      </c>
      <c r="AD96" s="14">
        <v>97.809428650831293</v>
      </c>
      <c r="AE96" s="14">
        <v>19630.318218850502</v>
      </c>
    </row>
    <row r="97" spans="6:31"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U97" s="10"/>
      <c r="W97" s="11" t="s">
        <v>32</v>
      </c>
      <c r="X97" s="11" t="s">
        <v>158</v>
      </c>
      <c r="Y97" s="11" t="s">
        <v>59</v>
      </c>
      <c r="Z97" s="11" t="s">
        <v>169</v>
      </c>
      <c r="AA97" s="13">
        <v>43865.791099536997</v>
      </c>
      <c r="AB97" s="14">
        <v>6.9211666666666698</v>
      </c>
      <c r="AC97" s="14">
        <v>28.916077781191198</v>
      </c>
      <c r="AD97" s="14">
        <v>92.531448899811807</v>
      </c>
      <c r="AE97" s="14">
        <v>32474.5134306949</v>
      </c>
    </row>
    <row r="98" spans="6:31"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U98" s="10"/>
      <c r="W98" s="11" t="s">
        <v>87</v>
      </c>
      <c r="X98" s="11" t="s">
        <v>137</v>
      </c>
      <c r="Y98" s="11" t="s">
        <v>59</v>
      </c>
      <c r="Z98" s="11" t="s">
        <v>82</v>
      </c>
      <c r="AA98" s="13">
        <v>43865.8058564815</v>
      </c>
      <c r="AB98" s="14">
        <v>6.9211999999999998</v>
      </c>
      <c r="AC98" s="14">
        <v>44.976911626297699</v>
      </c>
      <c r="AD98" s="14">
        <v>89.953823252595399</v>
      </c>
      <c r="AE98" s="14">
        <v>52254.226406855501</v>
      </c>
    </row>
    <row r="99" spans="6:31"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U99" s="10"/>
      <c r="W99" s="11" t="s">
        <v>12</v>
      </c>
      <c r="X99" s="11" t="s">
        <v>71</v>
      </c>
      <c r="Y99" s="11" t="s">
        <v>59</v>
      </c>
      <c r="Z99" s="11" t="s">
        <v>145</v>
      </c>
      <c r="AA99" s="13">
        <v>43865.820648148103</v>
      </c>
      <c r="AB99" s="14">
        <v>6.9211666666666698</v>
      </c>
      <c r="AC99" s="14">
        <v>82.352972863192207</v>
      </c>
      <c r="AD99" s="14">
        <v>94.117683272219594</v>
      </c>
      <c r="AE99" s="14">
        <v>89263.761605164298</v>
      </c>
    </row>
    <row r="100" spans="6:31"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U100" s="10"/>
      <c r="W100" s="11" t="s">
        <v>46</v>
      </c>
      <c r="X100" s="11" t="s">
        <v>99</v>
      </c>
      <c r="Y100" s="11" t="s">
        <v>59</v>
      </c>
      <c r="Z100" s="11" t="s">
        <v>57</v>
      </c>
      <c r="AA100" s="13">
        <v>43865.835474537002</v>
      </c>
      <c r="AB100" s="14">
        <v>6.9138500000000001</v>
      </c>
      <c r="AC100" s="14">
        <v>125.463347442074</v>
      </c>
      <c r="AD100" s="14">
        <v>100.370677953659</v>
      </c>
      <c r="AE100" s="14">
        <v>106504.454469313</v>
      </c>
    </row>
    <row r="101" spans="6:31"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U101" s="10"/>
      <c r="W101" s="11" t="s">
        <v>42</v>
      </c>
      <c r="X101" s="11" t="s">
        <v>8</v>
      </c>
      <c r="Y101" s="11" t="s">
        <v>59</v>
      </c>
      <c r="Z101" s="11" t="s">
        <v>141</v>
      </c>
      <c r="AA101" s="13">
        <v>43865.850219907399</v>
      </c>
      <c r="AB101" s="14">
        <v>6.9211833333333299</v>
      </c>
      <c r="AC101" s="14">
        <v>191.974833831691</v>
      </c>
      <c r="AD101" s="14">
        <v>95.9874169158456</v>
      </c>
      <c r="AE101" s="14">
        <v>205547.032234474</v>
      </c>
    </row>
    <row r="102" spans="6:31"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U102" s="10"/>
      <c r="W102" s="11" t="s">
        <v>148</v>
      </c>
      <c r="X102" s="11" t="s">
        <v>101</v>
      </c>
      <c r="Y102" s="11" t="s">
        <v>59</v>
      </c>
      <c r="Z102" s="11" t="s">
        <v>197</v>
      </c>
      <c r="AA102" s="13">
        <v>43865.865011574097</v>
      </c>
      <c r="AB102" s="14">
        <v>6.9211999999999998</v>
      </c>
      <c r="AC102" s="14">
        <v>390.03546763764598</v>
      </c>
      <c r="AD102" s="14">
        <v>104.00945803670599</v>
      </c>
      <c r="AE102" s="14">
        <v>446016.99650241499</v>
      </c>
    </row>
    <row r="103" spans="6:31"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U103" s="10"/>
      <c r="W103" s="11" t="s">
        <v>50</v>
      </c>
      <c r="X103" s="11" t="s">
        <v>95</v>
      </c>
      <c r="Y103" s="11" t="s">
        <v>59</v>
      </c>
      <c r="Z103" s="11" t="s">
        <v>60</v>
      </c>
      <c r="AA103" s="13">
        <v>43865.879826388897</v>
      </c>
      <c r="AB103" s="14">
        <v>6.9211666666666698</v>
      </c>
      <c r="AC103" s="14">
        <v>648.80036724125</v>
      </c>
      <c r="AD103" s="14">
        <v>103.8080587586</v>
      </c>
      <c r="AE103" s="14">
        <v>732322.46784175804</v>
      </c>
    </row>
    <row r="104" spans="6:31">
      <c r="F104" s="10" t="s">
        <v>200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U104" s="10"/>
      <c r="W104" s="11" t="s">
        <v>29</v>
      </c>
      <c r="X104" s="11" t="s">
        <v>181</v>
      </c>
      <c r="Y104" s="11" t="s">
        <v>59</v>
      </c>
      <c r="Z104" s="11" t="s">
        <v>195</v>
      </c>
      <c r="AA104" s="13">
        <v>43865.894583333298</v>
      </c>
      <c r="AB104" s="14">
        <v>6.9211999999999998</v>
      </c>
      <c r="AC104" s="14">
        <v>852.74964929304201</v>
      </c>
      <c r="AD104" s="14">
        <v>97.457102776347696</v>
      </c>
      <c r="AE104" s="14">
        <v>943524.35643282195</v>
      </c>
    </row>
    <row r="105" spans="6:31"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U105" s="10"/>
      <c r="W105" s="11" t="s">
        <v>27</v>
      </c>
      <c r="X105" s="11" t="s">
        <v>61</v>
      </c>
      <c r="Y105" s="11" t="s">
        <v>59</v>
      </c>
      <c r="Z105" s="11" t="s">
        <v>188</v>
      </c>
      <c r="AA105" s="13">
        <v>43865.909363425897</v>
      </c>
      <c r="AB105" s="14">
        <v>6.9211833333333299</v>
      </c>
      <c r="AC105" s="14">
        <v>1251.0187540751199</v>
      </c>
      <c r="AD105" s="14">
        <v>100.08150032601</v>
      </c>
      <c r="AE105" s="14">
        <v>1428427.5788698799</v>
      </c>
    </row>
    <row r="108" spans="6:31"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U108" s="10"/>
      <c r="W108" s="249" t="s">
        <v>33</v>
      </c>
      <c r="X108" s="250"/>
      <c r="Y108" s="250"/>
      <c r="Z108" s="250"/>
      <c r="AA108" s="251"/>
      <c r="AB108" s="249" t="s">
        <v>192</v>
      </c>
      <c r="AC108" s="250"/>
      <c r="AD108" s="250"/>
      <c r="AE108" s="251"/>
    </row>
    <row r="109" spans="6:31"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U109" s="10"/>
      <c r="W109" s="27" t="s">
        <v>77</v>
      </c>
      <c r="X109" s="27" t="s">
        <v>66</v>
      </c>
      <c r="Y109" s="27" t="s">
        <v>81</v>
      </c>
      <c r="Z109" s="27" t="s">
        <v>34</v>
      </c>
      <c r="AA109" s="27" t="s">
        <v>85</v>
      </c>
      <c r="AB109" s="140" t="s">
        <v>4</v>
      </c>
      <c r="AC109" s="140" t="s">
        <v>22</v>
      </c>
      <c r="AD109" s="140" t="s">
        <v>0</v>
      </c>
      <c r="AE109" s="140" t="s">
        <v>93</v>
      </c>
    </row>
    <row r="110" spans="6:31"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U110" s="10"/>
      <c r="W110" s="11" t="s">
        <v>26</v>
      </c>
      <c r="X110" s="11" t="s">
        <v>191</v>
      </c>
      <c r="Y110" s="11" t="s">
        <v>59</v>
      </c>
      <c r="Z110" s="11" t="s">
        <v>122</v>
      </c>
      <c r="AA110" s="13">
        <v>43865.702291666697</v>
      </c>
      <c r="AB110" s="14">
        <v>7.7800166666666701</v>
      </c>
      <c r="AC110" s="14">
        <v>3.3556152490193099</v>
      </c>
      <c r="AD110" s="14">
        <v>191.74944280110299</v>
      </c>
      <c r="AE110" s="14">
        <v>1991.1675487861401</v>
      </c>
    </row>
    <row r="111" spans="6:31"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U111" s="10"/>
      <c r="W111" s="11" t="s">
        <v>78</v>
      </c>
      <c r="X111" s="11" t="s">
        <v>125</v>
      </c>
      <c r="Y111" s="11" t="s">
        <v>59</v>
      </c>
      <c r="Z111" s="11" t="s">
        <v>30</v>
      </c>
      <c r="AA111" s="13">
        <v>43865.717199074097</v>
      </c>
      <c r="AB111" s="14">
        <v>7.7835000000000001</v>
      </c>
      <c r="AC111" s="14">
        <v>5.3749443915035497</v>
      </c>
      <c r="AD111" s="14">
        <v>179.164813050118</v>
      </c>
      <c r="AE111" s="14">
        <v>2381.26276742354</v>
      </c>
    </row>
    <row r="112" spans="6:31"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U112" s="10"/>
      <c r="W112" s="142" t="s">
        <v>79</v>
      </c>
      <c r="X112" s="142" t="s">
        <v>63</v>
      </c>
      <c r="Y112" s="142" t="s">
        <v>59</v>
      </c>
      <c r="Z112" s="142" t="s">
        <v>75</v>
      </c>
      <c r="AA112" s="143">
        <v>43865.731979166703</v>
      </c>
      <c r="AB112" s="15">
        <v>7.7800166666666701</v>
      </c>
      <c r="AC112" s="15">
        <v>7.4960968437817197</v>
      </c>
      <c r="AD112" s="14">
        <v>149.921936875634</v>
      </c>
      <c r="AE112" s="15">
        <v>4194.0148398133797</v>
      </c>
    </row>
    <row r="113" spans="6:31"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U113" s="10"/>
      <c r="W113" s="11" t="s">
        <v>67</v>
      </c>
      <c r="X113" s="11" t="s">
        <v>107</v>
      </c>
      <c r="Y113" s="11" t="s">
        <v>59</v>
      </c>
      <c r="Z113" s="11" t="s">
        <v>167</v>
      </c>
      <c r="AA113" s="13">
        <v>43865.746782407397</v>
      </c>
      <c r="AB113" s="14">
        <v>7.7835000000000001</v>
      </c>
      <c r="AC113" s="14">
        <v>9.4758375140564297</v>
      </c>
      <c r="AD113" s="14">
        <v>126.344500187419</v>
      </c>
      <c r="AE113" s="14">
        <v>5754.8285547960404</v>
      </c>
    </row>
    <row r="114" spans="6:31"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U114" s="10"/>
      <c r="W114" s="11" t="s">
        <v>131</v>
      </c>
      <c r="X114" s="11" t="s">
        <v>120</v>
      </c>
      <c r="Y114" s="11" t="s">
        <v>59</v>
      </c>
      <c r="Z114" s="11" t="s">
        <v>183</v>
      </c>
      <c r="AA114" s="13">
        <v>43865.761550925898</v>
      </c>
      <c r="AB114" s="14">
        <v>7.7834833333333302</v>
      </c>
      <c r="AC114" s="14">
        <v>12.9669526087512</v>
      </c>
      <c r="AD114" s="14">
        <v>103.73562087001</v>
      </c>
      <c r="AE114" s="14">
        <v>8247.8008296434291</v>
      </c>
    </row>
    <row r="115" spans="6:31"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U115" s="10"/>
      <c r="W115" s="11" t="s">
        <v>47</v>
      </c>
      <c r="X115" s="11" t="s">
        <v>187</v>
      </c>
      <c r="Y115" s="11" t="s">
        <v>59</v>
      </c>
      <c r="Z115" s="11" t="s">
        <v>173</v>
      </c>
      <c r="AA115" s="13">
        <v>43865.776296296302</v>
      </c>
      <c r="AB115" s="14">
        <v>7.7835000000000001</v>
      </c>
      <c r="AC115" s="14">
        <v>19.688825237678699</v>
      </c>
      <c r="AD115" s="14">
        <v>98.444126188393298</v>
      </c>
      <c r="AE115" s="14">
        <v>10757.504541648301</v>
      </c>
    </row>
    <row r="116" spans="6:31"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U116" s="10"/>
      <c r="W116" s="11" t="s">
        <v>32</v>
      </c>
      <c r="X116" s="11" t="s">
        <v>158</v>
      </c>
      <c r="Y116" s="11" t="s">
        <v>59</v>
      </c>
      <c r="Z116" s="11" t="s">
        <v>169</v>
      </c>
      <c r="AA116" s="13">
        <v>43865.791099536997</v>
      </c>
      <c r="AB116" s="14">
        <v>7.7834833333333302</v>
      </c>
      <c r="AC116" s="14">
        <v>31.942046233672201</v>
      </c>
      <c r="AD116" s="14">
        <v>102.214547947751</v>
      </c>
      <c r="AE116" s="14">
        <v>18858.709450886101</v>
      </c>
    </row>
    <row r="117" spans="6:31"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U117" s="10"/>
      <c r="W117" s="11" t="s">
        <v>87</v>
      </c>
      <c r="X117" s="11" t="s">
        <v>137</v>
      </c>
      <c r="Y117" s="11" t="s">
        <v>59</v>
      </c>
      <c r="Z117" s="11" t="s">
        <v>82</v>
      </c>
      <c r="AA117" s="13">
        <v>43865.8058564815</v>
      </c>
      <c r="AB117" s="14">
        <v>7.7835000000000001</v>
      </c>
      <c r="AC117" s="14">
        <v>46.9546704313248</v>
      </c>
      <c r="AD117" s="14">
        <v>93.9093408626496</v>
      </c>
      <c r="AE117" s="14">
        <v>28477.555493570999</v>
      </c>
    </row>
    <row r="118" spans="6:31"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U118" s="10"/>
      <c r="W118" s="11" t="s">
        <v>12</v>
      </c>
      <c r="X118" s="11" t="s">
        <v>71</v>
      </c>
      <c r="Y118" s="11" t="s">
        <v>59</v>
      </c>
      <c r="Z118" s="11" t="s">
        <v>145</v>
      </c>
      <c r="AA118" s="13">
        <v>43865.820648148103</v>
      </c>
      <c r="AB118" s="14">
        <v>7.7834666666666701</v>
      </c>
      <c r="AC118" s="14">
        <v>80.778790172579804</v>
      </c>
      <c r="AD118" s="14">
        <v>92.318617340091194</v>
      </c>
      <c r="AE118" s="14">
        <v>47593.417204314901</v>
      </c>
    </row>
    <row r="119" spans="6:31"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U119" s="10"/>
      <c r="W119" s="11" t="s">
        <v>46</v>
      </c>
      <c r="X119" s="11" t="s">
        <v>99</v>
      </c>
      <c r="Y119" s="11" t="s">
        <v>59</v>
      </c>
      <c r="Z119" s="11" t="s">
        <v>57</v>
      </c>
      <c r="AA119" s="13">
        <v>43865.835474537002</v>
      </c>
      <c r="AB119" s="14">
        <v>7.7865500000000001</v>
      </c>
      <c r="AC119" s="14">
        <v>113.401900594434</v>
      </c>
      <c r="AD119" s="14">
        <v>90.721520475546995</v>
      </c>
      <c r="AE119" s="14">
        <v>53223.0090217998</v>
      </c>
    </row>
    <row r="120" spans="6:31"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U120" s="10"/>
      <c r="W120" s="11" t="s">
        <v>42</v>
      </c>
      <c r="X120" s="11" t="s">
        <v>8</v>
      </c>
      <c r="Y120" s="11" t="s">
        <v>59</v>
      </c>
      <c r="Z120" s="11" t="s">
        <v>141</v>
      </c>
      <c r="AA120" s="13">
        <v>43865.850219907399</v>
      </c>
      <c r="AB120" s="14">
        <v>7.7834833333333302</v>
      </c>
      <c r="AC120" s="14">
        <v>182.91477441078999</v>
      </c>
      <c r="AD120" s="14">
        <v>91.457387205394795</v>
      </c>
      <c r="AE120" s="14">
        <v>105439.511644937</v>
      </c>
    </row>
    <row r="121" spans="6:31"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U121" s="10"/>
      <c r="W121" s="11" t="s">
        <v>148</v>
      </c>
      <c r="X121" s="11" t="s">
        <v>101</v>
      </c>
      <c r="Y121" s="11" t="s">
        <v>59</v>
      </c>
      <c r="Z121" s="11" t="s">
        <v>197</v>
      </c>
      <c r="AA121" s="13">
        <v>43865.865011574097</v>
      </c>
      <c r="AB121" s="14">
        <v>7.7835000000000001</v>
      </c>
      <c r="AC121" s="14">
        <v>354.46742666612801</v>
      </c>
      <c r="AD121" s="14">
        <v>94.524647110967393</v>
      </c>
      <c r="AE121" s="14">
        <v>221857.59074305801</v>
      </c>
    </row>
    <row r="122" spans="6:31"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U122" s="10"/>
      <c r="W122" s="11" t="s">
        <v>50</v>
      </c>
      <c r="X122" s="11" t="s">
        <v>95</v>
      </c>
      <c r="Y122" s="11" t="s">
        <v>59</v>
      </c>
      <c r="Z122" s="11" t="s">
        <v>60</v>
      </c>
      <c r="AA122" s="13">
        <v>43865.879826388897</v>
      </c>
      <c r="AB122" s="14">
        <v>7.7834833333333302</v>
      </c>
      <c r="AC122" s="14">
        <v>612.59124953169601</v>
      </c>
      <c r="AD122" s="14">
        <v>98.014599925071394</v>
      </c>
      <c r="AE122" s="14">
        <v>372776.12313301401</v>
      </c>
    </row>
    <row r="123" spans="6:31">
      <c r="F123" s="10" t="s">
        <v>201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U123" s="10"/>
      <c r="W123" s="11" t="s">
        <v>29</v>
      </c>
      <c r="X123" s="11" t="s">
        <v>181</v>
      </c>
      <c r="Y123" s="11" t="s">
        <v>59</v>
      </c>
      <c r="Z123" s="11" t="s">
        <v>195</v>
      </c>
      <c r="AA123" s="13">
        <v>43865.894583333298</v>
      </c>
      <c r="AB123" s="14">
        <v>7.7869666666666699</v>
      </c>
      <c r="AC123" s="14">
        <v>926.26377866607004</v>
      </c>
      <c r="AD123" s="14">
        <v>105.858717561837</v>
      </c>
      <c r="AE123" s="14">
        <v>528588.32731621701</v>
      </c>
    </row>
    <row r="124" spans="6:31"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U124" s="10"/>
      <c r="W124" s="11" t="s">
        <v>27</v>
      </c>
      <c r="X124" s="11" t="s">
        <v>61</v>
      </c>
      <c r="Y124" s="11" t="s">
        <v>59</v>
      </c>
      <c r="Z124" s="11" t="s">
        <v>188</v>
      </c>
      <c r="AA124" s="13">
        <v>43865.909363425897</v>
      </c>
      <c r="AB124" s="14">
        <v>7.78695</v>
      </c>
      <c r="AC124" s="14">
        <v>1230.9184670474799</v>
      </c>
      <c r="AD124" s="14">
        <v>98.473477363798494</v>
      </c>
      <c r="AE124" s="14">
        <v>705806.26591038099</v>
      </c>
    </row>
    <row r="127" spans="6:31"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U127" s="10"/>
      <c r="W127" s="249" t="s">
        <v>33</v>
      </c>
      <c r="X127" s="250"/>
      <c r="Y127" s="250"/>
      <c r="Z127" s="250"/>
      <c r="AA127" s="251"/>
      <c r="AB127" s="249" t="s">
        <v>3</v>
      </c>
      <c r="AC127" s="250"/>
      <c r="AD127" s="250"/>
      <c r="AE127" s="251"/>
    </row>
    <row r="128" spans="6:31"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U128" s="10"/>
      <c r="W128" s="27" t="s">
        <v>77</v>
      </c>
      <c r="X128" s="27" t="s">
        <v>66</v>
      </c>
      <c r="Y128" s="27" t="s">
        <v>81</v>
      </c>
      <c r="Z128" s="27" t="s">
        <v>34</v>
      </c>
      <c r="AA128" s="27" t="s">
        <v>85</v>
      </c>
      <c r="AB128" s="140" t="s">
        <v>4</v>
      </c>
      <c r="AC128" s="140" t="s">
        <v>22</v>
      </c>
      <c r="AD128" s="140" t="s">
        <v>0</v>
      </c>
      <c r="AE128" s="140" t="s">
        <v>93</v>
      </c>
    </row>
    <row r="129" spans="6:31"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U129" s="10"/>
      <c r="W129" s="11" t="s">
        <v>26</v>
      </c>
      <c r="X129" s="11" t="s">
        <v>191</v>
      </c>
      <c r="Y129" s="11" t="s">
        <v>59</v>
      </c>
      <c r="Z129" s="11" t="s">
        <v>122</v>
      </c>
      <c r="AA129" s="13">
        <v>43865.702291666697</v>
      </c>
      <c r="AB129" s="14">
        <v>9.3663833333333297</v>
      </c>
      <c r="AC129" s="14">
        <v>0</v>
      </c>
      <c r="AD129" s="14">
        <v>0</v>
      </c>
      <c r="AE129" s="14">
        <v>17574.932616566301</v>
      </c>
    </row>
    <row r="130" spans="6:31"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U130" s="10"/>
      <c r="W130" s="11" t="s">
        <v>78</v>
      </c>
      <c r="X130" s="11" t="s">
        <v>125</v>
      </c>
      <c r="Y130" s="11" t="s">
        <v>59</v>
      </c>
      <c r="Z130" s="11" t="s">
        <v>30</v>
      </c>
      <c r="AA130" s="13">
        <v>43865.717199074097</v>
      </c>
      <c r="AB130" s="14">
        <v>9.3664000000000005</v>
      </c>
      <c r="AC130" s="14">
        <v>1.1341534330385299</v>
      </c>
      <c r="AD130" s="14">
        <v>37.805114434617799</v>
      </c>
      <c r="AE130" s="14">
        <v>25613.9020006561</v>
      </c>
    </row>
    <row r="131" spans="6:31"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U131" s="10"/>
      <c r="W131" s="142" t="s">
        <v>79</v>
      </c>
      <c r="X131" s="142" t="s">
        <v>63</v>
      </c>
      <c r="Y131" s="142" t="s">
        <v>59</v>
      </c>
      <c r="Z131" s="142" t="s">
        <v>75</v>
      </c>
      <c r="AA131" s="143">
        <v>43865.731979166703</v>
      </c>
      <c r="AB131" s="15">
        <v>9.3638166666666702</v>
      </c>
      <c r="AC131" s="15">
        <v>2.86164061598704</v>
      </c>
      <c r="AD131" s="14">
        <v>57.232812319740901</v>
      </c>
      <c r="AE131" s="15">
        <v>47277.164296551498</v>
      </c>
    </row>
    <row r="132" spans="6:31"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U132" s="10"/>
      <c r="W132" s="11" t="s">
        <v>67</v>
      </c>
      <c r="X132" s="11" t="s">
        <v>107</v>
      </c>
      <c r="Y132" s="11" t="s">
        <v>59</v>
      </c>
      <c r="Z132" s="11" t="s">
        <v>167</v>
      </c>
      <c r="AA132" s="13">
        <v>43865.746782407397</v>
      </c>
      <c r="AB132" s="14">
        <v>9.3638499999999993</v>
      </c>
      <c r="AC132" s="14">
        <v>4.9978715385605703</v>
      </c>
      <c r="AD132" s="14">
        <v>66.638287180807595</v>
      </c>
      <c r="AE132" s="14">
        <v>71358.819697115599</v>
      </c>
    </row>
    <row r="133" spans="6:31"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U133" s="10"/>
      <c r="W133" s="11" t="s">
        <v>131</v>
      </c>
      <c r="X133" s="11" t="s">
        <v>120</v>
      </c>
      <c r="Y133" s="11" t="s">
        <v>59</v>
      </c>
      <c r="Z133" s="11" t="s">
        <v>183</v>
      </c>
      <c r="AA133" s="13">
        <v>43865.761550925898</v>
      </c>
      <c r="AB133" s="14">
        <v>9.3638333333333303</v>
      </c>
      <c r="AC133" s="14">
        <v>8.8585116060263207</v>
      </c>
      <c r="AD133" s="14">
        <v>70.868092848210495</v>
      </c>
      <c r="AE133" s="14">
        <v>112668.731152672</v>
      </c>
    </row>
    <row r="134" spans="6:31"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U134" s="10"/>
      <c r="W134" s="11" t="s">
        <v>47</v>
      </c>
      <c r="X134" s="11" t="s">
        <v>187</v>
      </c>
      <c r="Y134" s="11" t="s">
        <v>59</v>
      </c>
      <c r="Z134" s="11" t="s">
        <v>173</v>
      </c>
      <c r="AA134" s="13">
        <v>43865.776296296302</v>
      </c>
      <c r="AB134" s="14">
        <v>9.3664000000000005</v>
      </c>
      <c r="AC134" s="14">
        <v>17.525452142801299</v>
      </c>
      <c r="AD134" s="14">
        <v>87.627260714006297</v>
      </c>
      <c r="AE134" s="14">
        <v>169930.61007830099</v>
      </c>
    </row>
    <row r="135" spans="6:31"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U135" s="10"/>
      <c r="W135" s="11" t="s">
        <v>32</v>
      </c>
      <c r="X135" s="11" t="s">
        <v>158</v>
      </c>
      <c r="Y135" s="11" t="s">
        <v>59</v>
      </c>
      <c r="Z135" s="11" t="s">
        <v>169</v>
      </c>
      <c r="AA135" s="13">
        <v>43865.791099536997</v>
      </c>
      <c r="AB135" s="14">
        <v>9.3638333333333303</v>
      </c>
      <c r="AC135" s="14">
        <v>27.912838013607399</v>
      </c>
      <c r="AD135" s="14">
        <v>89.321081643543806</v>
      </c>
      <c r="AE135" s="14">
        <v>278357.37188962201</v>
      </c>
    </row>
    <row r="136" spans="6:31"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U136" s="10"/>
      <c r="W136" s="11" t="s">
        <v>87</v>
      </c>
      <c r="X136" s="11" t="s">
        <v>137</v>
      </c>
      <c r="Y136" s="11" t="s">
        <v>59</v>
      </c>
      <c r="Z136" s="11" t="s">
        <v>82</v>
      </c>
      <c r="AA136" s="13">
        <v>43865.8058564815</v>
      </c>
      <c r="AB136" s="14">
        <v>9.3638499999999993</v>
      </c>
      <c r="AC136" s="14">
        <v>46.749838353954402</v>
      </c>
      <c r="AD136" s="14">
        <v>93.499676707908705</v>
      </c>
      <c r="AE136" s="14">
        <v>462416.879088104</v>
      </c>
    </row>
    <row r="137" spans="6:31"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U137" s="10"/>
      <c r="W137" s="11" t="s">
        <v>12</v>
      </c>
      <c r="X137" s="11" t="s">
        <v>71</v>
      </c>
      <c r="Y137" s="11" t="s">
        <v>59</v>
      </c>
      <c r="Z137" s="11" t="s">
        <v>145</v>
      </c>
      <c r="AA137" s="13">
        <v>43865.820648148103</v>
      </c>
      <c r="AB137" s="14">
        <v>9.3663666666666696</v>
      </c>
      <c r="AC137" s="14">
        <v>84.303028016190098</v>
      </c>
      <c r="AD137" s="14">
        <v>96.346317732788705</v>
      </c>
      <c r="AE137" s="14">
        <v>790998.54802288499</v>
      </c>
    </row>
    <row r="138" spans="6:31"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U138" s="10"/>
      <c r="W138" s="11" t="s">
        <v>46</v>
      </c>
      <c r="X138" s="11" t="s">
        <v>99</v>
      </c>
      <c r="Y138" s="11" t="s">
        <v>59</v>
      </c>
      <c r="Z138" s="11" t="s">
        <v>57</v>
      </c>
      <c r="AA138" s="13">
        <v>43865.835474537002</v>
      </c>
      <c r="AB138" s="14">
        <v>9.3689666666666707</v>
      </c>
      <c r="AC138" s="14">
        <v>123.744162958392</v>
      </c>
      <c r="AD138" s="14">
        <v>98.995330366713503</v>
      </c>
      <c r="AE138" s="14">
        <v>916034.96357433498</v>
      </c>
    </row>
    <row r="139" spans="6:31"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U139" s="10"/>
      <c r="W139" s="11" t="s">
        <v>42</v>
      </c>
      <c r="X139" s="11" t="s">
        <v>8</v>
      </c>
      <c r="Y139" s="11" t="s">
        <v>59</v>
      </c>
      <c r="Z139" s="11" t="s">
        <v>141</v>
      </c>
      <c r="AA139" s="13">
        <v>43865.850219907399</v>
      </c>
      <c r="AB139" s="14">
        <v>9.3663666666666696</v>
      </c>
      <c r="AC139" s="14">
        <v>199.161034352607</v>
      </c>
      <c r="AD139" s="14">
        <v>99.580517176303701</v>
      </c>
      <c r="AE139" s="14">
        <v>1796629.7609953899</v>
      </c>
    </row>
    <row r="140" spans="6:31"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U140" s="10"/>
      <c r="W140" s="11" t="s">
        <v>148</v>
      </c>
      <c r="X140" s="11" t="s">
        <v>101</v>
      </c>
      <c r="Y140" s="11" t="s">
        <v>59</v>
      </c>
      <c r="Z140" s="11" t="s">
        <v>197</v>
      </c>
      <c r="AA140" s="13">
        <v>43865.865011574097</v>
      </c>
      <c r="AB140" s="14">
        <v>9.3664000000000005</v>
      </c>
      <c r="AC140" s="14">
        <v>386.14363457865801</v>
      </c>
      <c r="AD140" s="14">
        <v>102.97163588764199</v>
      </c>
      <c r="AE140" s="14">
        <v>3758538.5904959501</v>
      </c>
    </row>
    <row r="141" spans="6:31"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U141" s="10"/>
      <c r="W141" s="11" t="s">
        <v>50</v>
      </c>
      <c r="X141" s="11" t="s">
        <v>95</v>
      </c>
      <c r="Y141" s="11" t="s">
        <v>59</v>
      </c>
      <c r="Z141" s="11" t="s">
        <v>60</v>
      </c>
      <c r="AA141" s="13">
        <v>43865.879826388897</v>
      </c>
      <c r="AB141" s="14">
        <v>9.3663666666666696</v>
      </c>
      <c r="AC141" s="14">
        <v>646.62771238234404</v>
      </c>
      <c r="AD141" s="14">
        <v>103.460433981175</v>
      </c>
      <c r="AE141" s="14">
        <v>6102787.4466072097</v>
      </c>
    </row>
    <row r="142" spans="6:31">
      <c r="F142" s="10" t="s">
        <v>201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U142" s="10"/>
      <c r="W142" s="11" t="s">
        <v>29</v>
      </c>
      <c r="X142" s="11" t="s">
        <v>181</v>
      </c>
      <c r="Y142" s="11" t="s">
        <v>59</v>
      </c>
      <c r="Z142" s="11" t="s">
        <v>195</v>
      </c>
      <c r="AA142" s="13">
        <v>43865.894583333298</v>
      </c>
      <c r="AB142" s="14">
        <v>9.3663833333333297</v>
      </c>
      <c r="AC142" s="14">
        <v>888.06240825950999</v>
      </c>
      <c r="AD142" s="14">
        <v>101.49284665822999</v>
      </c>
      <c r="AE142" s="14">
        <v>7851422.3845527098</v>
      </c>
    </row>
    <row r="143" spans="6:31"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U143" s="10"/>
      <c r="W143" s="11" t="s">
        <v>27</v>
      </c>
      <c r="X143" s="11" t="s">
        <v>61</v>
      </c>
      <c r="Y143" s="11" t="s">
        <v>59</v>
      </c>
      <c r="Z143" s="11" t="s">
        <v>188</v>
      </c>
      <c r="AA143" s="13">
        <v>43865.909363425897</v>
      </c>
      <c r="AB143" s="14">
        <v>9.3663833333333297</v>
      </c>
      <c r="AC143" s="14">
        <v>1227.4674641557899</v>
      </c>
      <c r="AD143" s="14">
        <v>98.197397132463095</v>
      </c>
      <c r="AE143" s="14">
        <v>10895228.0529585</v>
      </c>
    </row>
    <row r="146" spans="6:31"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U146" s="10"/>
      <c r="W146" s="249" t="s">
        <v>33</v>
      </c>
      <c r="X146" s="250"/>
      <c r="Y146" s="250"/>
      <c r="Z146" s="250"/>
      <c r="AA146" s="251"/>
      <c r="AB146" s="249" t="s">
        <v>14</v>
      </c>
      <c r="AC146" s="250"/>
      <c r="AD146" s="250"/>
      <c r="AE146" s="251"/>
    </row>
    <row r="147" spans="6:31"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U147" s="10"/>
      <c r="W147" s="27" t="s">
        <v>77</v>
      </c>
      <c r="X147" s="27" t="s">
        <v>66</v>
      </c>
      <c r="Y147" s="27" t="s">
        <v>81</v>
      </c>
      <c r="Z147" s="27" t="s">
        <v>34</v>
      </c>
      <c r="AA147" s="27" t="s">
        <v>85</v>
      </c>
      <c r="AB147" s="140" t="s">
        <v>4</v>
      </c>
      <c r="AC147" s="140" t="s">
        <v>22</v>
      </c>
      <c r="AD147" s="140" t="s">
        <v>0</v>
      </c>
      <c r="AE147" s="140" t="s">
        <v>93</v>
      </c>
    </row>
    <row r="148" spans="6:31"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U148" s="10"/>
      <c r="W148" s="11" t="s">
        <v>26</v>
      </c>
      <c r="X148" s="11" t="s">
        <v>191</v>
      </c>
      <c r="Y148" s="11" t="s">
        <v>59</v>
      </c>
      <c r="Z148" s="11" t="s">
        <v>122</v>
      </c>
      <c r="AA148" s="13">
        <v>43865.702291666697</v>
      </c>
      <c r="AB148" s="14">
        <v>9.6681833333333298</v>
      </c>
      <c r="AC148" s="14">
        <v>1.73034853568793</v>
      </c>
      <c r="AD148" s="14">
        <v>98.8770591821675</v>
      </c>
      <c r="AE148" s="14">
        <v>755.73030262048599</v>
      </c>
    </row>
    <row r="149" spans="6:31"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U149" s="10"/>
      <c r="W149" s="11" t="s">
        <v>78</v>
      </c>
      <c r="X149" s="11" t="s">
        <v>125</v>
      </c>
      <c r="Y149" s="11" t="s">
        <v>59</v>
      </c>
      <c r="Z149" s="11" t="s">
        <v>30</v>
      </c>
      <c r="AA149" s="13">
        <v>43865.717199074097</v>
      </c>
      <c r="AB149" s="14">
        <v>9.6656499999999994</v>
      </c>
      <c r="AC149" s="14">
        <v>3.9828225361390301</v>
      </c>
      <c r="AD149" s="14">
        <v>132.760751204634</v>
      </c>
      <c r="AE149" s="14">
        <v>1298.6083231002899</v>
      </c>
    </row>
    <row r="150" spans="6:31"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U150" s="10"/>
      <c r="W150" s="142" t="s">
        <v>79</v>
      </c>
      <c r="X150" s="142" t="s">
        <v>63</v>
      </c>
      <c r="Y150" s="142" t="s">
        <v>59</v>
      </c>
      <c r="Z150" s="142" t="s">
        <v>75</v>
      </c>
      <c r="AA150" s="143">
        <v>43865.731979166703</v>
      </c>
      <c r="AB150" s="15">
        <v>9.6656166666666703</v>
      </c>
      <c r="AC150" s="15">
        <v>5.6641992554538403</v>
      </c>
      <c r="AD150" s="14">
        <v>113.28398510907699</v>
      </c>
      <c r="AE150" s="15">
        <v>2332.1395745186701</v>
      </c>
    </row>
    <row r="151" spans="6:31"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U151" s="10"/>
      <c r="W151" s="11" t="s">
        <v>67</v>
      </c>
      <c r="X151" s="11" t="s">
        <v>107</v>
      </c>
      <c r="Y151" s="11" t="s">
        <v>59</v>
      </c>
      <c r="Z151" s="11" t="s">
        <v>167</v>
      </c>
      <c r="AA151" s="13">
        <v>43865.746782407397</v>
      </c>
      <c r="AB151" s="14">
        <v>9.6656499999999994</v>
      </c>
      <c r="AC151" s="14">
        <v>6.7358978618471097</v>
      </c>
      <c r="AD151" s="14">
        <v>89.811971491294798</v>
      </c>
      <c r="AE151" s="14">
        <v>3010.3064923209899</v>
      </c>
    </row>
    <row r="152" spans="6:31"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U152" s="10"/>
      <c r="W152" s="11" t="s">
        <v>131</v>
      </c>
      <c r="X152" s="11" t="s">
        <v>120</v>
      </c>
      <c r="Y152" s="11" t="s">
        <v>59</v>
      </c>
      <c r="Z152" s="11" t="s">
        <v>183</v>
      </c>
      <c r="AA152" s="13">
        <v>43865.761550925898</v>
      </c>
      <c r="AB152" s="14">
        <v>9.6630666666666691</v>
      </c>
      <c r="AC152" s="14">
        <v>10.791977852390399</v>
      </c>
      <c r="AD152" s="14">
        <v>86.335822819123607</v>
      </c>
      <c r="AE152" s="14">
        <v>5050.36742539446</v>
      </c>
    </row>
    <row r="153" spans="6:31"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U153" s="10"/>
      <c r="W153" s="11" t="s">
        <v>47</v>
      </c>
      <c r="X153" s="11" t="s">
        <v>187</v>
      </c>
      <c r="Y153" s="11" t="s">
        <v>59</v>
      </c>
      <c r="Z153" s="11" t="s">
        <v>173</v>
      </c>
      <c r="AA153" s="13">
        <v>43865.776296296302</v>
      </c>
      <c r="AB153" s="14">
        <v>9.6656499999999994</v>
      </c>
      <c r="AC153" s="14">
        <v>17.794011015899901</v>
      </c>
      <c r="AD153" s="14">
        <v>88.970055079499502</v>
      </c>
      <c r="AE153" s="14">
        <v>7150.7451362920301</v>
      </c>
    </row>
    <row r="154" spans="6:31"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U154" s="10"/>
      <c r="W154" s="11" t="s">
        <v>32</v>
      </c>
      <c r="X154" s="11" t="s">
        <v>158</v>
      </c>
      <c r="Y154" s="11" t="s">
        <v>59</v>
      </c>
      <c r="Z154" s="11" t="s">
        <v>169</v>
      </c>
      <c r="AA154" s="13">
        <v>43865.791099536997</v>
      </c>
      <c r="AB154" s="14">
        <v>9.6656166666666703</v>
      </c>
      <c r="AC154" s="14">
        <v>28.687631905303299</v>
      </c>
      <c r="AD154" s="14">
        <v>91.800422096970706</v>
      </c>
      <c r="AE154" s="14">
        <v>12451.3949515119</v>
      </c>
    </row>
    <row r="155" spans="6:31"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U155" s="10"/>
      <c r="W155" s="11" t="s">
        <v>87</v>
      </c>
      <c r="X155" s="11" t="s">
        <v>137</v>
      </c>
      <c r="Y155" s="11" t="s">
        <v>59</v>
      </c>
      <c r="Z155" s="11" t="s">
        <v>82</v>
      </c>
      <c r="AA155" s="13">
        <v>43865.8058564815</v>
      </c>
      <c r="AB155" s="14">
        <v>9.6656499999999994</v>
      </c>
      <c r="AC155" s="14">
        <v>46.1738414858387</v>
      </c>
      <c r="AD155" s="14">
        <v>92.3476829716775</v>
      </c>
      <c r="AE155" s="14">
        <v>20570.9363723282</v>
      </c>
    </row>
    <row r="156" spans="6:31"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U156" s="10"/>
      <c r="W156" s="11" t="s">
        <v>12</v>
      </c>
      <c r="X156" s="11" t="s">
        <v>71</v>
      </c>
      <c r="Y156" s="11" t="s">
        <v>59</v>
      </c>
      <c r="Z156" s="11" t="s">
        <v>145</v>
      </c>
      <c r="AA156" s="13">
        <v>43865.820648148103</v>
      </c>
      <c r="AB156" s="14">
        <v>9.6655999999999995</v>
      </c>
      <c r="AC156" s="14">
        <v>83.845709153084599</v>
      </c>
      <c r="AD156" s="14">
        <v>95.823667603525294</v>
      </c>
      <c r="AE156" s="14">
        <v>36226.909448236001</v>
      </c>
    </row>
    <row r="157" spans="6:31"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U157" s="10"/>
      <c r="W157" s="11" t="s">
        <v>46</v>
      </c>
      <c r="X157" s="11" t="s">
        <v>99</v>
      </c>
      <c r="Y157" s="11" t="s">
        <v>59</v>
      </c>
      <c r="Z157" s="11" t="s">
        <v>57</v>
      </c>
      <c r="AA157" s="13">
        <v>43865.835474537002</v>
      </c>
      <c r="AB157" s="14">
        <v>9.6682166666666696</v>
      </c>
      <c r="AC157" s="14">
        <v>126.17396482701599</v>
      </c>
      <c r="AD157" s="14">
        <v>100.939171861612</v>
      </c>
      <c r="AE157" s="14">
        <v>43343.540719359902</v>
      </c>
    </row>
    <row r="158" spans="6:31"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U158" s="10"/>
      <c r="W158" s="11" t="s">
        <v>42</v>
      </c>
      <c r="X158" s="11" t="s">
        <v>8</v>
      </c>
      <c r="Y158" s="11" t="s">
        <v>59</v>
      </c>
      <c r="Z158" s="11" t="s">
        <v>141</v>
      </c>
      <c r="AA158" s="13">
        <v>43865.850219907399</v>
      </c>
      <c r="AB158" s="14">
        <v>9.6656166666666703</v>
      </c>
      <c r="AC158" s="14">
        <v>186.71851446211801</v>
      </c>
      <c r="AD158" s="14">
        <v>93.359257231059203</v>
      </c>
      <c r="AE158" s="14">
        <v>78565.9275504666</v>
      </c>
    </row>
    <row r="159" spans="6:31"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U159" s="10"/>
      <c r="W159" s="11" t="s">
        <v>148</v>
      </c>
      <c r="X159" s="11" t="s">
        <v>101</v>
      </c>
      <c r="Y159" s="11" t="s">
        <v>59</v>
      </c>
      <c r="Z159" s="11" t="s">
        <v>197</v>
      </c>
      <c r="AA159" s="13">
        <v>43865.865011574097</v>
      </c>
      <c r="AB159" s="14">
        <v>9.6656499999999994</v>
      </c>
      <c r="AC159" s="14">
        <v>377.30242399852398</v>
      </c>
      <c r="AD159" s="14">
        <v>100.61397973294</v>
      </c>
      <c r="AE159" s="14">
        <v>170896.76600284499</v>
      </c>
    </row>
    <row r="160" spans="6:31"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U160" s="10"/>
      <c r="W160" s="11" t="s">
        <v>50</v>
      </c>
      <c r="X160" s="11" t="s">
        <v>95</v>
      </c>
      <c r="Y160" s="11" t="s">
        <v>59</v>
      </c>
      <c r="Z160" s="11" t="s">
        <v>60</v>
      </c>
      <c r="AA160" s="13">
        <v>43865.879826388897</v>
      </c>
      <c r="AB160" s="14">
        <v>9.6656166666666703</v>
      </c>
      <c r="AC160" s="14">
        <v>623.02281413833396</v>
      </c>
      <c r="AD160" s="14">
        <v>99.683650262133497</v>
      </c>
      <c r="AE160" s="14">
        <v>271299.92118988902</v>
      </c>
    </row>
    <row r="161" spans="6:31">
      <c r="F161" s="10" t="s">
        <v>201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U161" s="10"/>
      <c r="W161" s="11" t="s">
        <v>29</v>
      </c>
      <c r="X161" s="11" t="s">
        <v>181</v>
      </c>
      <c r="Y161" s="11" t="s">
        <v>59</v>
      </c>
      <c r="Z161" s="11" t="s">
        <v>195</v>
      </c>
      <c r="AA161" s="13">
        <v>43865.894583333298</v>
      </c>
      <c r="AB161" s="14">
        <v>9.6656333333333304</v>
      </c>
      <c r="AC161" s="14">
        <v>886.08675747959796</v>
      </c>
      <c r="AD161" s="14">
        <v>101.267057997668</v>
      </c>
      <c r="AE161" s="14">
        <v>357473.57446150703</v>
      </c>
    </row>
    <row r="162" spans="6:31"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U162" s="10"/>
      <c r="W162" s="11" t="s">
        <v>27</v>
      </c>
      <c r="X162" s="11" t="s">
        <v>61</v>
      </c>
      <c r="Y162" s="11" t="s">
        <v>59</v>
      </c>
      <c r="Z162" s="11" t="s">
        <v>188</v>
      </c>
      <c r="AA162" s="13">
        <v>43865.909363425897</v>
      </c>
      <c r="AB162" s="14">
        <v>9.6656166666666703</v>
      </c>
      <c r="AC162" s="14">
        <v>1245.0593557902901</v>
      </c>
      <c r="AD162" s="14">
        <v>99.604748463223402</v>
      </c>
      <c r="AE162" s="14">
        <v>496267.53372433397</v>
      </c>
    </row>
    <row r="165" spans="6:31">
      <c r="W165" s="249" t="s">
        <v>33</v>
      </c>
      <c r="X165" s="250"/>
      <c r="Y165" s="250"/>
      <c r="Z165" s="250"/>
      <c r="AA165" s="251"/>
      <c r="AB165" s="249" t="s">
        <v>180</v>
      </c>
      <c r="AC165" s="250"/>
      <c r="AD165" s="250"/>
      <c r="AE165" s="251"/>
    </row>
    <row r="166" spans="6:31">
      <c r="W166" s="27" t="s">
        <v>77</v>
      </c>
      <c r="X166" s="27" t="s">
        <v>66</v>
      </c>
      <c r="Y166" s="27" t="s">
        <v>81</v>
      </c>
      <c r="Z166" s="27" t="s">
        <v>34</v>
      </c>
      <c r="AA166" s="27" t="s">
        <v>85</v>
      </c>
      <c r="AB166" s="140" t="s">
        <v>4</v>
      </c>
      <c r="AC166" s="140" t="s">
        <v>22</v>
      </c>
      <c r="AD166" s="140" t="s">
        <v>0</v>
      </c>
      <c r="AE166" s="140" t="s">
        <v>93</v>
      </c>
    </row>
    <row r="167" spans="6:31"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U167" s="10"/>
      <c r="W167" s="11" t="s">
        <v>26</v>
      </c>
      <c r="X167" s="11" t="s">
        <v>191</v>
      </c>
      <c r="Y167" s="11" t="s">
        <v>59</v>
      </c>
      <c r="Z167" s="11" t="s">
        <v>122</v>
      </c>
      <c r="AA167" s="13">
        <v>43865.702291666697</v>
      </c>
      <c r="AB167" s="14">
        <v>11.130316666666699</v>
      </c>
      <c r="AC167" s="14">
        <v>1.98516490974716</v>
      </c>
      <c r="AD167" s="14">
        <v>113.43799484269501</v>
      </c>
      <c r="AE167" s="14">
        <v>12056.107904155901</v>
      </c>
    </row>
    <row r="168" spans="6:31"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U168" s="10"/>
      <c r="W168" s="11" t="s">
        <v>78</v>
      </c>
      <c r="X168" s="11" t="s">
        <v>125</v>
      </c>
      <c r="Y168" s="11" t="s">
        <v>59</v>
      </c>
      <c r="Z168" s="11" t="s">
        <v>30</v>
      </c>
      <c r="AA168" s="13">
        <v>43865.717199074097</v>
      </c>
      <c r="AB168" s="14">
        <v>11.1770333333333</v>
      </c>
      <c r="AC168" s="14">
        <v>3.3178568962835202</v>
      </c>
      <c r="AD168" s="14">
        <v>110.595229876117</v>
      </c>
      <c r="AE168" s="14">
        <v>15044.0887394123</v>
      </c>
    </row>
    <row r="169" spans="6:31"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U169" s="10"/>
      <c r="W169" s="142" t="s">
        <v>79</v>
      </c>
      <c r="X169" s="142" t="s">
        <v>63</v>
      </c>
      <c r="Y169" s="142" t="s">
        <v>59</v>
      </c>
      <c r="Z169" s="142" t="s">
        <v>75</v>
      </c>
      <c r="AA169" s="143">
        <v>43865.731979166703</v>
      </c>
      <c r="AB169" s="15">
        <v>11.1303</v>
      </c>
      <c r="AC169" s="15">
        <v>5.4140571258783696</v>
      </c>
      <c r="AD169" s="14">
        <v>108.28114251756701</v>
      </c>
      <c r="AE169" s="15">
        <v>31002.1988869134</v>
      </c>
    </row>
    <row r="170" spans="6:31"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U170" s="10"/>
      <c r="W170" s="11" t="s">
        <v>67</v>
      </c>
      <c r="X170" s="11" t="s">
        <v>107</v>
      </c>
      <c r="Y170" s="11" t="s">
        <v>59</v>
      </c>
      <c r="Z170" s="11" t="s">
        <v>167</v>
      </c>
      <c r="AA170" s="13">
        <v>43865.746782407397</v>
      </c>
      <c r="AB170" s="14">
        <v>11.177049999999999</v>
      </c>
      <c r="AC170" s="14">
        <v>7.3038852703779398</v>
      </c>
      <c r="AD170" s="14">
        <v>97.385136938372597</v>
      </c>
      <c r="AE170" s="14">
        <v>45398.7209620828</v>
      </c>
    </row>
    <row r="171" spans="6:31"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U171" s="10"/>
      <c r="W171" s="11" t="s">
        <v>131</v>
      </c>
      <c r="X171" s="11" t="s">
        <v>120</v>
      </c>
      <c r="Y171" s="11" t="s">
        <v>59</v>
      </c>
      <c r="Z171" s="11" t="s">
        <v>183</v>
      </c>
      <c r="AA171" s="13">
        <v>43865.761550925898</v>
      </c>
      <c r="AB171" s="14">
        <v>11.184799999999999</v>
      </c>
      <c r="AC171" s="14">
        <v>11.278338424302801</v>
      </c>
      <c r="AD171" s="14">
        <v>90.226707394422803</v>
      </c>
      <c r="AE171" s="14">
        <v>73420.992926710402</v>
      </c>
    </row>
    <row r="172" spans="6:31"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U172" s="10"/>
      <c r="W172" s="11" t="s">
        <v>47</v>
      </c>
      <c r="X172" s="11" t="s">
        <v>187</v>
      </c>
      <c r="Y172" s="11" t="s">
        <v>59</v>
      </c>
      <c r="Z172" s="11" t="s">
        <v>173</v>
      </c>
      <c r="AA172" s="13">
        <v>43865.776296296302</v>
      </c>
      <c r="AB172" s="14">
        <v>11.130333333333301</v>
      </c>
      <c r="AC172" s="14">
        <v>18.794132146334501</v>
      </c>
      <c r="AD172" s="14">
        <v>93.970660731672496</v>
      </c>
      <c r="AE172" s="14">
        <v>105096.65659945599</v>
      </c>
    </row>
    <row r="173" spans="6:31"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U173" s="10"/>
      <c r="W173" s="11" t="s">
        <v>32</v>
      </c>
      <c r="X173" s="11" t="s">
        <v>158</v>
      </c>
      <c r="Y173" s="11" t="s">
        <v>59</v>
      </c>
      <c r="Z173" s="11" t="s">
        <v>169</v>
      </c>
      <c r="AA173" s="13">
        <v>43865.791099536997</v>
      </c>
      <c r="AB173" s="14">
        <v>11.177016666666701</v>
      </c>
      <c r="AC173" s="14">
        <v>27.153755314432001</v>
      </c>
      <c r="AD173" s="14">
        <v>86.8920170061823</v>
      </c>
      <c r="AE173" s="14">
        <v>164079.38737437699</v>
      </c>
    </row>
    <row r="174" spans="6:31"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U174" s="10"/>
      <c r="W174" s="11" t="s">
        <v>87</v>
      </c>
      <c r="X174" s="11" t="s">
        <v>137</v>
      </c>
      <c r="Y174" s="11" t="s">
        <v>59</v>
      </c>
      <c r="Z174" s="11" t="s">
        <v>82</v>
      </c>
      <c r="AA174" s="13">
        <v>43865.8058564815</v>
      </c>
      <c r="AB174" s="14">
        <v>11.2004</v>
      </c>
      <c r="AC174" s="14">
        <v>44.197826897587603</v>
      </c>
      <c r="AD174" s="14">
        <v>88.395653795175207</v>
      </c>
      <c r="AE174" s="14">
        <v>274346.68499537598</v>
      </c>
    </row>
    <row r="175" spans="6:31"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U175" s="10"/>
      <c r="W175" s="11" t="s">
        <v>12</v>
      </c>
      <c r="X175" s="11" t="s">
        <v>71</v>
      </c>
      <c r="Y175" s="11" t="s">
        <v>59</v>
      </c>
      <c r="Z175" s="11" t="s">
        <v>145</v>
      </c>
      <c r="AA175" s="13">
        <v>43865.820648148103</v>
      </c>
      <c r="AB175" s="14">
        <v>11.1614166666667</v>
      </c>
      <c r="AC175" s="14">
        <v>74.82911016685</v>
      </c>
      <c r="AD175" s="14">
        <v>85.518983047828499</v>
      </c>
      <c r="AE175" s="14">
        <v>451226.93359645898</v>
      </c>
    </row>
    <row r="176" spans="6:31"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U176" s="10"/>
      <c r="W176" s="11" t="s">
        <v>46</v>
      </c>
      <c r="X176" s="11" t="s">
        <v>99</v>
      </c>
      <c r="Y176" s="11" t="s">
        <v>59</v>
      </c>
      <c r="Z176" s="11" t="s">
        <v>57</v>
      </c>
      <c r="AA176" s="13">
        <v>43865.835474537002</v>
      </c>
      <c r="AB176" s="14">
        <v>11.177049999999999</v>
      </c>
      <c r="AC176" s="14">
        <v>110.486910983752</v>
      </c>
      <c r="AD176" s="14">
        <v>88.389528787001595</v>
      </c>
      <c r="AE176" s="14">
        <v>530719.21597145696</v>
      </c>
    </row>
    <row r="177" spans="6:31"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U177" s="10"/>
      <c r="W177" s="11" t="s">
        <v>42</v>
      </c>
      <c r="X177" s="11" t="s">
        <v>8</v>
      </c>
      <c r="Y177" s="11" t="s">
        <v>59</v>
      </c>
      <c r="Z177" s="11" t="s">
        <v>141</v>
      </c>
      <c r="AA177" s="13">
        <v>43865.850219907399</v>
      </c>
      <c r="AB177" s="14">
        <v>11.1536666666667</v>
      </c>
      <c r="AC177" s="14">
        <v>189.70530582530401</v>
      </c>
      <c r="AD177" s="14">
        <v>94.852652912652104</v>
      </c>
      <c r="AE177" s="14">
        <v>1119203.263297</v>
      </c>
    </row>
    <row r="178" spans="6:31"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U178" s="10"/>
      <c r="W178" s="11" t="s">
        <v>148</v>
      </c>
      <c r="X178" s="11" t="s">
        <v>101</v>
      </c>
      <c r="Y178" s="11" t="s">
        <v>59</v>
      </c>
      <c r="Z178" s="11" t="s">
        <v>197</v>
      </c>
      <c r="AA178" s="13">
        <v>43865.865011574097</v>
      </c>
      <c r="AB178" s="14">
        <v>11.145899999999999</v>
      </c>
      <c r="AC178" s="14">
        <v>362.71695142158899</v>
      </c>
      <c r="AD178" s="14">
        <v>96.724520379090507</v>
      </c>
      <c r="AE178" s="14">
        <v>2323489.4384312299</v>
      </c>
    </row>
    <row r="179" spans="6:31"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U179" s="10"/>
      <c r="W179" s="11" t="s">
        <v>50</v>
      </c>
      <c r="X179" s="11" t="s">
        <v>95</v>
      </c>
      <c r="Y179" s="11" t="s">
        <v>59</v>
      </c>
      <c r="Z179" s="11" t="s">
        <v>60</v>
      </c>
      <c r="AA179" s="13">
        <v>43865.879826388897</v>
      </c>
      <c r="AB179" s="14">
        <v>11.153650000000001</v>
      </c>
      <c r="AC179" s="14">
        <v>637.04703219798103</v>
      </c>
      <c r="AD179" s="14">
        <v>101.927525151677</v>
      </c>
      <c r="AE179" s="14">
        <v>3967561.6640021601</v>
      </c>
    </row>
    <row r="180" spans="6:31"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U180" s="10"/>
      <c r="W180" s="11" t="s">
        <v>29</v>
      </c>
      <c r="X180" s="11" t="s">
        <v>181</v>
      </c>
      <c r="Y180" s="11" t="s">
        <v>59</v>
      </c>
      <c r="Z180" s="11" t="s">
        <v>195</v>
      </c>
      <c r="AA180" s="13">
        <v>43865.894583333298</v>
      </c>
      <c r="AB180" s="14">
        <v>11.1536666666667</v>
      </c>
      <c r="AC180" s="14">
        <v>914.90392237040498</v>
      </c>
      <c r="AD180" s="14">
        <v>104.560448270903</v>
      </c>
      <c r="AE180" s="14">
        <v>5343591.7001831001</v>
      </c>
    </row>
    <row r="181" spans="6:31"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U181" s="10"/>
      <c r="W181" s="11" t="s">
        <v>27</v>
      </c>
      <c r="X181" s="11" t="s">
        <v>61</v>
      </c>
      <c r="Y181" s="11" t="s">
        <v>59</v>
      </c>
      <c r="Z181" s="11" t="s">
        <v>188</v>
      </c>
      <c r="AA181" s="13">
        <v>43865.909363425897</v>
      </c>
      <c r="AB181" s="14">
        <v>11.122533333333299</v>
      </c>
      <c r="AC181" s="14">
        <v>1224.0662903724899</v>
      </c>
      <c r="AD181" s="14">
        <v>97.925303229799198</v>
      </c>
      <c r="AE181" s="14">
        <v>7183499.2428787798</v>
      </c>
    </row>
    <row r="182" spans="6:31">
      <c r="F182" s="10" t="s">
        <v>201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U182" s="10"/>
    </row>
    <row r="183" spans="6:31"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U183" s="10"/>
    </row>
    <row r="184" spans="6:31"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V184" s="49">
        <v>43893</v>
      </c>
      <c r="W184" s="249" t="s">
        <v>33</v>
      </c>
      <c r="X184" s="250"/>
      <c r="Y184" s="250"/>
      <c r="Z184" s="250"/>
      <c r="AA184" s="251"/>
      <c r="AB184" s="249" t="s">
        <v>44</v>
      </c>
      <c r="AC184" s="250"/>
      <c r="AD184" s="250"/>
      <c r="AE184" s="251"/>
    </row>
    <row r="185" spans="6:31"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W185" s="27" t="s">
        <v>77</v>
      </c>
      <c r="X185" s="27" t="s">
        <v>66</v>
      </c>
      <c r="Y185" s="27" t="s">
        <v>81</v>
      </c>
      <c r="Z185" s="27" t="s">
        <v>34</v>
      </c>
      <c r="AA185" s="27" t="s">
        <v>85</v>
      </c>
      <c r="AB185" s="27" t="s">
        <v>4</v>
      </c>
      <c r="AC185" s="27" t="s">
        <v>93</v>
      </c>
      <c r="AD185" s="27" t="s">
        <v>22</v>
      </c>
      <c r="AE185" s="27" t="s">
        <v>0</v>
      </c>
    </row>
    <row r="186" spans="6:31"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W186" s="25" t="s">
        <v>26</v>
      </c>
      <c r="X186" s="25" t="s">
        <v>328</v>
      </c>
      <c r="Y186" s="25" t="s">
        <v>59</v>
      </c>
      <c r="Z186" s="25" t="s">
        <v>122</v>
      </c>
      <c r="AA186" s="26">
        <v>43893.460398044001</v>
      </c>
      <c r="AB186" s="24">
        <v>10.3572166666667</v>
      </c>
      <c r="AC186" s="24">
        <v>414.62329325237403</v>
      </c>
      <c r="AD186" s="24">
        <v>2.59980142932497</v>
      </c>
      <c r="AE186" s="14">
        <v>148.56008167571301</v>
      </c>
    </row>
    <row r="187" spans="6:31"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W187" s="25" t="s">
        <v>78</v>
      </c>
      <c r="X187" s="25" t="s">
        <v>327</v>
      </c>
      <c r="Y187" s="25" t="s">
        <v>59</v>
      </c>
      <c r="Z187" s="25" t="s">
        <v>30</v>
      </c>
      <c r="AA187" s="26">
        <v>43893.474930474498</v>
      </c>
      <c r="AB187" s="24">
        <v>10.357250000000001</v>
      </c>
      <c r="AC187" s="24">
        <v>582.33437557130503</v>
      </c>
      <c r="AD187" s="24">
        <v>3.6656093890478001</v>
      </c>
      <c r="AE187" s="14">
        <v>122.186979634927</v>
      </c>
    </row>
    <row r="188" spans="6:31"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W188" s="25" t="s">
        <v>79</v>
      </c>
      <c r="X188" s="25" t="s">
        <v>326</v>
      </c>
      <c r="Y188" s="25" t="s">
        <v>59</v>
      </c>
      <c r="Z188" s="25" t="s">
        <v>75</v>
      </c>
      <c r="AA188" s="26">
        <v>43893.489197199102</v>
      </c>
      <c r="AB188" s="24">
        <v>10.3572166666667</v>
      </c>
      <c r="AC188" s="24">
        <v>932.62453372207199</v>
      </c>
      <c r="AD188" s="24">
        <v>5.5941922039788503</v>
      </c>
      <c r="AE188" s="14">
        <v>111.883844079577</v>
      </c>
    </row>
    <row r="189" spans="6:31"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W189" s="25" t="s">
        <v>67</v>
      </c>
      <c r="X189" s="25" t="s">
        <v>325</v>
      </c>
      <c r="Y189" s="25" t="s">
        <v>59</v>
      </c>
      <c r="Z189" s="25" t="s">
        <v>167</v>
      </c>
      <c r="AA189" s="26">
        <v>43893.503491157397</v>
      </c>
      <c r="AB189" s="24">
        <v>10.357250000000001</v>
      </c>
      <c r="AC189" s="24">
        <v>1142.5911378018</v>
      </c>
      <c r="AD189" s="24">
        <v>7.9642953900595499</v>
      </c>
      <c r="AE189" s="14">
        <v>106.190605200794</v>
      </c>
    </row>
    <row r="190" spans="6:31"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W190" s="25" t="s">
        <v>131</v>
      </c>
      <c r="X190" s="25" t="s">
        <v>324</v>
      </c>
      <c r="Y190" s="25" t="s">
        <v>59</v>
      </c>
      <c r="Z190" s="25" t="s">
        <v>183</v>
      </c>
      <c r="AA190" s="26">
        <v>43893.517741354197</v>
      </c>
      <c r="AB190" s="24">
        <v>10.3572166666667</v>
      </c>
      <c r="AC190" s="24">
        <v>2229.95514902083</v>
      </c>
      <c r="AD190" s="24">
        <v>14.0215478970178</v>
      </c>
      <c r="AE190" s="14">
        <v>112.17238317614201</v>
      </c>
    </row>
    <row r="191" spans="6:31"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W191" s="25" t="s">
        <v>47</v>
      </c>
      <c r="X191" s="25" t="s">
        <v>323</v>
      </c>
      <c r="Y191" s="25" t="s">
        <v>59</v>
      </c>
      <c r="Z191" s="25" t="s">
        <v>173</v>
      </c>
      <c r="AA191" s="26">
        <v>43893.532001724503</v>
      </c>
      <c r="AB191" s="24">
        <v>10.357250000000001</v>
      </c>
      <c r="AC191" s="24">
        <v>3009.4331144930602</v>
      </c>
      <c r="AD191" s="24">
        <v>16.5986280722483</v>
      </c>
      <c r="AE191" s="14">
        <v>82.993140361241601</v>
      </c>
    </row>
    <row r="192" spans="6:31"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W192" s="25" t="s">
        <v>32</v>
      </c>
      <c r="X192" s="25" t="s">
        <v>322</v>
      </c>
      <c r="Y192" s="25" t="s">
        <v>59</v>
      </c>
      <c r="Z192" s="25" t="s">
        <v>169</v>
      </c>
      <c r="AA192" s="26">
        <v>43893.546309004603</v>
      </c>
      <c r="AB192" s="24">
        <v>10.3572166666667</v>
      </c>
      <c r="AC192" s="24">
        <v>4711.3505476217597</v>
      </c>
      <c r="AD192" s="24">
        <v>38.426905079112601</v>
      </c>
      <c r="AE192" s="14">
        <v>122.96609625316</v>
      </c>
    </row>
    <row r="193" spans="6:84"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W193" s="25" t="s">
        <v>87</v>
      </c>
      <c r="X193" s="25" t="s">
        <v>321</v>
      </c>
      <c r="Y193" s="25" t="s">
        <v>59</v>
      </c>
      <c r="Z193" s="25" t="s">
        <v>82</v>
      </c>
      <c r="AA193" s="26">
        <v>43893.560567835702</v>
      </c>
      <c r="AB193" s="24">
        <v>10.357250000000001</v>
      </c>
      <c r="AC193" s="24">
        <v>7377.3875157961202</v>
      </c>
      <c r="AD193" s="24">
        <v>55.336383787959697</v>
      </c>
      <c r="AE193" s="14">
        <v>110.672767575919</v>
      </c>
    </row>
    <row r="194" spans="6:84"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W194" s="25" t="s">
        <v>12</v>
      </c>
      <c r="X194" s="25" t="s">
        <v>320</v>
      </c>
      <c r="Y194" s="25" t="s">
        <v>59</v>
      </c>
      <c r="Z194" s="25" t="s">
        <v>145</v>
      </c>
      <c r="AA194" s="26">
        <v>43893.574816631903</v>
      </c>
      <c r="AB194" s="24">
        <v>10.3572166666667</v>
      </c>
      <c r="AC194" s="24">
        <v>12246.758751417199</v>
      </c>
      <c r="AD194" s="24">
        <v>70.820210260797197</v>
      </c>
      <c r="AE194" s="14">
        <v>80.937383155196798</v>
      </c>
    </row>
    <row r="195" spans="6:84"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W195" s="25" t="s">
        <v>46</v>
      </c>
      <c r="X195" s="25" t="s">
        <v>319</v>
      </c>
      <c r="Y195" s="25" t="s">
        <v>59</v>
      </c>
      <c r="Z195" s="25" t="s">
        <v>57</v>
      </c>
      <c r="AA195" s="26">
        <v>43893.589138830997</v>
      </c>
      <c r="AB195" s="24">
        <v>10.357250000000001</v>
      </c>
      <c r="AC195" s="24">
        <v>17644.064336677398</v>
      </c>
      <c r="AD195" s="24">
        <v>141.02104007097901</v>
      </c>
      <c r="AE195" s="14">
        <v>112.816832056783</v>
      </c>
    </row>
    <row r="196" spans="6:84"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W196" s="25" t="s">
        <v>42</v>
      </c>
      <c r="X196" s="25" t="s">
        <v>318</v>
      </c>
      <c r="Y196" s="25" t="s">
        <v>59</v>
      </c>
      <c r="Z196" s="25" t="s">
        <v>141</v>
      </c>
      <c r="AA196" s="26">
        <v>43893.603406608803</v>
      </c>
      <c r="AB196" s="24">
        <v>10.3572166666667</v>
      </c>
      <c r="AC196" s="24">
        <v>28820.862428909099</v>
      </c>
      <c r="AD196" s="24">
        <v>176.85824857190701</v>
      </c>
      <c r="AE196" s="14">
        <v>88.429124285953307</v>
      </c>
    </row>
    <row r="197" spans="6:84"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W197" s="25" t="s">
        <v>148</v>
      </c>
      <c r="X197" s="25" t="s">
        <v>317</v>
      </c>
      <c r="Y197" s="25" t="s">
        <v>59</v>
      </c>
      <c r="Z197" s="25" t="s">
        <v>197</v>
      </c>
      <c r="AA197" s="26">
        <v>43893.617658599498</v>
      </c>
      <c r="AB197" s="24">
        <v>10.357250000000001</v>
      </c>
      <c r="AC197" s="24">
        <v>65149.323949554499</v>
      </c>
      <c r="AD197" s="24">
        <v>347.611462542889</v>
      </c>
      <c r="AE197" s="14">
        <v>92.696390011437103</v>
      </c>
    </row>
    <row r="198" spans="6:84"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W198" s="25" t="s">
        <v>50</v>
      </c>
      <c r="X198" s="25" t="s">
        <v>316</v>
      </c>
      <c r="Y198" s="25" t="s">
        <v>59</v>
      </c>
      <c r="Z198" s="25" t="s">
        <v>60</v>
      </c>
      <c r="AA198" s="26">
        <v>43893.631984537002</v>
      </c>
      <c r="AB198" s="24">
        <v>10.3572166666667</v>
      </c>
      <c r="AC198" s="24">
        <v>104338.001244596</v>
      </c>
      <c r="AD198" s="24">
        <v>724.11349264394903</v>
      </c>
      <c r="AE198" s="14">
        <v>115.858158823032</v>
      </c>
    </row>
    <row r="199" spans="6:84"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W199" s="25" t="s">
        <v>29</v>
      </c>
      <c r="X199" s="25" t="s">
        <v>315</v>
      </c>
      <c r="Y199" s="25" t="s">
        <v>59</v>
      </c>
      <c r="Z199" s="25" t="s">
        <v>195</v>
      </c>
      <c r="AA199" s="26">
        <v>43893.646255995402</v>
      </c>
      <c r="AB199" s="24">
        <v>10.357250000000001</v>
      </c>
      <c r="AC199" s="24">
        <v>138411.06916647701</v>
      </c>
      <c r="AD199" s="24">
        <v>795.53824240929805</v>
      </c>
      <c r="AE199" s="14">
        <v>90.918656275348397</v>
      </c>
    </row>
    <row r="200" spans="6:84"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W200" s="25" t="s">
        <v>27</v>
      </c>
      <c r="X200" s="25" t="s">
        <v>314</v>
      </c>
      <c r="Y200" s="25" t="s">
        <v>59</v>
      </c>
      <c r="Z200" s="25" t="s">
        <v>188</v>
      </c>
      <c r="AA200" s="26">
        <v>43893.660539606499</v>
      </c>
      <c r="AB200" s="24">
        <v>10.3572166666667</v>
      </c>
      <c r="AC200" s="24">
        <v>190214.60661447799</v>
      </c>
      <c r="AD200" s="24">
        <v>1266.14602587476</v>
      </c>
      <c r="AE200" s="14">
        <v>101.29168206998099</v>
      </c>
    </row>
    <row r="201" spans="6:84"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6:84"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6:84"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6:84">
      <c r="F204" s="10" t="s">
        <v>332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6:84"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6:84"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V206" s="49">
        <v>43893</v>
      </c>
      <c r="W206" s="249" t="s">
        <v>33</v>
      </c>
      <c r="X206" s="250"/>
      <c r="Y206" s="250"/>
      <c r="Z206" s="250"/>
      <c r="AA206" s="251"/>
      <c r="AB206" s="249" t="s">
        <v>129</v>
      </c>
      <c r="AC206" s="250"/>
      <c r="AD206" s="250"/>
      <c r="AE206" s="251"/>
      <c r="AH206" s="49">
        <v>43865</v>
      </c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 t="s">
        <v>700</v>
      </c>
      <c r="AV206" s="249" t="s">
        <v>33</v>
      </c>
      <c r="AW206" s="250"/>
      <c r="AX206" s="250"/>
      <c r="AY206" s="250"/>
      <c r="AZ206" s="251"/>
      <c r="BA206" s="249" t="s">
        <v>129</v>
      </c>
      <c r="BB206" s="250"/>
      <c r="BC206" s="250"/>
      <c r="BD206" s="251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X206" s="249" t="s">
        <v>33</v>
      </c>
      <c r="BY206" s="250"/>
      <c r="BZ206" s="250"/>
      <c r="CA206" s="250"/>
      <c r="CB206" s="251"/>
      <c r="CC206" s="249" t="s">
        <v>129</v>
      </c>
      <c r="CD206" s="250"/>
      <c r="CE206" s="250"/>
      <c r="CF206" s="251"/>
    </row>
    <row r="207" spans="6:84"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W207" s="27" t="s">
        <v>77</v>
      </c>
      <c r="X207" s="27" t="s">
        <v>66</v>
      </c>
      <c r="Y207" s="27" t="s">
        <v>81</v>
      </c>
      <c r="Z207" s="27" t="s">
        <v>34</v>
      </c>
      <c r="AA207" s="27" t="s">
        <v>85</v>
      </c>
      <c r="AB207" s="27" t="s">
        <v>4</v>
      </c>
      <c r="AC207" s="27" t="s">
        <v>93</v>
      </c>
      <c r="AD207" s="27" t="s">
        <v>22</v>
      </c>
      <c r="AE207" s="27" t="s">
        <v>0</v>
      </c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27" t="s">
        <v>77</v>
      </c>
      <c r="AW207" s="27" t="s">
        <v>66</v>
      </c>
      <c r="AX207" s="27" t="s">
        <v>81</v>
      </c>
      <c r="AY207" s="27" t="s">
        <v>34</v>
      </c>
      <c r="AZ207" s="27" t="s">
        <v>85</v>
      </c>
      <c r="BA207" s="27" t="s">
        <v>4</v>
      </c>
      <c r="BB207" s="27" t="s">
        <v>93</v>
      </c>
      <c r="BC207" s="27" t="s">
        <v>22</v>
      </c>
      <c r="BD207" s="27" t="s">
        <v>0</v>
      </c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X207" s="27" t="s">
        <v>77</v>
      </c>
      <c r="BY207" s="27" t="s">
        <v>66</v>
      </c>
      <c r="BZ207" s="27" t="s">
        <v>81</v>
      </c>
      <c r="CA207" s="27" t="s">
        <v>34</v>
      </c>
      <c r="CB207" s="27" t="s">
        <v>85</v>
      </c>
      <c r="CC207" s="140" t="s">
        <v>4</v>
      </c>
      <c r="CD207" s="140" t="s">
        <v>22</v>
      </c>
      <c r="CE207" s="140" t="s">
        <v>0</v>
      </c>
      <c r="CF207" s="140" t="s">
        <v>93</v>
      </c>
    </row>
    <row r="208" spans="6:84"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W208" s="25" t="s">
        <v>26</v>
      </c>
      <c r="X208" s="25" t="s">
        <v>328</v>
      </c>
      <c r="Y208" s="25" t="s">
        <v>59</v>
      </c>
      <c r="Z208" s="25" t="s">
        <v>122</v>
      </c>
      <c r="AA208" s="26">
        <v>43893.460398044001</v>
      </c>
      <c r="AB208" s="24">
        <v>11.4979833333333</v>
      </c>
      <c r="AC208" s="24">
        <v>3288.1631632850799</v>
      </c>
      <c r="AD208" s="24">
        <v>3.6198591527042701</v>
      </c>
      <c r="AE208" s="14">
        <v>206.84909444024399</v>
      </c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25" t="s">
        <v>574</v>
      </c>
      <c r="AW208" s="25" t="s">
        <v>609</v>
      </c>
      <c r="AX208" s="25" t="s">
        <v>59</v>
      </c>
      <c r="AY208" s="25" t="s">
        <v>122</v>
      </c>
      <c r="AZ208" s="26">
        <v>43865.623598541701</v>
      </c>
      <c r="BA208" s="24">
        <v>11.5026333333333</v>
      </c>
      <c r="BB208" s="24">
        <v>986.22901855472298</v>
      </c>
      <c r="BC208" s="24">
        <v>1.35584500736566</v>
      </c>
      <c r="BD208" s="14">
        <v>77.476857563752105</v>
      </c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X208" s="11" t="s">
        <v>26</v>
      </c>
      <c r="BY208" s="11" t="s">
        <v>191</v>
      </c>
      <c r="BZ208" s="11" t="s">
        <v>59</v>
      </c>
      <c r="CA208" s="11" t="s">
        <v>122</v>
      </c>
      <c r="CB208" s="13">
        <v>43865.702291666697</v>
      </c>
      <c r="CC208" s="14">
        <v>11.2267333333333</v>
      </c>
      <c r="CD208" s="14">
        <v>2.3385799282091901</v>
      </c>
      <c r="CE208" s="14">
        <v>133.633138754811</v>
      </c>
      <c r="CF208" s="14">
        <v>13303.6892420941</v>
      </c>
    </row>
    <row r="209" spans="6:84"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W209" s="25" t="s">
        <v>78</v>
      </c>
      <c r="X209" s="25" t="s">
        <v>327</v>
      </c>
      <c r="Y209" s="25" t="s">
        <v>59</v>
      </c>
      <c r="Z209" s="25" t="s">
        <v>30</v>
      </c>
      <c r="AA209" s="26">
        <v>43893.474930474498</v>
      </c>
      <c r="AB209" s="24">
        <v>11.4980166666667</v>
      </c>
      <c r="AC209" s="24">
        <v>2605.1215695040701</v>
      </c>
      <c r="AD209" s="24">
        <v>2.74787661847181</v>
      </c>
      <c r="AE209" s="14">
        <v>91.595887282393704</v>
      </c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25" t="s">
        <v>561</v>
      </c>
      <c r="AW209" s="25" t="s">
        <v>608</v>
      </c>
      <c r="AX209" s="25" t="s">
        <v>59</v>
      </c>
      <c r="AY209" s="25" t="s">
        <v>30</v>
      </c>
      <c r="AZ209" s="26">
        <v>43865.637870636601</v>
      </c>
      <c r="BA209" s="24">
        <v>11.4966666666667</v>
      </c>
      <c r="BB209" s="24">
        <v>1397.10312847717</v>
      </c>
      <c r="BC209" s="24">
        <v>2.0259381014191602</v>
      </c>
      <c r="BD209" s="14">
        <v>67.531270047305298</v>
      </c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X209" s="11" t="s">
        <v>78</v>
      </c>
      <c r="BY209" s="11" t="s">
        <v>125</v>
      </c>
      <c r="BZ209" s="11" t="s">
        <v>59</v>
      </c>
      <c r="CA209" s="11" t="s">
        <v>30</v>
      </c>
      <c r="CB209" s="13">
        <v>43865.717199074097</v>
      </c>
      <c r="CC209" s="14">
        <v>11.226749999999999</v>
      </c>
      <c r="CD209" s="14">
        <v>3.4301173664550499</v>
      </c>
      <c r="CE209" s="14">
        <v>114.337245548502</v>
      </c>
      <c r="CF209" s="14">
        <v>15923.523108294101</v>
      </c>
    </row>
    <row r="210" spans="6:84"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W210" s="25" t="s">
        <v>79</v>
      </c>
      <c r="X210" s="25" t="s">
        <v>326</v>
      </c>
      <c r="Y210" s="25" t="s">
        <v>59</v>
      </c>
      <c r="Z210" s="25" t="s">
        <v>75</v>
      </c>
      <c r="AA210" s="26">
        <v>43893.489197199102</v>
      </c>
      <c r="AB210" s="24">
        <v>11.4979833333333</v>
      </c>
      <c r="AC210" s="24">
        <v>4565.5174165156004</v>
      </c>
      <c r="AD210" s="24">
        <v>5.4604945920850803</v>
      </c>
      <c r="AE210" s="14">
        <v>109.209891841702</v>
      </c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25" t="s">
        <v>559</v>
      </c>
      <c r="AW210" s="25" t="s">
        <v>607</v>
      </c>
      <c r="AX210" s="25" t="s">
        <v>59</v>
      </c>
      <c r="AY210" s="25" t="s">
        <v>75</v>
      </c>
      <c r="AZ210" s="26">
        <v>43865.652108738403</v>
      </c>
      <c r="BA210" s="24">
        <v>11.4966333333333</v>
      </c>
      <c r="BB210" s="24">
        <v>4420.2820463867702</v>
      </c>
      <c r="BC210" s="24">
        <v>6.2179899692412297</v>
      </c>
      <c r="BD210" s="14">
        <v>124.359799384825</v>
      </c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X210" s="142" t="s">
        <v>79</v>
      </c>
      <c r="BY210" s="142" t="s">
        <v>63</v>
      </c>
      <c r="BZ210" s="142" t="s">
        <v>59</v>
      </c>
      <c r="CA210" s="142" t="s">
        <v>75</v>
      </c>
      <c r="CB210" s="143">
        <v>43865.731979166703</v>
      </c>
      <c r="CC210" s="15">
        <v>11.2189333333333</v>
      </c>
      <c r="CD210" s="15">
        <v>5.9619797785245696</v>
      </c>
      <c r="CE210" s="14">
        <v>119.23959557049101</v>
      </c>
      <c r="CF210" s="15">
        <v>33192.093994722498</v>
      </c>
    </row>
    <row r="211" spans="6:84"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W211" s="25" t="s">
        <v>67</v>
      </c>
      <c r="X211" s="25" t="s">
        <v>325</v>
      </c>
      <c r="Y211" s="25" t="s">
        <v>59</v>
      </c>
      <c r="Z211" s="25" t="s">
        <v>167</v>
      </c>
      <c r="AA211" s="26">
        <v>43893.503491157397</v>
      </c>
      <c r="AB211" s="24">
        <v>11.4980166666667</v>
      </c>
      <c r="AC211" s="24">
        <v>5766.0826401279701</v>
      </c>
      <c r="AD211" s="24">
        <v>6.6173984370860097</v>
      </c>
      <c r="AE211" s="14">
        <v>88.231979161146796</v>
      </c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25" t="s">
        <v>557</v>
      </c>
      <c r="AW211" s="25" t="s">
        <v>606</v>
      </c>
      <c r="AX211" s="25" t="s">
        <v>59</v>
      </c>
      <c r="AY211" s="25" t="s">
        <v>167</v>
      </c>
      <c r="AZ211" s="26">
        <v>43865.666415393498</v>
      </c>
      <c r="BA211" s="24">
        <v>11.4966666666667</v>
      </c>
      <c r="BB211" s="24">
        <v>4440.4834492188102</v>
      </c>
      <c r="BC211" s="24">
        <v>6.4649844848690297</v>
      </c>
      <c r="BD211" s="14">
        <v>86.199793131587001</v>
      </c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X211" s="11" t="s">
        <v>67</v>
      </c>
      <c r="BY211" s="11" t="s">
        <v>107</v>
      </c>
      <c r="BZ211" s="11" t="s">
        <v>59</v>
      </c>
      <c r="CA211" s="11" t="s">
        <v>167</v>
      </c>
      <c r="CB211" s="13">
        <v>43865.746782407397</v>
      </c>
      <c r="CC211" s="14">
        <v>11.2189833333333</v>
      </c>
      <c r="CD211" s="14">
        <v>7.9964123124297997</v>
      </c>
      <c r="CE211" s="14">
        <v>106.61883083239699</v>
      </c>
      <c r="CF211" s="14">
        <v>47080.189200146</v>
      </c>
    </row>
    <row r="212" spans="6:84"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W212" s="25" t="s">
        <v>131</v>
      </c>
      <c r="X212" s="25" t="s">
        <v>324</v>
      </c>
      <c r="Y212" s="25" t="s">
        <v>59</v>
      </c>
      <c r="Z212" s="25" t="s">
        <v>183</v>
      </c>
      <c r="AA212" s="26">
        <v>43893.517741354197</v>
      </c>
      <c r="AB212" s="24">
        <v>11.4979833333333</v>
      </c>
      <c r="AC212" s="24">
        <v>11744.3517700059</v>
      </c>
      <c r="AD212" s="24">
        <v>12.4816520728534</v>
      </c>
      <c r="AE212" s="14">
        <v>99.853216582827102</v>
      </c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25" t="s">
        <v>555</v>
      </c>
      <c r="AW212" s="25" t="s">
        <v>605</v>
      </c>
      <c r="AX212" s="25" t="s">
        <v>59</v>
      </c>
      <c r="AY212" s="25" t="s">
        <v>183</v>
      </c>
      <c r="AZ212" s="26">
        <v>43865.680676620403</v>
      </c>
      <c r="BA212" s="24">
        <v>11.4966333333333</v>
      </c>
      <c r="BB212" s="24">
        <v>7882.6220492640095</v>
      </c>
      <c r="BC212" s="24">
        <v>10.8908558909345</v>
      </c>
      <c r="BD212" s="14">
        <v>87.126847127476296</v>
      </c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X212" s="11" t="s">
        <v>131</v>
      </c>
      <c r="BY212" s="11" t="s">
        <v>120</v>
      </c>
      <c r="BZ212" s="11" t="s">
        <v>59</v>
      </c>
      <c r="CA212" s="11" t="s">
        <v>183</v>
      </c>
      <c r="CB212" s="13">
        <v>43865.761550925898</v>
      </c>
      <c r="CC212" s="14">
        <v>11.21895</v>
      </c>
      <c r="CD212" s="14">
        <v>12.0792469594551</v>
      </c>
      <c r="CE212" s="14">
        <v>96.6339756756404</v>
      </c>
      <c r="CF212" s="14">
        <v>74076.452461410197</v>
      </c>
    </row>
    <row r="213" spans="6:84"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W213" s="25" t="s">
        <v>47</v>
      </c>
      <c r="X213" s="25" t="s">
        <v>323</v>
      </c>
      <c r="Y213" s="25" t="s">
        <v>59</v>
      </c>
      <c r="Z213" s="25" t="s">
        <v>173</v>
      </c>
      <c r="AA213" s="26">
        <v>43893.532001724503</v>
      </c>
      <c r="AB213" s="24">
        <v>11.4980166666667</v>
      </c>
      <c r="AC213" s="24">
        <v>14103.3438866383</v>
      </c>
      <c r="AD213" s="24">
        <v>17.391167396481201</v>
      </c>
      <c r="AE213" s="14">
        <v>86.955836982406197</v>
      </c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25" t="s">
        <v>553</v>
      </c>
      <c r="AW213" s="25" t="s">
        <v>604</v>
      </c>
      <c r="AX213" s="25" t="s">
        <v>59</v>
      </c>
      <c r="AY213" s="25" t="s">
        <v>173</v>
      </c>
      <c r="AZ213" s="26">
        <v>43865.694929525504</v>
      </c>
      <c r="BA213" s="24">
        <v>11.4966666666667</v>
      </c>
      <c r="BB213" s="24">
        <v>10366.351184204201</v>
      </c>
      <c r="BC213" s="24">
        <v>15.2187015745863</v>
      </c>
      <c r="BD213" s="14">
        <v>76.093507872931298</v>
      </c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X213" s="11" t="s">
        <v>47</v>
      </c>
      <c r="BY213" s="11" t="s">
        <v>187</v>
      </c>
      <c r="BZ213" s="11" t="s">
        <v>59</v>
      </c>
      <c r="CA213" s="11" t="s">
        <v>173</v>
      </c>
      <c r="CB213" s="13">
        <v>43865.776296296302</v>
      </c>
      <c r="CC213" s="14">
        <v>11.218966666666701</v>
      </c>
      <c r="CD213" s="14">
        <v>19.5135445396302</v>
      </c>
      <c r="CE213" s="14">
        <v>97.567722698150803</v>
      </c>
      <c r="CF213" s="14">
        <v>107821.462399511</v>
      </c>
    </row>
    <row r="214" spans="6:84"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W214" s="25" t="s">
        <v>32</v>
      </c>
      <c r="X214" s="25" t="s">
        <v>322</v>
      </c>
      <c r="Y214" s="25" t="s">
        <v>59</v>
      </c>
      <c r="Z214" s="25" t="s">
        <v>169</v>
      </c>
      <c r="AA214" s="26">
        <v>43893.546309004603</v>
      </c>
      <c r="AB214" s="24">
        <v>11.4979833333333</v>
      </c>
      <c r="AC214" s="24">
        <v>24140.987315125902</v>
      </c>
      <c r="AD214" s="24">
        <v>30.533053149371401</v>
      </c>
      <c r="AE214" s="14">
        <v>97.705770077988404</v>
      </c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25" t="s">
        <v>551</v>
      </c>
      <c r="AW214" s="25" t="s">
        <v>603</v>
      </c>
      <c r="AX214" s="25" t="s">
        <v>59</v>
      </c>
      <c r="AY214" s="25" t="s">
        <v>169</v>
      </c>
      <c r="AZ214" s="26">
        <v>43865.709219213</v>
      </c>
      <c r="BA214" s="24">
        <v>11.4966333333333</v>
      </c>
      <c r="BB214" s="24">
        <v>18413.7984015002</v>
      </c>
      <c r="BC214" s="24">
        <v>24.8181230007186</v>
      </c>
      <c r="BD214" s="14">
        <v>79.417993602299603</v>
      </c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X214" s="11" t="s">
        <v>32</v>
      </c>
      <c r="BY214" s="11" t="s">
        <v>158</v>
      </c>
      <c r="BZ214" s="11" t="s">
        <v>59</v>
      </c>
      <c r="CA214" s="11" t="s">
        <v>169</v>
      </c>
      <c r="CB214" s="13">
        <v>43865.791099536997</v>
      </c>
      <c r="CC214" s="14">
        <v>11.21895</v>
      </c>
      <c r="CD214" s="14">
        <v>30.548860708746499</v>
      </c>
      <c r="CE214" s="14">
        <v>97.756354267988996</v>
      </c>
      <c r="CF214" s="14">
        <v>177042.534134332</v>
      </c>
    </row>
    <row r="215" spans="6:84"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W215" s="25" t="s">
        <v>87</v>
      </c>
      <c r="X215" s="25" t="s">
        <v>321</v>
      </c>
      <c r="Y215" s="25" t="s">
        <v>59</v>
      </c>
      <c r="Z215" s="25" t="s">
        <v>82</v>
      </c>
      <c r="AA215" s="26">
        <v>43893.560567835702</v>
      </c>
      <c r="AB215" s="24">
        <v>11.4980166666667</v>
      </c>
      <c r="AC215" s="24">
        <v>39401.368301840303</v>
      </c>
      <c r="AD215" s="24">
        <v>49.153660447274099</v>
      </c>
      <c r="AE215" s="14">
        <v>98.307320894548198</v>
      </c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25" t="s">
        <v>549</v>
      </c>
      <c r="AW215" s="25" t="s">
        <v>602</v>
      </c>
      <c r="AX215" s="25" t="s">
        <v>59</v>
      </c>
      <c r="AY215" s="25" t="s">
        <v>82</v>
      </c>
      <c r="AZ215" s="26">
        <v>43865.723454201398</v>
      </c>
      <c r="BA215" s="24">
        <v>11.4966666666667</v>
      </c>
      <c r="BB215" s="24">
        <v>28076.6754979252</v>
      </c>
      <c r="BC215" s="24">
        <v>40.108837372317701</v>
      </c>
      <c r="BD215" s="14">
        <v>80.217674744635303</v>
      </c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X215" s="11" t="s">
        <v>87</v>
      </c>
      <c r="BY215" s="11" t="s">
        <v>137</v>
      </c>
      <c r="BZ215" s="11" t="s">
        <v>59</v>
      </c>
      <c r="CA215" s="11" t="s">
        <v>82</v>
      </c>
      <c r="CB215" s="13">
        <v>43865.8058564815</v>
      </c>
      <c r="CC215" s="14">
        <v>11.2189833333333</v>
      </c>
      <c r="CD215" s="14">
        <v>49.714678039885499</v>
      </c>
      <c r="CE215" s="14">
        <v>99.429356079771097</v>
      </c>
      <c r="CF215" s="14">
        <v>283653.63123401301</v>
      </c>
    </row>
    <row r="216" spans="6:84"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W216" s="25" t="s">
        <v>12</v>
      </c>
      <c r="X216" s="25" t="s">
        <v>320</v>
      </c>
      <c r="Y216" s="25" t="s">
        <v>59</v>
      </c>
      <c r="Z216" s="25" t="s">
        <v>145</v>
      </c>
      <c r="AA216" s="26">
        <v>43893.574816631903</v>
      </c>
      <c r="AB216" s="24">
        <v>11.4979833333333</v>
      </c>
      <c r="AC216" s="24">
        <v>61412.490511327604</v>
      </c>
      <c r="AD216" s="24">
        <v>80.9112930623956</v>
      </c>
      <c r="AE216" s="14">
        <v>92.470049214166394</v>
      </c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25" t="s">
        <v>546</v>
      </c>
      <c r="AW216" s="25" t="s">
        <v>601</v>
      </c>
      <c r="AX216" s="25" t="s">
        <v>59</v>
      </c>
      <c r="AY216" s="25" t="s">
        <v>145</v>
      </c>
      <c r="AZ216" s="26">
        <v>43865.737720879602</v>
      </c>
      <c r="BA216" s="24">
        <v>11.5026333333333</v>
      </c>
      <c r="BB216" s="24">
        <v>62029.644729362197</v>
      </c>
      <c r="BC216" s="24">
        <v>89.210904342494004</v>
      </c>
      <c r="BD216" s="14">
        <v>101.955319248565</v>
      </c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X216" s="11" t="s">
        <v>12</v>
      </c>
      <c r="BY216" s="11" t="s">
        <v>71</v>
      </c>
      <c r="BZ216" s="11" t="s">
        <v>59</v>
      </c>
      <c r="CA216" s="11" t="s">
        <v>145</v>
      </c>
      <c r="CB216" s="13">
        <v>43865.820648148103</v>
      </c>
      <c r="CC216" s="14">
        <v>11.218916666666701</v>
      </c>
      <c r="CD216" s="14">
        <v>84.7464413375411</v>
      </c>
      <c r="CE216" s="14">
        <v>96.853075814332698</v>
      </c>
      <c r="CF216" s="14">
        <v>463082.63503403799</v>
      </c>
    </row>
    <row r="217" spans="6:84"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W217" s="25" t="s">
        <v>46</v>
      </c>
      <c r="X217" s="25" t="s">
        <v>319</v>
      </c>
      <c r="Y217" s="25" t="s">
        <v>59</v>
      </c>
      <c r="Z217" s="25" t="s">
        <v>57</v>
      </c>
      <c r="AA217" s="26">
        <v>43893.589138830997</v>
      </c>
      <c r="AB217" s="24">
        <v>11.4980166666667</v>
      </c>
      <c r="AC217" s="24">
        <v>88925.261829310504</v>
      </c>
      <c r="AD217" s="24">
        <v>124.38442998686</v>
      </c>
      <c r="AE217" s="14">
        <v>99.507543989488198</v>
      </c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25" t="s">
        <v>572</v>
      </c>
      <c r="AW217" s="25" t="s">
        <v>600</v>
      </c>
      <c r="AX217" s="25" t="s">
        <v>59</v>
      </c>
      <c r="AY217" s="25" t="s">
        <v>57</v>
      </c>
      <c r="AZ217" s="26">
        <v>43865.752035150501</v>
      </c>
      <c r="BA217" s="24">
        <v>11.5026666666667</v>
      </c>
      <c r="BB217" s="24">
        <v>110060.605392058</v>
      </c>
      <c r="BC217" s="24">
        <v>123.857202897446</v>
      </c>
      <c r="BD217" s="14">
        <v>99.085762317956707</v>
      </c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X217" s="11" t="s">
        <v>46</v>
      </c>
      <c r="BY217" s="11" t="s">
        <v>99</v>
      </c>
      <c r="BZ217" s="11" t="s">
        <v>59</v>
      </c>
      <c r="CA217" s="11" t="s">
        <v>57</v>
      </c>
      <c r="CB217" s="13">
        <v>43865.835474537002</v>
      </c>
      <c r="CC217" s="14">
        <v>11.2189833333333</v>
      </c>
      <c r="CD217" s="14">
        <v>128.94879787040099</v>
      </c>
      <c r="CE217" s="14">
        <v>103.159038296321</v>
      </c>
      <c r="CF217" s="14">
        <v>573775.88069943001</v>
      </c>
    </row>
    <row r="218" spans="6:84"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W218" s="25" t="s">
        <v>42</v>
      </c>
      <c r="X218" s="25" t="s">
        <v>318</v>
      </c>
      <c r="Y218" s="25" t="s">
        <v>59</v>
      </c>
      <c r="Z218" s="25" t="s">
        <v>141</v>
      </c>
      <c r="AA218" s="26">
        <v>43893.603406608803</v>
      </c>
      <c r="AB218" s="24">
        <v>11.4979833333333</v>
      </c>
      <c r="AC218" s="24">
        <v>148972.03716878101</v>
      </c>
      <c r="AD218" s="24">
        <v>197.89116610452001</v>
      </c>
      <c r="AE218" s="14">
        <v>98.945583052259906</v>
      </c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25" t="s">
        <v>570</v>
      </c>
      <c r="AW218" s="25" t="s">
        <v>599</v>
      </c>
      <c r="AX218" s="25" t="s">
        <v>59</v>
      </c>
      <c r="AY218" s="25" t="s">
        <v>141</v>
      </c>
      <c r="AZ218" s="26">
        <v>43865.766299444404</v>
      </c>
      <c r="BA218" s="24">
        <v>11.4966333333333</v>
      </c>
      <c r="BB218" s="24">
        <v>163258.48324413801</v>
      </c>
      <c r="BC218" s="24">
        <v>186.782348142339</v>
      </c>
      <c r="BD218" s="14">
        <v>93.391174071169701</v>
      </c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X218" s="11" t="s">
        <v>42</v>
      </c>
      <c r="BY218" s="11" t="s">
        <v>8</v>
      </c>
      <c r="BZ218" s="11" t="s">
        <v>59</v>
      </c>
      <c r="CA218" s="11" t="s">
        <v>141</v>
      </c>
      <c r="CB218" s="13">
        <v>43865.850219907399</v>
      </c>
      <c r="CC218" s="14">
        <v>11.2189333333333</v>
      </c>
      <c r="CD218" s="14">
        <v>194.55382868891499</v>
      </c>
      <c r="CE218" s="14">
        <v>97.276914344457396</v>
      </c>
      <c r="CF218" s="14">
        <v>1086407.05776359</v>
      </c>
    </row>
    <row r="219" spans="6:84"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W219" s="25" t="s">
        <v>148</v>
      </c>
      <c r="X219" s="25" t="s">
        <v>317</v>
      </c>
      <c r="Y219" s="25" t="s">
        <v>59</v>
      </c>
      <c r="Z219" s="25" t="s">
        <v>197</v>
      </c>
      <c r="AA219" s="26">
        <v>43893.617658599498</v>
      </c>
      <c r="AB219" s="24">
        <v>11.4980166666667</v>
      </c>
      <c r="AC219" s="24">
        <v>327950.43165428803</v>
      </c>
      <c r="AD219" s="24">
        <v>384.95689738128902</v>
      </c>
      <c r="AE219" s="14">
        <v>102.65517263501</v>
      </c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25" t="s">
        <v>568</v>
      </c>
      <c r="AW219" s="25" t="s">
        <v>598</v>
      </c>
      <c r="AX219" s="25" t="s">
        <v>59</v>
      </c>
      <c r="AY219" s="25" t="s">
        <v>197</v>
      </c>
      <c r="AZ219" s="26">
        <v>43865.780568032402</v>
      </c>
      <c r="BA219" s="24">
        <v>11.4966666666667</v>
      </c>
      <c r="BB219" s="24">
        <v>278430.76807222702</v>
      </c>
      <c r="BC219" s="24">
        <v>357.77916046416698</v>
      </c>
      <c r="BD219" s="14">
        <v>95.407776123778007</v>
      </c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X219" s="11" t="s">
        <v>148</v>
      </c>
      <c r="BY219" s="11" t="s">
        <v>101</v>
      </c>
      <c r="BZ219" s="11" t="s">
        <v>59</v>
      </c>
      <c r="CA219" s="11" t="s">
        <v>197</v>
      </c>
      <c r="CB219" s="13">
        <v>43865.865011574097</v>
      </c>
      <c r="CC219" s="14">
        <v>11.218966666666701</v>
      </c>
      <c r="CD219" s="14">
        <v>393.27350647850699</v>
      </c>
      <c r="CE219" s="14">
        <v>104.87293506093501</v>
      </c>
      <c r="CF219" s="14">
        <v>2350939.05949806</v>
      </c>
    </row>
    <row r="220" spans="6:84"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W220" s="25" t="s">
        <v>50</v>
      </c>
      <c r="X220" s="25" t="s">
        <v>316</v>
      </c>
      <c r="Y220" s="25" t="s">
        <v>59</v>
      </c>
      <c r="Z220" s="25" t="s">
        <v>60</v>
      </c>
      <c r="AA220" s="26">
        <v>43893.631984537002</v>
      </c>
      <c r="AB220" s="24">
        <v>11.4979833333333</v>
      </c>
      <c r="AC220" s="24">
        <v>508510.183400943</v>
      </c>
      <c r="AD220" s="24">
        <v>623.348364594391</v>
      </c>
      <c r="AE220" s="14">
        <v>99.735738335102496</v>
      </c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25" t="s">
        <v>565</v>
      </c>
      <c r="AW220" s="25" t="s">
        <v>597</v>
      </c>
      <c r="AX220" s="25" t="s">
        <v>59</v>
      </c>
      <c r="AY220" s="25" t="s">
        <v>60</v>
      </c>
      <c r="AZ220" s="26">
        <v>43865.794867418997</v>
      </c>
      <c r="BA220" s="24">
        <v>11.4966333333333</v>
      </c>
      <c r="BB220" s="24">
        <v>501330.53607131401</v>
      </c>
      <c r="BC220" s="24">
        <v>638.92748616893005</v>
      </c>
      <c r="BD220" s="14">
        <v>102.228397787029</v>
      </c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X220" s="11" t="s">
        <v>50</v>
      </c>
      <c r="BY220" s="11" t="s">
        <v>95</v>
      </c>
      <c r="BZ220" s="11" t="s">
        <v>59</v>
      </c>
      <c r="CA220" s="11" t="s">
        <v>60</v>
      </c>
      <c r="CB220" s="13">
        <v>43865.879826388897</v>
      </c>
      <c r="CC220" s="14">
        <v>11.2189333333333</v>
      </c>
      <c r="CD220" s="14">
        <v>638.984942776617</v>
      </c>
      <c r="CE220" s="14">
        <v>102.237590844259</v>
      </c>
      <c r="CF220" s="14">
        <v>3885213.45444754</v>
      </c>
    </row>
    <row r="221" spans="6:84"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W221" s="25" t="s">
        <v>29</v>
      </c>
      <c r="X221" s="25" t="s">
        <v>315</v>
      </c>
      <c r="Y221" s="25" t="s">
        <v>59</v>
      </c>
      <c r="Z221" s="25" t="s">
        <v>195</v>
      </c>
      <c r="AA221" s="26">
        <v>43893.646255995402</v>
      </c>
      <c r="AB221" s="24">
        <v>11.4980166666667</v>
      </c>
      <c r="AC221" s="24">
        <v>687340.63198098796</v>
      </c>
      <c r="AD221" s="24">
        <v>892.36205208987201</v>
      </c>
      <c r="AE221" s="14">
        <v>101.984234524557</v>
      </c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25" t="s">
        <v>563</v>
      </c>
      <c r="AW221" s="25" t="s">
        <v>596</v>
      </c>
      <c r="AX221" s="25" t="s">
        <v>59</v>
      </c>
      <c r="AY221" s="25" t="s">
        <v>195</v>
      </c>
      <c r="AZ221" s="26">
        <v>43865.809127847198</v>
      </c>
      <c r="BA221" s="24">
        <v>11.4966666666667</v>
      </c>
      <c r="BB221" s="24">
        <v>656392.13711515395</v>
      </c>
      <c r="BC221" s="24">
        <v>879.60141049325</v>
      </c>
      <c r="BD221" s="14">
        <v>100.525875484943</v>
      </c>
      <c r="BG221" s="10" t="s">
        <v>202</v>
      </c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X221" s="11" t="s">
        <v>29</v>
      </c>
      <c r="BY221" s="11" t="s">
        <v>181</v>
      </c>
      <c r="BZ221" s="11" t="s">
        <v>59</v>
      </c>
      <c r="CA221" s="11" t="s">
        <v>195</v>
      </c>
      <c r="CB221" s="13">
        <v>43865.894583333298</v>
      </c>
      <c r="CC221" s="14">
        <v>11.21895</v>
      </c>
      <c r="CD221" s="14">
        <v>881.54640796544197</v>
      </c>
      <c r="CE221" s="14">
        <v>100.748160910336</v>
      </c>
      <c r="CF221" s="14">
        <v>5120010.8073641201</v>
      </c>
    </row>
    <row r="222" spans="6:84"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W222" s="25" t="s">
        <v>27</v>
      </c>
      <c r="X222" s="25" t="s">
        <v>314</v>
      </c>
      <c r="Y222" s="25" t="s">
        <v>59</v>
      </c>
      <c r="Z222" s="25" t="s">
        <v>188</v>
      </c>
      <c r="AA222" s="26">
        <v>43893.660539606499</v>
      </c>
      <c r="AB222" s="24">
        <v>11.4979833333333</v>
      </c>
      <c r="AC222" s="24">
        <v>965328.50898077001</v>
      </c>
      <c r="AD222" s="24">
        <v>1236.6406349143399</v>
      </c>
      <c r="AE222" s="14">
        <v>98.931250793147498</v>
      </c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25" t="s">
        <v>595</v>
      </c>
      <c r="AW222" s="25" t="s">
        <v>594</v>
      </c>
      <c r="AX222" s="25" t="s">
        <v>59</v>
      </c>
      <c r="AY222" s="25" t="s">
        <v>188</v>
      </c>
      <c r="AZ222" s="26">
        <v>43865.823375428197</v>
      </c>
      <c r="BA222" s="24">
        <v>11.5026333333333</v>
      </c>
      <c r="BB222" s="24">
        <v>1589342.9005513301</v>
      </c>
      <c r="BC222" s="24">
        <v>1247.74412547926</v>
      </c>
      <c r="BD222" s="14">
        <v>99.819530038341099</v>
      </c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X222" s="11" t="s">
        <v>27</v>
      </c>
      <c r="BY222" s="11" t="s">
        <v>61</v>
      </c>
      <c r="BZ222" s="11" t="s">
        <v>59</v>
      </c>
      <c r="CA222" s="11" t="s">
        <v>188</v>
      </c>
      <c r="CB222" s="13">
        <v>43865.909363425897</v>
      </c>
      <c r="CC222" s="14">
        <v>11.2189333333333</v>
      </c>
      <c r="CD222" s="14">
        <v>1233.64028978292</v>
      </c>
      <c r="CE222" s="14">
        <v>98.691223182633607</v>
      </c>
      <c r="CF222" s="14">
        <v>6612093.0517033096</v>
      </c>
    </row>
    <row r="223" spans="6:84"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spans="6:84"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AI224" s="51" t="s">
        <v>614</v>
      </c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spans="6:48"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spans="6:48"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spans="6:48"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 spans="6:48"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 spans="6:48">
      <c r="F229" s="10" t="s">
        <v>342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 spans="6:48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 spans="6:48"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</sheetData>
  <mergeCells count="28">
    <mergeCell ref="AB2:AE2"/>
    <mergeCell ref="W2:AA2"/>
    <mergeCell ref="AH2:AL2"/>
    <mergeCell ref="AM2:AP2"/>
    <mergeCell ref="W22:AA22"/>
    <mergeCell ref="AB22:AE22"/>
    <mergeCell ref="W51:AA51"/>
    <mergeCell ref="AB51:AE51"/>
    <mergeCell ref="W70:AA70"/>
    <mergeCell ref="AB70:AE70"/>
    <mergeCell ref="W89:AA89"/>
    <mergeCell ref="AB89:AE89"/>
    <mergeCell ref="W108:AA108"/>
    <mergeCell ref="AB108:AE108"/>
    <mergeCell ref="W127:AA127"/>
    <mergeCell ref="AB127:AE127"/>
    <mergeCell ref="W146:AA146"/>
    <mergeCell ref="AB146:AE146"/>
    <mergeCell ref="W165:AA165"/>
    <mergeCell ref="AB165:AE165"/>
    <mergeCell ref="BX206:CB206"/>
    <mergeCell ref="CC206:CF206"/>
    <mergeCell ref="W184:AA184"/>
    <mergeCell ref="AB184:AE184"/>
    <mergeCell ref="W206:AA206"/>
    <mergeCell ref="AB206:AE206"/>
    <mergeCell ref="AV206:AZ206"/>
    <mergeCell ref="BA206:BD206"/>
  </mergeCells>
  <conditionalFormatting sqref="CE208:CE222">
    <cfRule type="cellIs" dxfId="65" priority="29" operator="lessThan">
      <formula>70</formula>
    </cfRule>
    <cfRule type="cellIs" dxfId="64" priority="30" operator="greaterThan">
      <formula>130</formula>
    </cfRule>
  </conditionalFormatting>
  <conditionalFormatting sqref="BD208:BD222">
    <cfRule type="cellIs" dxfId="63" priority="27" operator="lessThan">
      <formula>70</formula>
    </cfRule>
    <cfRule type="cellIs" dxfId="62" priority="28" operator="greaterThan">
      <formula>130</formula>
    </cfRule>
  </conditionalFormatting>
  <conditionalFormatting sqref="AE208:AE222">
    <cfRule type="cellIs" dxfId="61" priority="25" operator="lessThan">
      <formula>70</formula>
    </cfRule>
    <cfRule type="cellIs" dxfId="60" priority="26" operator="greaterThan">
      <formula>130</formula>
    </cfRule>
  </conditionalFormatting>
  <conditionalFormatting sqref="AE186:AE200">
    <cfRule type="cellIs" dxfId="59" priority="23" operator="lessThan">
      <formula>70</formula>
    </cfRule>
    <cfRule type="cellIs" dxfId="58" priority="24" operator="greaterThan">
      <formula>130</formula>
    </cfRule>
  </conditionalFormatting>
  <conditionalFormatting sqref="AD167:AD181">
    <cfRule type="cellIs" dxfId="57" priority="19" operator="lessThan">
      <formula>70</formula>
    </cfRule>
    <cfRule type="cellIs" dxfId="56" priority="20" operator="greaterThan">
      <formula>130</formula>
    </cfRule>
  </conditionalFormatting>
  <conditionalFormatting sqref="AD148:AD162">
    <cfRule type="cellIs" dxfId="55" priority="17" operator="lessThan">
      <formula>70</formula>
    </cfRule>
    <cfRule type="cellIs" dxfId="54" priority="18" operator="greaterThan">
      <formula>130</formula>
    </cfRule>
  </conditionalFormatting>
  <conditionalFormatting sqref="AD129:AD143">
    <cfRule type="cellIs" dxfId="53" priority="15" operator="lessThan">
      <formula>70</formula>
    </cfRule>
    <cfRule type="cellIs" dxfId="52" priority="16" operator="greaterThan">
      <formula>130</formula>
    </cfRule>
  </conditionalFormatting>
  <conditionalFormatting sqref="AD110:AD124">
    <cfRule type="cellIs" dxfId="51" priority="13" operator="lessThan">
      <formula>70</formula>
    </cfRule>
    <cfRule type="cellIs" dxfId="50" priority="14" operator="greaterThan">
      <formula>130</formula>
    </cfRule>
  </conditionalFormatting>
  <conditionalFormatting sqref="AD91:AD105">
    <cfRule type="cellIs" dxfId="49" priority="11" operator="lessThan">
      <formula>70</formula>
    </cfRule>
    <cfRule type="cellIs" dxfId="48" priority="12" operator="greaterThan">
      <formula>130</formula>
    </cfRule>
  </conditionalFormatting>
  <conditionalFormatting sqref="AD72:AD86">
    <cfRule type="cellIs" dxfId="47" priority="9" operator="lessThan">
      <formula>70</formula>
    </cfRule>
    <cfRule type="cellIs" dxfId="46" priority="10" operator="greaterThan">
      <formula>130</formula>
    </cfRule>
  </conditionalFormatting>
  <conditionalFormatting sqref="AD53:AD67">
    <cfRule type="cellIs" dxfId="45" priority="7" operator="lessThan">
      <formula>70</formula>
    </cfRule>
    <cfRule type="cellIs" dxfId="44" priority="8" operator="greaterThan">
      <formula>130</formula>
    </cfRule>
  </conditionalFormatting>
  <conditionalFormatting sqref="AE24:AE38">
    <cfRule type="cellIs" dxfId="43" priority="5" operator="lessThan">
      <formula>70</formula>
    </cfRule>
    <cfRule type="cellIs" dxfId="42" priority="6" operator="greaterThan">
      <formula>130</formula>
    </cfRule>
  </conditionalFormatting>
  <conditionalFormatting sqref="AE4:AE18">
    <cfRule type="cellIs" dxfId="41" priority="3" operator="lessThan">
      <formula>70</formula>
    </cfRule>
    <cfRule type="cellIs" dxfId="40" priority="4" operator="greaterThan">
      <formula>130</formula>
    </cfRule>
  </conditionalFormatting>
  <conditionalFormatting sqref="AO4:AO18">
    <cfRule type="cellIs" dxfId="39" priority="1" operator="lessThan">
      <formula>70</formula>
    </cfRule>
    <cfRule type="cellIs" dxfId="38" priority="2" operator="greaterThan">
      <formula>130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5B536A10-30C4-4A60-BE63-92693A33DDB2}">
          <x14:formula1>
            <xm:f>'C:\Users\AKreutz\OneDrive - Environmental Protection Agency (EPA)\Profile\Documents\PFAS\PFAS_Data\[899_900_Analysis.xlsx]ValueList_Helper'!#REF!</xm:f>
          </x14:formula1>
          <xm:sqref>Y4:Y18 Y24:Y38 AX208:AX222</xm:sqref>
        </x14:dataValidation>
        <x14:dataValidation type="list" allowBlank="1" showInputMessage="1" xr:uid="{B1108F9C-A418-4436-B650-25E4A1D13D13}">
          <x14:formula1>
            <xm:f>'E:\[899_RawData_022520.xlsx]ValueList_Helper'!#REF!</xm:f>
          </x14:formula1>
          <xm:sqref>AJ4:AK18</xm:sqref>
        </x14:dataValidation>
        <x14:dataValidation type="list" allowBlank="1" showInputMessage="1" xr:uid="{4FEADA2B-8573-40FC-AABE-F76E7D33522B}">
          <x14:formula1>
            <xm:f>ValueList_Helper!$A$1:$A$11</xm:f>
          </x14:formula1>
          <xm:sqref>Y53:Y67 Y72:Y86 Y91:Y105 Y110:Y124 Y129:Y143 Y148:Y162 Y167:Y181 BZ208:BZ222</xm:sqref>
        </x14:dataValidation>
        <x14:dataValidation type="list" allowBlank="1" showInputMessage="1" xr:uid="{4B5B761D-5A71-42BD-A0D2-3E75225B0A7D}">
          <x14:formula1>
            <xm:f>'https://usepa-my.sharepoint.com/personal/kreutz_anna_epa_gov/Documents/Profile/Documents/PFAS_Data/[Copy of 3125_Data_030520.xlsx]ValueList_Helper'!#REF!</xm:f>
          </x14:formula1>
          <xm:sqref>Y186:Z200 Y208:Z222</xm:sqref>
        </x14:dataValidation>
        <x14:dataValidation type="list" allowBlank="1" showInputMessage="1" xr:uid="{096418CD-B5BD-444E-BB07-0DE17F5CEAFB}">
          <x14:formula1>
            <xm:f>'C:\Users\AKreutz\AppData\Local\Microsoft\Windows\INetCache\Content.Outlook\48Y8UW76\[102919_Data.xlsx]ValueList_Helper'!#REF!</xm:f>
          </x14:formula1>
          <xm:sqref>AT4:AU18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B80"/>
  <sheetViews>
    <sheetView zoomScaleNormal="100" workbookViewId="0">
      <selection activeCell="A59" sqref="A55:XFD59"/>
    </sheetView>
  </sheetViews>
  <sheetFormatPr defaultColWidth="9.140625" defaultRowHeight="15"/>
  <cols>
    <col min="1" max="2" width="4" customWidth="1"/>
    <col min="3" max="3" width="27.28515625" customWidth="1"/>
    <col min="4" max="4" width="14.7109375" customWidth="1"/>
    <col min="5" max="5" width="16.5703125" customWidth="1"/>
    <col min="6" max="6" width="12.5703125" customWidth="1"/>
    <col min="7" max="7" width="6" customWidth="1"/>
    <col min="8" max="8" width="17.7109375" customWidth="1"/>
    <col min="9" max="9" width="29.5703125" customWidth="1"/>
    <col min="10" max="10" width="10" customWidth="1"/>
    <col min="11" max="11" width="5.5703125" customWidth="1"/>
    <col min="12" max="12" width="9.140625" customWidth="1"/>
    <col min="13" max="13" width="7.5703125" customWidth="1"/>
    <col min="14" max="14" width="7.7109375" customWidth="1"/>
    <col min="15" max="15" width="5.5703125" customWidth="1"/>
    <col min="16" max="16" width="6" customWidth="1"/>
    <col min="17" max="17" width="32.85546875" customWidth="1"/>
    <col min="18" max="18" width="10" customWidth="1"/>
    <col min="19" max="19" width="5.5703125" customWidth="1"/>
    <col min="20" max="20" width="9.140625" customWidth="1"/>
    <col min="21" max="21" width="7.5703125" customWidth="1"/>
    <col min="22" max="22" width="7.7109375" customWidth="1"/>
    <col min="23" max="23" width="5.5703125" customWidth="1"/>
    <col min="24" max="24" width="6" customWidth="1"/>
    <col min="25" max="25" width="23.42578125" customWidth="1"/>
    <col min="26" max="26" width="10" customWidth="1"/>
    <col min="27" max="27" width="5.5703125" customWidth="1"/>
    <col min="28" max="28" width="9.140625" customWidth="1"/>
    <col min="29" max="29" width="7.5703125" customWidth="1"/>
    <col min="30" max="30" width="7.7109375" customWidth="1"/>
    <col min="31" max="31" width="5.5703125" customWidth="1"/>
    <col min="32" max="32" width="10.42578125" customWidth="1"/>
    <col min="33" max="33" width="14.85546875" customWidth="1"/>
    <col min="34" max="34" width="10" customWidth="1"/>
    <col min="35" max="35" width="5.5703125" customWidth="1"/>
    <col min="36" max="36" width="9.140625" customWidth="1"/>
    <col min="37" max="37" width="7.5703125" customWidth="1"/>
    <col min="38" max="38" width="6.85546875" customWidth="1"/>
    <col min="39" max="39" width="5.5703125" customWidth="1"/>
    <col min="40" max="40" width="6" customWidth="1"/>
    <col min="41" max="41" width="23.85546875" customWidth="1"/>
    <col min="42" max="42" width="10" customWidth="1"/>
    <col min="43" max="43" width="5.5703125" customWidth="1"/>
    <col min="44" max="44" width="9.140625" customWidth="1"/>
    <col min="45" max="45" width="7.5703125" customWidth="1"/>
    <col min="46" max="46" width="6.85546875" customWidth="1"/>
    <col min="47" max="47" width="5.5703125" customWidth="1"/>
    <col min="48" max="48" width="6" customWidth="1"/>
    <col min="49" max="49" width="24.85546875" customWidth="1"/>
    <col min="50" max="50" width="10" customWidth="1"/>
    <col min="51" max="51" width="5.5703125" customWidth="1"/>
    <col min="52" max="52" width="9.140625" customWidth="1"/>
    <col min="53" max="53" width="7.5703125" customWidth="1"/>
    <col min="54" max="54" width="8.7109375" customWidth="1"/>
    <col min="55" max="55" width="5.5703125" customWidth="1"/>
    <col min="56" max="56" width="6" customWidth="1"/>
    <col min="57" max="57" width="31" customWidth="1"/>
    <col min="58" max="58" width="10" customWidth="1"/>
    <col min="59" max="59" width="5.5703125" customWidth="1"/>
    <col min="60" max="60" width="9.140625" customWidth="1"/>
    <col min="61" max="61" width="7.5703125" customWidth="1"/>
    <col min="62" max="62" width="6.85546875" customWidth="1"/>
    <col min="63" max="63" width="5.5703125" customWidth="1"/>
    <col min="64" max="64" width="6" customWidth="1"/>
    <col min="65" max="65" width="15.85546875" customWidth="1"/>
    <col min="66" max="66" width="10" customWidth="1"/>
    <col min="67" max="67" width="6.42578125" customWidth="1"/>
    <col min="68" max="68" width="9.140625" customWidth="1"/>
    <col min="69" max="69" width="7.5703125" customWidth="1"/>
    <col min="70" max="70" width="7.7109375" customWidth="1"/>
    <col min="71" max="71" width="5.5703125" customWidth="1"/>
    <col min="72" max="72" width="6" customWidth="1"/>
    <col min="73" max="73" width="14.85546875" customWidth="1"/>
    <col min="74" max="74" width="10" customWidth="1"/>
    <col min="75" max="75" width="11.85546875" customWidth="1"/>
    <col min="76" max="76" width="9" customWidth="1"/>
    <col min="77" max="77" width="7.5703125" customWidth="1"/>
    <col min="78" max="78" width="10.42578125" bestFit="1" customWidth="1"/>
    <col min="79" max="79" width="3.28515625" customWidth="1"/>
    <col min="80" max="80" width="6.85546875" customWidth="1"/>
  </cols>
  <sheetData>
    <row r="1" spans="1:80" ht="17.25" customHeight="1">
      <c r="A1" s="246" t="s">
        <v>33</v>
      </c>
      <c r="B1" s="247"/>
      <c r="C1" s="247"/>
      <c r="D1" s="247"/>
      <c r="E1" s="247"/>
      <c r="F1" s="247"/>
      <c r="G1" s="247"/>
      <c r="H1" s="248"/>
      <c r="I1" s="246" t="s">
        <v>88</v>
      </c>
      <c r="J1" s="248"/>
      <c r="K1" s="246" t="s">
        <v>184</v>
      </c>
      <c r="L1" s="247"/>
      <c r="M1" s="247"/>
      <c r="N1" s="248"/>
      <c r="O1" s="246" t="s">
        <v>146</v>
      </c>
      <c r="P1" s="248"/>
      <c r="Q1" s="246" t="s">
        <v>36</v>
      </c>
      <c r="R1" s="248"/>
      <c r="S1" s="246" t="s">
        <v>31</v>
      </c>
      <c r="T1" s="247"/>
      <c r="U1" s="247"/>
      <c r="V1" s="248"/>
      <c r="W1" s="246" t="s">
        <v>48</v>
      </c>
      <c r="X1" s="248"/>
      <c r="Y1" s="246" t="s">
        <v>24</v>
      </c>
      <c r="Z1" s="248"/>
      <c r="AA1" s="246" t="s">
        <v>70</v>
      </c>
      <c r="AB1" s="247"/>
      <c r="AC1" s="247"/>
      <c r="AD1" s="248"/>
      <c r="AE1" s="246" t="s">
        <v>48</v>
      </c>
      <c r="AF1" s="248"/>
      <c r="AG1" s="246" t="s">
        <v>156</v>
      </c>
      <c r="AH1" s="248"/>
      <c r="AI1" s="246" t="s">
        <v>192</v>
      </c>
      <c r="AJ1" s="247"/>
      <c r="AK1" s="247"/>
      <c r="AL1" s="248"/>
      <c r="AM1" s="246" t="s">
        <v>2</v>
      </c>
      <c r="AN1" s="248"/>
      <c r="AO1" s="246" t="s">
        <v>171</v>
      </c>
      <c r="AP1" s="248"/>
      <c r="AQ1" s="246" t="s">
        <v>44</v>
      </c>
      <c r="AR1" s="247"/>
      <c r="AS1" s="247"/>
      <c r="AT1" s="248"/>
      <c r="AU1" s="246" t="s">
        <v>2</v>
      </c>
      <c r="AV1" s="248"/>
      <c r="AW1" s="246" t="s">
        <v>157</v>
      </c>
      <c r="AX1" s="248"/>
      <c r="AY1" s="246" t="s">
        <v>3</v>
      </c>
      <c r="AZ1" s="247"/>
      <c r="BA1" s="247"/>
      <c r="BB1" s="248"/>
      <c r="BC1" s="246" t="s">
        <v>2</v>
      </c>
      <c r="BD1" s="248"/>
      <c r="BE1" s="246" t="s">
        <v>23</v>
      </c>
      <c r="BF1" s="248"/>
      <c r="BG1" s="246" t="s">
        <v>14</v>
      </c>
      <c r="BH1" s="247"/>
      <c r="BI1" s="247"/>
      <c r="BJ1" s="248"/>
      <c r="BK1" s="246" t="s">
        <v>2</v>
      </c>
      <c r="BL1" s="248"/>
      <c r="BM1" s="246" t="s">
        <v>194</v>
      </c>
      <c r="BN1" s="248"/>
      <c r="BO1" s="246" t="s">
        <v>180</v>
      </c>
      <c r="BP1" s="247"/>
      <c r="BQ1" s="247"/>
      <c r="BR1" s="248"/>
      <c r="BS1" s="246" t="s">
        <v>2</v>
      </c>
      <c r="BT1" s="248"/>
      <c r="BU1" s="246" t="s">
        <v>58</v>
      </c>
      <c r="BV1" s="248"/>
      <c r="BW1" s="246" t="s">
        <v>129</v>
      </c>
      <c r="BX1" s="247"/>
      <c r="BY1" s="247"/>
      <c r="BZ1" s="248"/>
      <c r="CA1" s="246" t="s">
        <v>20</v>
      </c>
      <c r="CB1" s="248"/>
    </row>
    <row r="2" spans="1:80" ht="15" customHeight="1">
      <c r="A2" s="3" t="s">
        <v>162</v>
      </c>
      <c r="B2" s="3" t="s">
        <v>162</v>
      </c>
      <c r="C2" s="3" t="s">
        <v>77</v>
      </c>
      <c r="D2" s="3" t="s">
        <v>55</v>
      </c>
      <c r="E2" s="3" t="s">
        <v>66</v>
      </c>
      <c r="F2" s="3" t="s">
        <v>81</v>
      </c>
      <c r="G2" s="3" t="s">
        <v>34</v>
      </c>
      <c r="H2" s="3" t="s">
        <v>85</v>
      </c>
      <c r="I2" s="3" t="s">
        <v>153</v>
      </c>
      <c r="J2" s="3" t="s">
        <v>175</v>
      </c>
      <c r="K2" s="3" t="s">
        <v>4</v>
      </c>
      <c r="L2" s="3" t="s">
        <v>22</v>
      </c>
      <c r="M2" s="3" t="s">
        <v>0</v>
      </c>
      <c r="N2" s="3" t="s">
        <v>93</v>
      </c>
      <c r="O2" s="3" t="s">
        <v>4</v>
      </c>
      <c r="P2" s="3" t="s">
        <v>93</v>
      </c>
      <c r="Q2" s="3" t="s">
        <v>153</v>
      </c>
      <c r="R2" s="3" t="s">
        <v>175</v>
      </c>
      <c r="S2" s="3" t="s">
        <v>4</v>
      </c>
      <c r="T2" s="3" t="s">
        <v>22</v>
      </c>
      <c r="U2" s="3" t="s">
        <v>0</v>
      </c>
      <c r="V2" s="3" t="s">
        <v>93</v>
      </c>
      <c r="W2" s="3" t="s">
        <v>4</v>
      </c>
      <c r="X2" s="3" t="s">
        <v>93</v>
      </c>
      <c r="Y2" s="3" t="s">
        <v>153</v>
      </c>
      <c r="Z2" s="3" t="s">
        <v>175</v>
      </c>
      <c r="AA2" s="3" t="s">
        <v>4</v>
      </c>
      <c r="AB2" s="3" t="s">
        <v>22</v>
      </c>
      <c r="AC2" s="3" t="s">
        <v>0</v>
      </c>
      <c r="AD2" s="3" t="s">
        <v>93</v>
      </c>
      <c r="AE2" s="3" t="s">
        <v>4</v>
      </c>
      <c r="AF2" s="3" t="s">
        <v>93</v>
      </c>
      <c r="AG2" s="3" t="s">
        <v>153</v>
      </c>
      <c r="AH2" s="3" t="s">
        <v>175</v>
      </c>
      <c r="AI2" s="3" t="s">
        <v>4</v>
      </c>
      <c r="AJ2" s="3" t="s">
        <v>22</v>
      </c>
      <c r="AK2" s="3" t="s">
        <v>0</v>
      </c>
      <c r="AL2" s="3" t="s">
        <v>93</v>
      </c>
      <c r="AM2" s="3" t="s">
        <v>4</v>
      </c>
      <c r="AN2" s="3" t="s">
        <v>93</v>
      </c>
      <c r="AO2" s="3" t="s">
        <v>153</v>
      </c>
      <c r="AP2" s="3" t="s">
        <v>175</v>
      </c>
      <c r="AQ2" s="3" t="s">
        <v>4</v>
      </c>
      <c r="AR2" s="3" t="s">
        <v>22</v>
      </c>
      <c r="AS2" s="3" t="s">
        <v>0</v>
      </c>
      <c r="AT2" s="3" t="s">
        <v>93</v>
      </c>
      <c r="AU2" s="3" t="s">
        <v>4</v>
      </c>
      <c r="AV2" s="3" t="s">
        <v>93</v>
      </c>
      <c r="AW2" s="3" t="s">
        <v>153</v>
      </c>
      <c r="AX2" s="3" t="s">
        <v>175</v>
      </c>
      <c r="AY2" s="3" t="s">
        <v>4</v>
      </c>
      <c r="AZ2" s="3" t="s">
        <v>22</v>
      </c>
      <c r="BA2" s="3" t="s">
        <v>0</v>
      </c>
      <c r="BB2" s="3" t="s">
        <v>93</v>
      </c>
      <c r="BC2" s="3" t="s">
        <v>4</v>
      </c>
      <c r="BD2" s="3" t="s">
        <v>93</v>
      </c>
      <c r="BE2" s="3" t="s">
        <v>153</v>
      </c>
      <c r="BF2" s="3" t="s">
        <v>175</v>
      </c>
      <c r="BG2" s="3" t="s">
        <v>4</v>
      </c>
      <c r="BH2" s="3" t="s">
        <v>22</v>
      </c>
      <c r="BI2" s="3" t="s">
        <v>0</v>
      </c>
      <c r="BJ2" s="3" t="s">
        <v>93</v>
      </c>
      <c r="BK2" s="3" t="s">
        <v>4</v>
      </c>
      <c r="BL2" s="3" t="s">
        <v>93</v>
      </c>
      <c r="BM2" s="3" t="s">
        <v>153</v>
      </c>
      <c r="BN2" s="3" t="s">
        <v>175</v>
      </c>
      <c r="BO2" s="3" t="s">
        <v>4</v>
      </c>
      <c r="BP2" s="3" t="s">
        <v>22</v>
      </c>
      <c r="BQ2" s="3" t="s">
        <v>0</v>
      </c>
      <c r="BR2" s="3" t="s">
        <v>93</v>
      </c>
      <c r="BS2" s="3" t="s">
        <v>4</v>
      </c>
      <c r="BT2" s="3" t="s">
        <v>93</v>
      </c>
      <c r="BU2" s="3" t="s">
        <v>153</v>
      </c>
      <c r="BV2" s="3" t="s">
        <v>175</v>
      </c>
      <c r="BW2" s="3" t="s">
        <v>4</v>
      </c>
      <c r="BX2" s="3" t="s">
        <v>22</v>
      </c>
      <c r="BY2" s="3" t="s">
        <v>0</v>
      </c>
      <c r="BZ2" s="3" t="s">
        <v>93</v>
      </c>
      <c r="CA2" s="3" t="s">
        <v>4</v>
      </c>
      <c r="CB2" s="3" t="s">
        <v>93</v>
      </c>
    </row>
    <row r="3" spans="1:80" hidden="1">
      <c r="A3" s="2"/>
      <c r="B3" s="2"/>
      <c r="C3" s="2" t="s">
        <v>133</v>
      </c>
      <c r="D3" s="2" t="s">
        <v>37</v>
      </c>
      <c r="E3" s="2" t="s">
        <v>149</v>
      </c>
      <c r="F3" s="2" t="s">
        <v>13</v>
      </c>
      <c r="G3" s="2" t="s">
        <v>162</v>
      </c>
      <c r="H3" s="1">
        <v>43865.658263888901</v>
      </c>
      <c r="I3" s="2" t="s">
        <v>140</v>
      </c>
      <c r="J3" s="4">
        <v>0.99952797098005297</v>
      </c>
      <c r="K3" s="4">
        <v>4.6820500000000003</v>
      </c>
      <c r="L3" s="4"/>
      <c r="M3" s="4"/>
      <c r="N3" s="4">
        <v>40366.6486337889</v>
      </c>
      <c r="O3" s="4">
        <v>5.6374166666666703</v>
      </c>
      <c r="P3" s="4">
        <v>0</v>
      </c>
      <c r="Q3" s="2" t="s">
        <v>170</v>
      </c>
      <c r="R3" s="4">
        <v>0.99777348220963502</v>
      </c>
      <c r="S3" s="4">
        <v>6.1028166666666701</v>
      </c>
      <c r="T3" s="4">
        <v>0</v>
      </c>
      <c r="U3" s="4">
        <v>0</v>
      </c>
      <c r="V3" s="4">
        <v>0</v>
      </c>
      <c r="W3" s="4">
        <v>6.3404166666666697</v>
      </c>
      <c r="X3" s="4">
        <v>0</v>
      </c>
      <c r="Y3" s="2" t="s">
        <v>109</v>
      </c>
      <c r="Z3" s="4">
        <v>0.99928380047649101</v>
      </c>
      <c r="AA3" s="4">
        <v>7.0941999999999998</v>
      </c>
      <c r="AB3" s="4">
        <v>0</v>
      </c>
      <c r="AC3" s="4">
        <v>0</v>
      </c>
      <c r="AD3" s="4">
        <v>0</v>
      </c>
      <c r="AE3" s="4">
        <v>6.3404166666666697</v>
      </c>
      <c r="AF3" s="4">
        <v>0</v>
      </c>
      <c r="AG3" s="2" t="s">
        <v>198</v>
      </c>
      <c r="AH3" s="4">
        <v>0.99801405805362797</v>
      </c>
      <c r="AI3" s="4">
        <v>7.7173166666666697</v>
      </c>
      <c r="AJ3" s="4">
        <v>0</v>
      </c>
      <c r="AK3" s="4">
        <v>0</v>
      </c>
      <c r="AL3" s="4">
        <v>0</v>
      </c>
      <c r="AM3" s="4">
        <v>7.1097999999999999</v>
      </c>
      <c r="AN3" s="4">
        <v>0</v>
      </c>
      <c r="AO3" s="2" t="s">
        <v>112</v>
      </c>
      <c r="AP3" s="4">
        <v>0.98761920069369402</v>
      </c>
      <c r="AQ3" s="4">
        <v>8.2348166666666707</v>
      </c>
      <c r="AR3" s="4">
        <v>0</v>
      </c>
      <c r="AS3" s="4">
        <v>0</v>
      </c>
      <c r="AT3" s="4">
        <v>0</v>
      </c>
      <c r="AU3" s="4">
        <v>7.1097999999999999</v>
      </c>
      <c r="AV3" s="4">
        <v>0</v>
      </c>
      <c r="AW3" s="2" t="s">
        <v>105</v>
      </c>
      <c r="AX3" s="4">
        <v>0.99932552855460699</v>
      </c>
      <c r="AY3" s="4">
        <v>9.3665000000000003</v>
      </c>
      <c r="AZ3" s="4">
        <v>0</v>
      </c>
      <c r="BA3" s="4">
        <v>0</v>
      </c>
      <c r="BB3" s="4">
        <v>0</v>
      </c>
      <c r="BC3" s="4">
        <v>7.1097999999999999</v>
      </c>
      <c r="BD3" s="4">
        <v>0</v>
      </c>
      <c r="BE3" s="2" t="s">
        <v>151</v>
      </c>
      <c r="BF3" s="4">
        <v>0.99981166094521201</v>
      </c>
      <c r="BG3" s="4">
        <v>9.6606500000000004</v>
      </c>
      <c r="BH3" s="4">
        <v>0</v>
      </c>
      <c r="BI3" s="4">
        <v>0</v>
      </c>
      <c r="BJ3" s="4">
        <v>0</v>
      </c>
      <c r="BK3" s="4">
        <v>7.1097999999999999</v>
      </c>
      <c r="BL3" s="4">
        <v>0</v>
      </c>
      <c r="BM3" s="2" t="s">
        <v>97</v>
      </c>
      <c r="BN3" s="4">
        <v>0.99844917884822604</v>
      </c>
      <c r="BO3" s="4">
        <v>11.1927</v>
      </c>
      <c r="BP3" s="4">
        <v>0</v>
      </c>
      <c r="BQ3" s="4">
        <v>0</v>
      </c>
      <c r="BR3" s="4">
        <v>0</v>
      </c>
      <c r="BS3" s="4">
        <v>7.1097999999999999</v>
      </c>
      <c r="BT3" s="4">
        <v>0</v>
      </c>
      <c r="BU3" s="2" t="s">
        <v>136</v>
      </c>
      <c r="BV3" s="4">
        <v>0.99954382717040502</v>
      </c>
      <c r="BW3" s="4">
        <v>11.7093666666667</v>
      </c>
      <c r="BX3" s="4">
        <v>0</v>
      </c>
      <c r="BY3" s="4">
        <v>0</v>
      </c>
      <c r="BZ3" s="4">
        <v>0</v>
      </c>
      <c r="CA3" s="4">
        <v>11.4750333333333</v>
      </c>
      <c r="CB3" s="4">
        <v>0</v>
      </c>
    </row>
    <row r="4" spans="1:80" hidden="1">
      <c r="A4" s="2"/>
      <c r="B4" s="2"/>
      <c r="C4" s="2" t="s">
        <v>133</v>
      </c>
      <c r="D4" s="2" t="s">
        <v>37</v>
      </c>
      <c r="E4" s="2" t="s">
        <v>106</v>
      </c>
      <c r="F4" s="2" t="s">
        <v>13</v>
      </c>
      <c r="G4" s="2" t="s">
        <v>162</v>
      </c>
      <c r="H4" s="1">
        <v>43866.116574074098</v>
      </c>
      <c r="I4" s="2" t="s">
        <v>140</v>
      </c>
      <c r="J4" s="4">
        <v>0.99952797098005297</v>
      </c>
      <c r="K4" s="4">
        <v>4.6896833333333303</v>
      </c>
      <c r="L4" s="4">
        <v>0</v>
      </c>
      <c r="M4" s="4">
        <v>0</v>
      </c>
      <c r="N4" s="4">
        <v>0</v>
      </c>
      <c r="O4" s="4">
        <v>5.9911666666666701</v>
      </c>
      <c r="P4" s="4">
        <v>0</v>
      </c>
      <c r="Q4" s="2" t="s">
        <v>170</v>
      </c>
      <c r="R4" s="4">
        <v>0.99777348220963502</v>
      </c>
      <c r="S4" s="4">
        <v>6.1208999999999998</v>
      </c>
      <c r="T4" s="4">
        <v>0</v>
      </c>
      <c r="U4" s="4">
        <v>0</v>
      </c>
      <c r="V4" s="4">
        <v>0</v>
      </c>
      <c r="W4" s="4">
        <v>6.2613833333333302</v>
      </c>
      <c r="X4" s="4">
        <v>0</v>
      </c>
      <c r="Y4" s="2" t="s">
        <v>109</v>
      </c>
      <c r="Z4" s="4">
        <v>0.99928380047649101</v>
      </c>
      <c r="AA4" s="4">
        <v>6.8899833333333298</v>
      </c>
      <c r="AB4" s="4">
        <v>0</v>
      </c>
      <c r="AC4" s="4">
        <v>0</v>
      </c>
      <c r="AD4" s="4">
        <v>0</v>
      </c>
      <c r="AE4" s="4">
        <v>6.2613833333333302</v>
      </c>
      <c r="AF4" s="4">
        <v>0</v>
      </c>
      <c r="AG4" s="2" t="s">
        <v>198</v>
      </c>
      <c r="AH4" s="4">
        <v>0.99801405805362797</v>
      </c>
      <c r="AI4" s="4">
        <v>7.7349500000000004</v>
      </c>
      <c r="AJ4" s="4">
        <v>0</v>
      </c>
      <c r="AK4" s="4">
        <v>0</v>
      </c>
      <c r="AL4" s="4">
        <v>0</v>
      </c>
      <c r="AM4" s="4">
        <v>7.0893166666666696</v>
      </c>
      <c r="AN4" s="4">
        <v>0</v>
      </c>
      <c r="AO4" s="2" t="s">
        <v>112</v>
      </c>
      <c r="AP4" s="4">
        <v>0.98761920069369402</v>
      </c>
      <c r="AQ4" s="4">
        <v>8.2243833333333303</v>
      </c>
      <c r="AR4" s="4">
        <v>0</v>
      </c>
      <c r="AS4" s="4">
        <v>0</v>
      </c>
      <c r="AT4" s="4">
        <v>0</v>
      </c>
      <c r="AU4" s="4">
        <v>7.0893166666666696</v>
      </c>
      <c r="AV4" s="4">
        <v>0</v>
      </c>
      <c r="AW4" s="2" t="s">
        <v>105</v>
      </c>
      <c r="AX4" s="4">
        <v>0.99932552855460699</v>
      </c>
      <c r="AY4" s="4">
        <v>9.2745833333333305</v>
      </c>
      <c r="AZ4" s="4">
        <v>0</v>
      </c>
      <c r="BA4" s="4">
        <v>0</v>
      </c>
      <c r="BB4" s="4">
        <v>0</v>
      </c>
      <c r="BC4" s="4">
        <v>7.0893166666666696</v>
      </c>
      <c r="BD4" s="4">
        <v>0</v>
      </c>
      <c r="BE4" s="2" t="s">
        <v>151</v>
      </c>
      <c r="BF4" s="4">
        <v>0.99981166094521201</v>
      </c>
      <c r="BG4" s="4">
        <v>9.6401166666666693</v>
      </c>
      <c r="BH4" s="4">
        <v>0</v>
      </c>
      <c r="BI4" s="4">
        <v>0</v>
      </c>
      <c r="BJ4" s="4">
        <v>0</v>
      </c>
      <c r="BK4" s="4">
        <v>7.0893166666666696</v>
      </c>
      <c r="BL4" s="4">
        <v>0</v>
      </c>
      <c r="BM4" s="2" t="s">
        <v>97</v>
      </c>
      <c r="BN4" s="4">
        <v>0.99844917884822604</v>
      </c>
      <c r="BO4" s="4">
        <v>11.42605</v>
      </c>
      <c r="BP4" s="4">
        <v>0</v>
      </c>
      <c r="BQ4" s="4">
        <v>0</v>
      </c>
      <c r="BR4" s="4">
        <v>0</v>
      </c>
      <c r="BS4" s="4">
        <v>7.0893166666666696</v>
      </c>
      <c r="BT4" s="4">
        <v>0</v>
      </c>
      <c r="BU4" s="2" t="s">
        <v>136</v>
      </c>
      <c r="BV4" s="4">
        <v>0.99954382717040502</v>
      </c>
      <c r="BW4" s="4">
        <v>11.467983333333301</v>
      </c>
      <c r="BX4" s="4">
        <v>0</v>
      </c>
      <c r="BY4" s="4">
        <v>0</v>
      </c>
      <c r="BZ4" s="4">
        <v>0</v>
      </c>
      <c r="CA4" s="4">
        <v>11.2258666666667</v>
      </c>
      <c r="CB4" s="4">
        <v>0</v>
      </c>
    </row>
    <row r="5" spans="1:80" hidden="1">
      <c r="A5" s="2"/>
      <c r="B5" s="2"/>
      <c r="C5" s="2" t="s">
        <v>133</v>
      </c>
      <c r="D5" s="2" t="s">
        <v>37</v>
      </c>
      <c r="E5" s="2" t="s">
        <v>159</v>
      </c>
      <c r="F5" s="2" t="s">
        <v>13</v>
      </c>
      <c r="G5" s="2" t="s">
        <v>162</v>
      </c>
      <c r="H5" s="1">
        <v>43866.546192129601</v>
      </c>
      <c r="I5" s="2" t="s">
        <v>140</v>
      </c>
      <c r="J5" s="4">
        <v>0.99952797098005297</v>
      </c>
      <c r="K5" s="4">
        <v>5.5102833333333301</v>
      </c>
      <c r="L5" s="4">
        <v>0</v>
      </c>
      <c r="M5" s="4">
        <v>0</v>
      </c>
      <c r="N5" s="4">
        <v>0</v>
      </c>
      <c r="O5" s="4">
        <v>5.6334166666666698</v>
      </c>
      <c r="P5" s="4">
        <v>0</v>
      </c>
      <c r="Q5" s="2" t="s">
        <v>170</v>
      </c>
      <c r="R5" s="4">
        <v>0.99777348220963502</v>
      </c>
      <c r="S5" s="4">
        <v>6.0814833333333302</v>
      </c>
      <c r="T5" s="4">
        <v>0</v>
      </c>
      <c r="U5" s="4">
        <v>0</v>
      </c>
      <c r="V5" s="4">
        <v>0</v>
      </c>
      <c r="W5" s="4">
        <v>6.2826500000000003</v>
      </c>
      <c r="X5" s="4">
        <v>0</v>
      </c>
      <c r="Y5" s="2" t="s">
        <v>109</v>
      </c>
      <c r="Z5" s="4">
        <v>0.99928380047649101</v>
      </c>
      <c r="AA5" s="4">
        <v>6.91773333333333</v>
      </c>
      <c r="AB5" s="4">
        <v>0</v>
      </c>
      <c r="AC5" s="4">
        <v>0</v>
      </c>
      <c r="AD5" s="4">
        <v>0</v>
      </c>
      <c r="AE5" s="4">
        <v>6.2826500000000003</v>
      </c>
      <c r="AF5" s="4">
        <v>0</v>
      </c>
      <c r="AG5" s="2" t="s">
        <v>198</v>
      </c>
      <c r="AH5" s="4">
        <v>0.99801405805362797</v>
      </c>
      <c r="AI5" s="4">
        <v>7.78698333333333</v>
      </c>
      <c r="AJ5" s="4">
        <v>0</v>
      </c>
      <c r="AK5" s="4">
        <v>0</v>
      </c>
      <c r="AL5" s="4">
        <v>0</v>
      </c>
      <c r="AM5" s="4">
        <v>7.1274666666666704</v>
      </c>
      <c r="AN5" s="4">
        <v>0</v>
      </c>
      <c r="AO5" s="2" t="s">
        <v>112</v>
      </c>
      <c r="AP5" s="4">
        <v>0.98761920069369402</v>
      </c>
      <c r="AQ5" s="4">
        <v>8.1780500000000007</v>
      </c>
      <c r="AR5" s="4">
        <v>0</v>
      </c>
      <c r="AS5" s="4">
        <v>0</v>
      </c>
      <c r="AT5" s="4">
        <v>0</v>
      </c>
      <c r="AU5" s="4">
        <v>7.1274666666666704</v>
      </c>
      <c r="AV5" s="4">
        <v>0</v>
      </c>
      <c r="AW5" s="2" t="s">
        <v>105</v>
      </c>
      <c r="AX5" s="4">
        <v>0.99932552855460699</v>
      </c>
      <c r="AY5" s="4">
        <v>9.3587666666666696</v>
      </c>
      <c r="AZ5" s="4">
        <v>0</v>
      </c>
      <c r="BA5" s="4">
        <v>0</v>
      </c>
      <c r="BB5" s="4">
        <v>0</v>
      </c>
      <c r="BC5" s="4">
        <v>7.1274666666666704</v>
      </c>
      <c r="BD5" s="4">
        <v>0</v>
      </c>
      <c r="BE5" s="2" t="s">
        <v>151</v>
      </c>
      <c r="BF5" s="4">
        <v>0.99981166094521201</v>
      </c>
      <c r="BG5" s="4">
        <v>9.6885999999999992</v>
      </c>
      <c r="BH5" s="4">
        <v>0</v>
      </c>
      <c r="BI5" s="4">
        <v>0</v>
      </c>
      <c r="BJ5" s="4">
        <v>0</v>
      </c>
      <c r="BK5" s="4">
        <v>7.1274666666666704</v>
      </c>
      <c r="BL5" s="4">
        <v>0</v>
      </c>
      <c r="BM5" s="2" t="s">
        <v>97</v>
      </c>
      <c r="BN5" s="4">
        <v>0.99844917884822604</v>
      </c>
      <c r="BO5" s="4">
        <v>11.4494333333333</v>
      </c>
      <c r="BP5" s="4">
        <v>0</v>
      </c>
      <c r="BQ5" s="4">
        <v>0</v>
      </c>
      <c r="BR5" s="4">
        <v>0</v>
      </c>
      <c r="BS5" s="4">
        <v>7.1274666666666704</v>
      </c>
      <c r="BT5" s="4">
        <v>0</v>
      </c>
      <c r="BU5" s="2" t="s">
        <v>136</v>
      </c>
      <c r="BV5" s="4">
        <v>0.99954382717040502</v>
      </c>
      <c r="BW5" s="4">
        <v>11.211183333333301</v>
      </c>
      <c r="BX5" s="4">
        <v>0</v>
      </c>
      <c r="BY5" s="4">
        <v>0</v>
      </c>
      <c r="BZ5" s="4">
        <v>0</v>
      </c>
      <c r="CA5" s="4">
        <v>11.1636333333333</v>
      </c>
      <c r="CB5" s="4">
        <v>0</v>
      </c>
    </row>
    <row r="6" spans="1:80" hidden="1">
      <c r="A6" s="2"/>
      <c r="B6" s="2"/>
      <c r="C6" s="2" t="s">
        <v>133</v>
      </c>
      <c r="D6" s="2" t="s">
        <v>37</v>
      </c>
      <c r="E6" s="2" t="s">
        <v>5</v>
      </c>
      <c r="F6" s="2" t="s">
        <v>13</v>
      </c>
      <c r="G6" s="2" t="s">
        <v>162</v>
      </c>
      <c r="H6" s="1">
        <v>43866.843113425901</v>
      </c>
      <c r="I6" s="2" t="s">
        <v>140</v>
      </c>
      <c r="J6" s="4">
        <v>0.99952797098005297</v>
      </c>
      <c r="K6" s="4">
        <v>4.7052833333333304</v>
      </c>
      <c r="L6" s="4">
        <v>0</v>
      </c>
      <c r="M6" s="4">
        <v>0</v>
      </c>
      <c r="N6" s="4">
        <v>0</v>
      </c>
      <c r="O6" s="4">
        <v>5.6373166666666696</v>
      </c>
      <c r="P6" s="4">
        <v>0</v>
      </c>
      <c r="Q6" s="2" t="s">
        <v>170</v>
      </c>
      <c r="R6" s="4">
        <v>0.99777348220963502</v>
      </c>
      <c r="S6" s="4">
        <v>6.0845166666666701</v>
      </c>
      <c r="T6" s="4">
        <v>0</v>
      </c>
      <c r="U6" s="4">
        <v>0</v>
      </c>
      <c r="V6" s="4">
        <v>0</v>
      </c>
      <c r="W6" s="4">
        <v>6.3160333333333298</v>
      </c>
      <c r="X6" s="4">
        <v>0</v>
      </c>
      <c r="Y6" s="2" t="s">
        <v>109</v>
      </c>
      <c r="Z6" s="4">
        <v>0.99928380047649101</v>
      </c>
      <c r="AA6" s="4">
        <v>7.0876000000000001</v>
      </c>
      <c r="AB6" s="4">
        <v>0</v>
      </c>
      <c r="AC6" s="4">
        <v>0</v>
      </c>
      <c r="AD6" s="4">
        <v>0</v>
      </c>
      <c r="AE6" s="4">
        <v>6.3160333333333298</v>
      </c>
      <c r="AF6" s="4">
        <v>0</v>
      </c>
      <c r="AG6" s="2" t="s">
        <v>198</v>
      </c>
      <c r="AH6" s="4">
        <v>0.99801405805362797</v>
      </c>
      <c r="AI6" s="4">
        <v>7.7003166666666703</v>
      </c>
      <c r="AJ6" s="4">
        <v>0</v>
      </c>
      <c r="AK6" s="4">
        <v>0</v>
      </c>
      <c r="AL6" s="4">
        <v>0</v>
      </c>
      <c r="AM6" s="4">
        <v>7.0754666666666699</v>
      </c>
      <c r="AN6" s="4">
        <v>0</v>
      </c>
      <c r="AO6" s="2" t="s">
        <v>112</v>
      </c>
      <c r="AP6" s="4">
        <v>0.98761920069369402</v>
      </c>
      <c r="AQ6" s="4">
        <v>8.2192666666666696</v>
      </c>
      <c r="AR6" s="4"/>
      <c r="AS6" s="4"/>
      <c r="AT6" s="4">
        <v>434.07655242946799</v>
      </c>
      <c r="AU6" s="4">
        <v>7.0754666666666699</v>
      </c>
      <c r="AV6" s="4">
        <v>0</v>
      </c>
      <c r="AW6" s="2" t="s">
        <v>105</v>
      </c>
      <c r="AX6" s="4">
        <v>0.99932552855460699</v>
      </c>
      <c r="AY6" s="4">
        <v>9.3613</v>
      </c>
      <c r="AZ6" s="4">
        <v>0</v>
      </c>
      <c r="BA6" s="4">
        <v>0</v>
      </c>
      <c r="BB6" s="4">
        <v>0</v>
      </c>
      <c r="BC6" s="4">
        <v>7.0754666666666699</v>
      </c>
      <c r="BD6" s="4">
        <v>0</v>
      </c>
      <c r="BE6" s="2" t="s">
        <v>151</v>
      </c>
      <c r="BF6" s="4">
        <v>0.99981166094521201</v>
      </c>
      <c r="BG6" s="4">
        <v>9.7548999999999992</v>
      </c>
      <c r="BH6" s="4">
        <v>0</v>
      </c>
      <c r="BI6" s="4">
        <v>0</v>
      </c>
      <c r="BJ6" s="4">
        <v>0</v>
      </c>
      <c r="BK6" s="4">
        <v>7.0754666666666699</v>
      </c>
      <c r="BL6" s="4">
        <v>0</v>
      </c>
      <c r="BM6" s="2" t="s">
        <v>97</v>
      </c>
      <c r="BN6" s="4">
        <v>0.99844917884822604</v>
      </c>
      <c r="BO6" s="4">
        <v>10.9202166666667</v>
      </c>
      <c r="BP6" s="4">
        <v>0</v>
      </c>
      <c r="BQ6" s="4">
        <v>0</v>
      </c>
      <c r="BR6" s="4">
        <v>0</v>
      </c>
      <c r="BS6" s="4">
        <v>7.0754666666666699</v>
      </c>
      <c r="BT6" s="4">
        <v>0</v>
      </c>
      <c r="BU6" s="2" t="s">
        <v>136</v>
      </c>
      <c r="BV6" s="4">
        <v>0.99954382717040502</v>
      </c>
      <c r="BW6" s="4">
        <v>12.1840166666667</v>
      </c>
      <c r="BX6" s="4">
        <v>0</v>
      </c>
      <c r="BY6" s="4">
        <v>0</v>
      </c>
      <c r="BZ6" s="4">
        <v>0</v>
      </c>
      <c r="CA6" s="4">
        <v>10.782299999999999</v>
      </c>
      <c r="CB6" s="4">
        <v>0</v>
      </c>
    </row>
    <row r="7" spans="1:80" hidden="1">
      <c r="A7" s="2"/>
      <c r="B7" s="2"/>
      <c r="C7" s="2" t="s">
        <v>144</v>
      </c>
      <c r="D7" s="2" t="s">
        <v>37</v>
      </c>
      <c r="E7" s="2" t="s">
        <v>28</v>
      </c>
      <c r="F7" s="2" t="s">
        <v>35</v>
      </c>
      <c r="G7" s="2" t="s">
        <v>167</v>
      </c>
      <c r="H7" s="1">
        <v>43866.1461458333</v>
      </c>
      <c r="I7" s="2" t="s">
        <v>140</v>
      </c>
      <c r="J7" s="4">
        <v>0.99952797098005297</v>
      </c>
      <c r="K7" s="4">
        <v>5.5957833333333298</v>
      </c>
      <c r="L7" s="4">
        <v>1.7628588439658901</v>
      </c>
      <c r="M7" s="4">
        <v>23.504784586211901</v>
      </c>
      <c r="N7" s="4">
        <v>2194.5169640268</v>
      </c>
      <c r="O7" s="4">
        <v>5.6683833333333302</v>
      </c>
      <c r="P7" s="4">
        <v>37408.475721064497</v>
      </c>
      <c r="Q7" s="2" t="s">
        <v>170</v>
      </c>
      <c r="R7" s="4">
        <v>0.99777348220963502</v>
      </c>
      <c r="S7" s="4">
        <v>6.1117833333333298</v>
      </c>
      <c r="T7" s="4">
        <v>1.5009149946193601</v>
      </c>
      <c r="U7" s="4">
        <v>20.012199928258202</v>
      </c>
      <c r="V7" s="4">
        <v>4031.6267973624399</v>
      </c>
      <c r="W7" s="4">
        <v>6.3038666666666696</v>
      </c>
      <c r="X7" s="4">
        <v>29211.8115530344</v>
      </c>
      <c r="Y7" s="2" t="s">
        <v>109</v>
      </c>
      <c r="Z7" s="4">
        <v>0.99928380047649101</v>
      </c>
      <c r="AA7" s="4">
        <v>6.9211666666666698</v>
      </c>
      <c r="AB7" s="4">
        <v>2.5932384542735401</v>
      </c>
      <c r="AC7" s="4">
        <v>34.576512723647198</v>
      </c>
      <c r="AD7" s="4">
        <v>2076.7738445274799</v>
      </c>
      <c r="AE7" s="4">
        <v>6.3038666666666696</v>
      </c>
      <c r="AF7" s="4">
        <v>29211.8115530344</v>
      </c>
      <c r="AG7" s="2" t="s">
        <v>198</v>
      </c>
      <c r="AH7" s="4">
        <v>0.99801405805362797</v>
      </c>
      <c r="AI7" s="4">
        <v>7.7904</v>
      </c>
      <c r="AJ7" s="4">
        <v>2.7518928487569001</v>
      </c>
      <c r="AK7" s="4">
        <v>36.691904650091999</v>
      </c>
      <c r="AL7" s="4">
        <v>1492.88339361611</v>
      </c>
      <c r="AM7" s="4">
        <v>7.1135666666666699</v>
      </c>
      <c r="AN7" s="4">
        <v>13431.138363612299</v>
      </c>
      <c r="AO7" s="2" t="s">
        <v>112</v>
      </c>
      <c r="AP7" s="4">
        <v>0.98761920069369402</v>
      </c>
      <c r="AQ7" s="4">
        <v>8.2295333333333307</v>
      </c>
      <c r="AR7" s="4">
        <v>0</v>
      </c>
      <c r="AS7" s="4">
        <v>0</v>
      </c>
      <c r="AT7" s="4">
        <v>583.62312145636497</v>
      </c>
      <c r="AU7" s="4">
        <v>7.1135666666666699</v>
      </c>
      <c r="AV7" s="4">
        <v>13431.138363612299</v>
      </c>
      <c r="AW7" s="2" t="s">
        <v>105</v>
      </c>
      <c r="AX7" s="4">
        <v>0.99932552855460699</v>
      </c>
      <c r="AY7" s="4">
        <v>9.3663666666666696</v>
      </c>
      <c r="AZ7" s="4">
        <v>0</v>
      </c>
      <c r="BA7" s="4">
        <v>0</v>
      </c>
      <c r="BB7" s="4">
        <v>18736.300516253701</v>
      </c>
      <c r="BC7" s="4">
        <v>7.1135666666666699</v>
      </c>
      <c r="BD7" s="4">
        <v>13431.138363612299</v>
      </c>
      <c r="BE7" s="2" t="s">
        <v>151</v>
      </c>
      <c r="BF7" s="4">
        <v>0.99981166094521201</v>
      </c>
      <c r="BG7" s="4">
        <v>9.6656166666666703</v>
      </c>
      <c r="BH7" s="4">
        <v>2.0339593035081198</v>
      </c>
      <c r="BI7" s="4">
        <v>27.119457380108301</v>
      </c>
      <c r="BJ7" s="4">
        <v>812.13519962142095</v>
      </c>
      <c r="BK7" s="4">
        <v>7.1135666666666699</v>
      </c>
      <c r="BL7" s="4">
        <v>13431.138363612299</v>
      </c>
      <c r="BM7" s="2" t="s">
        <v>97</v>
      </c>
      <c r="BN7" s="4">
        <v>0.99844917884822604</v>
      </c>
      <c r="BO7" s="4">
        <v>11.348216666666699</v>
      </c>
      <c r="BP7" s="4">
        <v>2.25506416080571</v>
      </c>
      <c r="BQ7" s="4">
        <v>30.067522144076101</v>
      </c>
      <c r="BR7" s="4">
        <v>12520.687041977601</v>
      </c>
      <c r="BS7" s="4">
        <v>7.1135666666666699</v>
      </c>
      <c r="BT7" s="4">
        <v>13431.138363612299</v>
      </c>
      <c r="BU7" s="2" t="s">
        <v>136</v>
      </c>
      <c r="BV7" s="4">
        <v>0.99954382717040502</v>
      </c>
      <c r="BW7" s="4">
        <v>11.2189333333333</v>
      </c>
      <c r="BX7" s="4">
        <v>2.6486142418085898</v>
      </c>
      <c r="BY7" s="4">
        <v>35.314856557447797</v>
      </c>
      <c r="BZ7" s="4">
        <v>13353.4567302176</v>
      </c>
      <c r="CA7" s="4">
        <v>11.218066666666701</v>
      </c>
      <c r="CB7" s="4">
        <v>393825.229618271</v>
      </c>
    </row>
    <row r="8" spans="1:80" hidden="1">
      <c r="A8" s="2"/>
      <c r="B8" s="2"/>
      <c r="C8" s="2" t="s">
        <v>18</v>
      </c>
      <c r="D8" s="2" t="s">
        <v>37</v>
      </c>
      <c r="E8" s="2" t="s">
        <v>72</v>
      </c>
      <c r="F8" s="2" t="s">
        <v>35</v>
      </c>
      <c r="G8" s="2" t="s">
        <v>82</v>
      </c>
      <c r="H8" s="1">
        <v>43866.161030092597</v>
      </c>
      <c r="I8" s="2" t="s">
        <v>140</v>
      </c>
      <c r="J8" s="4">
        <v>0.99952797098005297</v>
      </c>
      <c r="K8" s="4">
        <v>5.58805</v>
      </c>
      <c r="L8" s="4">
        <v>41.340534798103803</v>
      </c>
      <c r="M8" s="4">
        <v>82.681069596207706</v>
      </c>
      <c r="N8" s="4">
        <v>52422.275956855003</v>
      </c>
      <c r="O8" s="4">
        <v>5.6645333333333303</v>
      </c>
      <c r="P8" s="4">
        <v>38097.364926471397</v>
      </c>
      <c r="Q8" s="2" t="s">
        <v>170</v>
      </c>
      <c r="R8" s="4">
        <v>0.99777348220963502</v>
      </c>
      <c r="S8" s="4">
        <v>6.1087999999999996</v>
      </c>
      <c r="T8" s="4">
        <v>41.400498897372302</v>
      </c>
      <c r="U8" s="4">
        <v>82.800997794744603</v>
      </c>
      <c r="V8" s="4">
        <v>106005.536138689</v>
      </c>
      <c r="W8" s="4">
        <v>6.3038999999999996</v>
      </c>
      <c r="X8" s="4">
        <v>27967.087421715802</v>
      </c>
      <c r="Y8" s="2" t="s">
        <v>109</v>
      </c>
      <c r="Z8" s="4">
        <v>0.99928380047649101</v>
      </c>
      <c r="AA8" s="4">
        <v>6.9211999999999998</v>
      </c>
      <c r="AB8" s="4">
        <v>48.729301476371297</v>
      </c>
      <c r="AC8" s="4">
        <v>97.458602952742595</v>
      </c>
      <c r="AD8" s="4">
        <v>46810.479759727103</v>
      </c>
      <c r="AE8" s="4">
        <v>6.3038999999999996</v>
      </c>
      <c r="AF8" s="4">
        <v>27967.087421715802</v>
      </c>
      <c r="AG8" s="2" t="s">
        <v>198</v>
      </c>
      <c r="AH8" s="4">
        <v>0.99801405805362797</v>
      </c>
      <c r="AI8" s="4">
        <v>7.79043333333333</v>
      </c>
      <c r="AJ8" s="4">
        <v>29.2179413860623</v>
      </c>
      <c r="AK8" s="4">
        <v>58.435882772124501</v>
      </c>
      <c r="AL8" s="4">
        <v>15662.895307590101</v>
      </c>
      <c r="AM8" s="4">
        <v>7.1170666666666698</v>
      </c>
      <c r="AN8" s="4">
        <v>13272.1379537791</v>
      </c>
      <c r="AO8" s="2" t="s">
        <v>112</v>
      </c>
      <c r="AP8" s="4">
        <v>0.98761920069369402</v>
      </c>
      <c r="AQ8" s="4">
        <v>8.2269833333333295</v>
      </c>
      <c r="AR8" s="4">
        <v>31.181249280761499</v>
      </c>
      <c r="AS8" s="4">
        <v>62.362498561522997</v>
      </c>
      <c r="AT8" s="4">
        <v>10925.619526733601</v>
      </c>
      <c r="AU8" s="4">
        <v>7.1170666666666698</v>
      </c>
      <c r="AV8" s="4">
        <v>13272.1379537791</v>
      </c>
      <c r="AW8" s="2" t="s">
        <v>105</v>
      </c>
      <c r="AX8" s="4">
        <v>0.99932552855460699</v>
      </c>
      <c r="AY8" s="4">
        <v>9.3664166666666695</v>
      </c>
      <c r="AZ8" s="4">
        <v>43.449623959557499</v>
      </c>
      <c r="BA8" s="4">
        <v>86.899247919115098</v>
      </c>
      <c r="BB8" s="4">
        <v>381397.63244826999</v>
      </c>
      <c r="BC8" s="4">
        <v>7.1170666666666698</v>
      </c>
      <c r="BD8" s="4">
        <v>13272.1379537791</v>
      </c>
      <c r="BE8" s="2" t="s">
        <v>151</v>
      </c>
      <c r="BF8" s="4">
        <v>0.99981166094521201</v>
      </c>
      <c r="BG8" s="4">
        <v>9.6656499999999994</v>
      </c>
      <c r="BH8" s="4">
        <v>46.874427244417298</v>
      </c>
      <c r="BI8" s="4">
        <v>93.748854488834695</v>
      </c>
      <c r="BJ8" s="4">
        <v>18457.756988055498</v>
      </c>
      <c r="BK8" s="4">
        <v>7.1170666666666698</v>
      </c>
      <c r="BL8" s="4">
        <v>13272.1379537791</v>
      </c>
      <c r="BM8" s="2" t="s">
        <v>97</v>
      </c>
      <c r="BN8" s="4">
        <v>0.99844917884822604</v>
      </c>
      <c r="BO8" s="4">
        <v>11.3249166666667</v>
      </c>
      <c r="BP8" s="4">
        <v>39.337821556762101</v>
      </c>
      <c r="BQ8" s="4">
        <v>78.675643113524103</v>
      </c>
      <c r="BR8" s="4">
        <v>215827.921109138</v>
      </c>
      <c r="BS8" s="4">
        <v>7.1170666666666698</v>
      </c>
      <c r="BT8" s="4">
        <v>13272.1379537791</v>
      </c>
      <c r="BU8" s="2" t="s">
        <v>136</v>
      </c>
      <c r="BV8" s="4">
        <v>0.99954382717040502</v>
      </c>
      <c r="BW8" s="4">
        <v>11.2189833333333</v>
      </c>
      <c r="BX8" s="4">
        <v>48.762838326797002</v>
      </c>
      <c r="BY8" s="4">
        <v>97.525676653594005</v>
      </c>
      <c r="BZ8" s="4">
        <v>237554.87588399401</v>
      </c>
      <c r="CA8" s="4">
        <v>11.218116666666701</v>
      </c>
      <c r="CB8" s="4">
        <v>380542.80377998098</v>
      </c>
    </row>
    <row r="9" spans="1:80" hidden="1">
      <c r="A9" s="2"/>
      <c r="B9" s="2"/>
      <c r="C9" s="2" t="s">
        <v>84</v>
      </c>
      <c r="D9" s="2" t="s">
        <v>37</v>
      </c>
      <c r="E9" s="2" t="s">
        <v>165</v>
      </c>
      <c r="F9" s="2" t="s">
        <v>35</v>
      </c>
      <c r="G9" s="2" t="s">
        <v>141</v>
      </c>
      <c r="H9" s="1">
        <v>43866.175810185203</v>
      </c>
      <c r="I9" s="2" t="s">
        <v>140</v>
      </c>
      <c r="J9" s="4">
        <v>0.99952797098005297</v>
      </c>
      <c r="K9" s="4">
        <v>5.5841333333333303</v>
      </c>
      <c r="L9" s="4">
        <v>165.65805434339501</v>
      </c>
      <c r="M9" s="4">
        <v>82.829027171697604</v>
      </c>
      <c r="N9" s="4">
        <v>205339.96837188699</v>
      </c>
      <c r="O9" s="4">
        <v>5.6606166666666704</v>
      </c>
      <c r="P9" s="4">
        <v>37215.398806048899</v>
      </c>
      <c r="Q9" s="2" t="s">
        <v>170</v>
      </c>
      <c r="R9" s="4">
        <v>0.99777348220963502</v>
      </c>
      <c r="S9" s="4">
        <v>6.1057333333333297</v>
      </c>
      <c r="T9" s="4">
        <v>162.731165328354</v>
      </c>
      <c r="U9" s="4">
        <v>81.365582664176799</v>
      </c>
      <c r="V9" s="4">
        <v>426276.81476832699</v>
      </c>
      <c r="W9" s="4">
        <v>6.3008333333333297</v>
      </c>
      <c r="X9" s="4">
        <v>28996.3691583935</v>
      </c>
      <c r="Y9" s="2" t="s">
        <v>109</v>
      </c>
      <c r="Z9" s="4">
        <v>0.99928380047649101</v>
      </c>
      <c r="AA9" s="4">
        <v>6.9177166666666698</v>
      </c>
      <c r="AB9" s="4">
        <v>186.10594464616699</v>
      </c>
      <c r="AC9" s="4">
        <v>93.052972323083495</v>
      </c>
      <c r="AD9" s="4">
        <v>186909.61933169299</v>
      </c>
      <c r="AE9" s="4">
        <v>6.3008333333333297</v>
      </c>
      <c r="AF9" s="4">
        <v>28996.3691583935</v>
      </c>
      <c r="AG9" s="2" t="s">
        <v>198</v>
      </c>
      <c r="AH9" s="4">
        <v>0.99801405805362797</v>
      </c>
      <c r="AI9" s="4">
        <v>7.7904166666666699</v>
      </c>
      <c r="AJ9" s="4">
        <v>115.636806437575</v>
      </c>
      <c r="AK9" s="4">
        <v>57.818403218787601</v>
      </c>
      <c r="AL9" s="4">
        <v>61410.793638687697</v>
      </c>
      <c r="AM9" s="4">
        <v>7.11358333333333</v>
      </c>
      <c r="AN9" s="4">
        <v>13148.223458689299</v>
      </c>
      <c r="AO9" s="2" t="s">
        <v>112</v>
      </c>
      <c r="AP9" s="4">
        <v>0.98761920069369402</v>
      </c>
      <c r="AQ9" s="4">
        <v>8.2269666666666694</v>
      </c>
      <c r="AR9" s="4">
        <v>160.03312552480699</v>
      </c>
      <c r="AS9" s="4">
        <v>80.016562762403396</v>
      </c>
      <c r="AT9" s="4">
        <v>41373.278453381099</v>
      </c>
      <c r="AU9" s="4">
        <v>7.11358333333333</v>
      </c>
      <c r="AV9" s="4">
        <v>13148.223458689299</v>
      </c>
      <c r="AW9" s="2" t="s">
        <v>105</v>
      </c>
      <c r="AX9" s="4">
        <v>0.99932552855460699</v>
      </c>
      <c r="AY9" s="4">
        <v>9.3663833333333297</v>
      </c>
      <c r="AZ9" s="4">
        <v>184.10535581498101</v>
      </c>
      <c r="BA9" s="4">
        <v>92.052677907490406</v>
      </c>
      <c r="BB9" s="4">
        <v>1531699.5617515501</v>
      </c>
      <c r="BC9" s="4">
        <v>7.11358333333333</v>
      </c>
      <c r="BD9" s="4">
        <v>13148.223458689299</v>
      </c>
      <c r="BE9" s="2" t="s">
        <v>151</v>
      </c>
      <c r="BF9" s="4">
        <v>0.99981166094521201</v>
      </c>
      <c r="BG9" s="4">
        <v>9.6630833333333293</v>
      </c>
      <c r="BH9" s="4">
        <v>196.992473614848</v>
      </c>
      <c r="BI9" s="4">
        <v>98.496236807423998</v>
      </c>
      <c r="BJ9" s="4">
        <v>76328.969304661106</v>
      </c>
      <c r="BK9" s="4">
        <v>7.11358333333333</v>
      </c>
      <c r="BL9" s="4">
        <v>13148.223458689299</v>
      </c>
      <c r="BM9" s="2" t="s">
        <v>97</v>
      </c>
      <c r="BN9" s="4">
        <v>0.99844917884822604</v>
      </c>
      <c r="BO9" s="4">
        <v>11.3248833333333</v>
      </c>
      <c r="BP9" s="4">
        <v>180.83283020558099</v>
      </c>
      <c r="BQ9" s="4">
        <v>90.416415102790594</v>
      </c>
      <c r="BR9" s="4">
        <v>982880.66163246497</v>
      </c>
      <c r="BS9" s="4">
        <v>7.11358333333333</v>
      </c>
      <c r="BT9" s="4">
        <v>13148.223458689299</v>
      </c>
      <c r="BU9" s="2" t="s">
        <v>136</v>
      </c>
      <c r="BV9" s="4">
        <v>0.99954382717040502</v>
      </c>
      <c r="BW9" s="4">
        <v>11.2189333333333</v>
      </c>
      <c r="BX9" s="4">
        <v>190.98717866116701</v>
      </c>
      <c r="BY9" s="4">
        <v>95.493589330583603</v>
      </c>
      <c r="BZ9" s="4">
        <v>954607.64672978199</v>
      </c>
      <c r="CA9" s="4">
        <v>11.218083333333301</v>
      </c>
      <c r="CB9" s="4">
        <v>390435.44463848002</v>
      </c>
    </row>
    <row r="10" spans="1:80" hidden="1">
      <c r="A10" s="2"/>
      <c r="B10" s="2"/>
      <c r="C10" s="2" t="s">
        <v>21</v>
      </c>
      <c r="D10" s="2" t="s">
        <v>37</v>
      </c>
      <c r="E10" s="2" t="s">
        <v>51</v>
      </c>
      <c r="F10" s="2" t="s">
        <v>178</v>
      </c>
      <c r="G10" s="2" t="s">
        <v>162</v>
      </c>
      <c r="H10" s="1">
        <v>43865.672824074099</v>
      </c>
      <c r="I10" s="2" t="s">
        <v>140</v>
      </c>
      <c r="J10" s="4">
        <v>0.99952797098005297</v>
      </c>
      <c r="K10" s="4">
        <v>5.1641166666666702</v>
      </c>
      <c r="L10" s="4">
        <v>95.955003238233701</v>
      </c>
      <c r="M10" s="4"/>
      <c r="N10" s="4">
        <v>131536.09586564</v>
      </c>
      <c r="O10" s="4">
        <v>5.6528166666666699</v>
      </c>
      <c r="P10" s="4">
        <v>41172.150727873697</v>
      </c>
      <c r="Q10" s="2" t="s">
        <v>170</v>
      </c>
      <c r="R10" s="4">
        <v>0.99777348220963502</v>
      </c>
      <c r="S10" s="4">
        <v>6.1026833333333297</v>
      </c>
      <c r="T10" s="4">
        <v>0</v>
      </c>
      <c r="U10" s="4">
        <v>0</v>
      </c>
      <c r="V10" s="4">
        <v>0</v>
      </c>
      <c r="W10" s="4">
        <v>6.2977833333333297</v>
      </c>
      <c r="X10" s="4">
        <v>32044.974686557001</v>
      </c>
      <c r="Y10" s="2" t="s">
        <v>109</v>
      </c>
      <c r="Z10" s="4">
        <v>0.99928380047649101</v>
      </c>
      <c r="AA10" s="4">
        <v>7.09795</v>
      </c>
      <c r="AB10" s="4">
        <v>0</v>
      </c>
      <c r="AC10" s="4">
        <v>0</v>
      </c>
      <c r="AD10" s="4">
        <v>0</v>
      </c>
      <c r="AE10" s="4">
        <v>6.2977833333333297</v>
      </c>
      <c r="AF10" s="4">
        <v>32044.974686557001</v>
      </c>
      <c r="AG10" s="2" t="s">
        <v>198</v>
      </c>
      <c r="AH10" s="4">
        <v>0.99801405805362797</v>
      </c>
      <c r="AI10" s="4">
        <v>7.7834666666666701</v>
      </c>
      <c r="AJ10" s="4">
        <v>2.7258969722024702</v>
      </c>
      <c r="AK10" s="4"/>
      <c r="AL10" s="4">
        <v>1604.20792449843</v>
      </c>
      <c r="AM10" s="4">
        <v>7.1066333333333302</v>
      </c>
      <c r="AN10" s="4">
        <v>14570.3396495487</v>
      </c>
      <c r="AO10" s="2" t="s">
        <v>112</v>
      </c>
      <c r="AP10" s="4">
        <v>0.98761920069369402</v>
      </c>
      <c r="AQ10" s="4">
        <v>8.2243833333333303</v>
      </c>
      <c r="AR10" s="4">
        <v>0</v>
      </c>
      <c r="AS10" s="4"/>
      <c r="AT10" s="4">
        <v>1629.3365905303799</v>
      </c>
      <c r="AU10" s="4">
        <v>7.1066333333333302</v>
      </c>
      <c r="AV10" s="4">
        <v>14570.3396495487</v>
      </c>
      <c r="AW10" s="2" t="s">
        <v>105</v>
      </c>
      <c r="AX10" s="4">
        <v>0.99932552855460699</v>
      </c>
      <c r="AY10" s="4">
        <v>9.3663666666666696</v>
      </c>
      <c r="AZ10" s="4">
        <v>0</v>
      </c>
      <c r="BA10" s="4"/>
      <c r="BB10" s="4">
        <v>6089.3436321081899</v>
      </c>
      <c r="BC10" s="4">
        <v>7.1066333333333302</v>
      </c>
      <c r="BD10" s="4">
        <v>14570.3396495487</v>
      </c>
      <c r="BE10" s="2" t="s">
        <v>151</v>
      </c>
      <c r="BF10" s="4">
        <v>0.99981166094521201</v>
      </c>
      <c r="BG10" s="4">
        <v>9.6503166666666704</v>
      </c>
      <c r="BH10" s="4">
        <v>0</v>
      </c>
      <c r="BI10" s="4">
        <v>0</v>
      </c>
      <c r="BJ10" s="4">
        <v>0</v>
      </c>
      <c r="BK10" s="4">
        <v>7.1066333333333302</v>
      </c>
      <c r="BL10" s="4">
        <v>14570.3396495487</v>
      </c>
      <c r="BM10" s="2" t="s">
        <v>97</v>
      </c>
      <c r="BN10" s="4">
        <v>0.99844917884822604</v>
      </c>
      <c r="BO10" s="4">
        <v>11.215916666666701</v>
      </c>
      <c r="BP10" s="4">
        <v>3.5231647333204799</v>
      </c>
      <c r="BQ10" s="4"/>
      <c r="BR10" s="4">
        <v>21220.668456973901</v>
      </c>
      <c r="BS10" s="4">
        <v>7.1066333333333302</v>
      </c>
      <c r="BT10" s="4">
        <v>14570.3396495487</v>
      </c>
      <c r="BU10" s="2" t="s">
        <v>136</v>
      </c>
      <c r="BV10" s="4">
        <v>0.99954382717040502</v>
      </c>
      <c r="BW10" s="4">
        <v>11.234500000000001</v>
      </c>
      <c r="BX10" s="4">
        <v>1.0375411723063499</v>
      </c>
      <c r="BY10" s="4"/>
      <c r="BZ10" s="4">
        <v>5827.2768079878497</v>
      </c>
      <c r="CA10" s="4">
        <v>11.218083333333301</v>
      </c>
      <c r="CB10" s="4">
        <v>438721.43152712</v>
      </c>
    </row>
    <row r="11" spans="1:80" hidden="1">
      <c r="A11" s="2"/>
      <c r="B11" s="2"/>
      <c r="C11" s="2" t="s">
        <v>21</v>
      </c>
      <c r="D11" s="2" t="s">
        <v>37</v>
      </c>
      <c r="E11" s="2" t="s">
        <v>152</v>
      </c>
      <c r="F11" s="2" t="s">
        <v>178</v>
      </c>
      <c r="G11" s="2" t="s">
        <v>162</v>
      </c>
      <c r="H11" s="1">
        <v>43865.687511574099</v>
      </c>
      <c r="I11" s="2" t="s">
        <v>140</v>
      </c>
      <c r="J11" s="4">
        <v>0.99952797098005297</v>
      </c>
      <c r="K11" s="4">
        <v>5.10971666666667</v>
      </c>
      <c r="L11" s="4">
        <v>100.101732223787</v>
      </c>
      <c r="M11" s="4"/>
      <c r="N11" s="4">
        <v>136141.634357868</v>
      </c>
      <c r="O11" s="4">
        <v>5.6372999999999998</v>
      </c>
      <c r="P11" s="4">
        <v>40847.530975419599</v>
      </c>
      <c r="Q11" s="2" t="s">
        <v>170</v>
      </c>
      <c r="R11" s="4">
        <v>0.99777348220963502</v>
      </c>
      <c r="S11" s="4">
        <v>6.0875333333333304</v>
      </c>
      <c r="T11" s="4">
        <v>0</v>
      </c>
      <c r="U11" s="4">
        <v>0</v>
      </c>
      <c r="V11" s="4">
        <v>0</v>
      </c>
      <c r="W11" s="4">
        <v>6.2856833333333304</v>
      </c>
      <c r="X11" s="4">
        <v>31968.784510683101</v>
      </c>
      <c r="Y11" s="2" t="s">
        <v>109</v>
      </c>
      <c r="Z11" s="4">
        <v>0.99928380047649101</v>
      </c>
      <c r="AA11" s="4">
        <v>6.91773333333333</v>
      </c>
      <c r="AB11" s="4">
        <v>0</v>
      </c>
      <c r="AC11" s="4">
        <v>0</v>
      </c>
      <c r="AD11" s="4">
        <v>0</v>
      </c>
      <c r="AE11" s="4">
        <v>6.2856833333333304</v>
      </c>
      <c r="AF11" s="4">
        <v>31968.784510683101</v>
      </c>
      <c r="AG11" s="2" t="s">
        <v>198</v>
      </c>
      <c r="AH11" s="4">
        <v>0.99801405805362797</v>
      </c>
      <c r="AI11" s="4">
        <v>7.7800500000000001</v>
      </c>
      <c r="AJ11" s="4">
        <v>2.86371459495084</v>
      </c>
      <c r="AK11" s="4"/>
      <c r="AL11" s="4">
        <v>1674.8842463800399</v>
      </c>
      <c r="AM11" s="4">
        <v>7.1032000000000002</v>
      </c>
      <c r="AN11" s="4">
        <v>14480.1653269983</v>
      </c>
      <c r="AO11" s="2" t="s">
        <v>112</v>
      </c>
      <c r="AP11" s="4">
        <v>0.98761920069369402</v>
      </c>
      <c r="AQ11" s="4">
        <v>8.2269833333333295</v>
      </c>
      <c r="AR11" s="4">
        <v>0</v>
      </c>
      <c r="AS11" s="4"/>
      <c r="AT11" s="4">
        <v>1201.8004919893999</v>
      </c>
      <c r="AU11" s="4">
        <v>7.1032000000000002</v>
      </c>
      <c r="AV11" s="4">
        <v>14480.1653269983</v>
      </c>
      <c r="AW11" s="2" t="s">
        <v>105</v>
      </c>
      <c r="AX11" s="4">
        <v>0.99932552855460699</v>
      </c>
      <c r="AY11" s="4">
        <v>9.3664000000000005</v>
      </c>
      <c r="AZ11" s="4">
        <v>0</v>
      </c>
      <c r="BA11" s="4"/>
      <c r="BB11" s="4">
        <v>4544.4565306841496</v>
      </c>
      <c r="BC11" s="4">
        <v>7.1032000000000002</v>
      </c>
      <c r="BD11" s="4">
        <v>14480.1653269983</v>
      </c>
      <c r="BE11" s="2" t="s">
        <v>151</v>
      </c>
      <c r="BF11" s="4">
        <v>0.99981166094521201</v>
      </c>
      <c r="BG11" s="4">
        <v>9.6172166666666694</v>
      </c>
      <c r="BH11" s="4">
        <v>0</v>
      </c>
      <c r="BI11" s="4">
        <v>0</v>
      </c>
      <c r="BJ11" s="4">
        <v>0</v>
      </c>
      <c r="BK11" s="4">
        <v>7.1032000000000002</v>
      </c>
      <c r="BL11" s="4">
        <v>14480.1653269983</v>
      </c>
      <c r="BM11" s="2" t="s">
        <v>97</v>
      </c>
      <c r="BN11" s="4">
        <v>0.99844917884822604</v>
      </c>
      <c r="BO11" s="4">
        <v>11.16925</v>
      </c>
      <c r="BP11" s="4">
        <v>0</v>
      </c>
      <c r="BQ11" s="4">
        <v>0</v>
      </c>
      <c r="BR11" s="4">
        <v>0</v>
      </c>
      <c r="BS11" s="4">
        <v>7.1032000000000002</v>
      </c>
      <c r="BT11" s="4">
        <v>14480.1653269983</v>
      </c>
      <c r="BU11" s="2" t="s">
        <v>136</v>
      </c>
      <c r="BV11" s="4">
        <v>0.99954382717040502</v>
      </c>
      <c r="BW11" s="4">
        <v>11.2345333333333</v>
      </c>
      <c r="BX11" s="4">
        <v>1.27612122815364</v>
      </c>
      <c r="BY11" s="4"/>
      <c r="BZ11" s="4">
        <v>7577.7469679548203</v>
      </c>
      <c r="CA11" s="4">
        <v>11.2181</v>
      </c>
      <c r="CB11" s="4">
        <v>463849.08863043401</v>
      </c>
    </row>
    <row r="12" spans="1:80" hidden="1">
      <c r="A12" s="2"/>
      <c r="B12" s="2"/>
      <c r="C12" s="2" t="s">
        <v>21</v>
      </c>
      <c r="D12" s="2" t="s">
        <v>37</v>
      </c>
      <c r="E12" s="2" t="s">
        <v>142</v>
      </c>
      <c r="F12" s="2" t="s">
        <v>178</v>
      </c>
      <c r="G12" s="2" t="s">
        <v>162</v>
      </c>
      <c r="H12" s="1">
        <v>43865.924224536997</v>
      </c>
      <c r="I12" s="2" t="s">
        <v>140</v>
      </c>
      <c r="J12" s="4">
        <v>0.99952797098005297</v>
      </c>
      <c r="K12" s="4">
        <v>5.1991500000000004</v>
      </c>
      <c r="L12" s="4">
        <v>0</v>
      </c>
      <c r="M12" s="4">
        <v>0</v>
      </c>
      <c r="N12" s="4">
        <v>0</v>
      </c>
      <c r="O12" s="4">
        <v>5.6645333333333303</v>
      </c>
      <c r="P12" s="4">
        <v>39337.131720931502</v>
      </c>
      <c r="Q12" s="2" t="s">
        <v>170</v>
      </c>
      <c r="R12" s="4">
        <v>0.99777348220963502</v>
      </c>
      <c r="S12" s="4">
        <v>6.1452</v>
      </c>
      <c r="T12" s="4">
        <v>0</v>
      </c>
      <c r="U12" s="4">
        <v>0</v>
      </c>
      <c r="V12" s="4">
        <v>0</v>
      </c>
      <c r="W12" s="4">
        <v>6.2978166666666704</v>
      </c>
      <c r="X12" s="4">
        <v>29058.286451782798</v>
      </c>
      <c r="Y12" s="2" t="s">
        <v>109</v>
      </c>
      <c r="Z12" s="4">
        <v>0.99928380047649101</v>
      </c>
      <c r="AA12" s="4">
        <v>6.91773333333333</v>
      </c>
      <c r="AB12" s="4">
        <v>0</v>
      </c>
      <c r="AC12" s="4">
        <v>0</v>
      </c>
      <c r="AD12" s="4">
        <v>0</v>
      </c>
      <c r="AE12" s="4">
        <v>6.2978166666666704</v>
      </c>
      <c r="AF12" s="4">
        <v>29058.286451782798</v>
      </c>
      <c r="AG12" s="2" t="s">
        <v>198</v>
      </c>
      <c r="AH12" s="4">
        <v>0.99801405805362797</v>
      </c>
      <c r="AI12" s="4">
        <v>7.7835000000000001</v>
      </c>
      <c r="AJ12" s="4">
        <v>2.2658052568607601</v>
      </c>
      <c r="AK12" s="4"/>
      <c r="AL12" s="4">
        <v>1379.8781305315799</v>
      </c>
      <c r="AM12" s="4">
        <v>7.10666666666667</v>
      </c>
      <c r="AN12" s="4">
        <v>15077.752398811201</v>
      </c>
      <c r="AO12" s="2" t="s">
        <v>112</v>
      </c>
      <c r="AP12" s="4">
        <v>0.98761920069369402</v>
      </c>
      <c r="AQ12" s="4">
        <v>8.2269833333333295</v>
      </c>
      <c r="AR12" s="4">
        <v>0</v>
      </c>
      <c r="AS12" s="4"/>
      <c r="AT12" s="4">
        <v>749.91329786518895</v>
      </c>
      <c r="AU12" s="4">
        <v>7.10666666666667</v>
      </c>
      <c r="AV12" s="4">
        <v>15077.752398811201</v>
      </c>
      <c r="AW12" s="2" t="s">
        <v>105</v>
      </c>
      <c r="AX12" s="4">
        <v>0.99932552855460699</v>
      </c>
      <c r="AY12" s="4">
        <v>9.3664000000000005</v>
      </c>
      <c r="AZ12" s="4">
        <v>0</v>
      </c>
      <c r="BA12" s="4"/>
      <c r="BB12" s="4">
        <v>4244.9425833525002</v>
      </c>
      <c r="BC12" s="4">
        <v>7.10666666666667</v>
      </c>
      <c r="BD12" s="4">
        <v>15077.752398811201</v>
      </c>
      <c r="BE12" s="2" t="s">
        <v>151</v>
      </c>
      <c r="BF12" s="4">
        <v>0.99981166094521201</v>
      </c>
      <c r="BG12" s="4">
        <v>9.6656666666666702</v>
      </c>
      <c r="BH12" s="4">
        <v>0.72280641438265802</v>
      </c>
      <c r="BI12" s="4"/>
      <c r="BJ12" s="4">
        <v>324.00917231644002</v>
      </c>
      <c r="BK12" s="4">
        <v>7.10666666666667</v>
      </c>
      <c r="BL12" s="4">
        <v>15077.752398811201</v>
      </c>
      <c r="BM12" s="2" t="s">
        <v>97</v>
      </c>
      <c r="BN12" s="4">
        <v>0.99844917884822604</v>
      </c>
      <c r="BO12" s="4">
        <v>11.153700000000001</v>
      </c>
      <c r="BP12" s="4">
        <v>3.36482897730941</v>
      </c>
      <c r="BQ12" s="4"/>
      <c r="BR12" s="4">
        <v>20972.781729501399</v>
      </c>
      <c r="BS12" s="4">
        <v>7.10666666666667</v>
      </c>
      <c r="BT12" s="4">
        <v>15077.752398811201</v>
      </c>
      <c r="BU12" s="2" t="s">
        <v>136</v>
      </c>
      <c r="BV12" s="4">
        <v>0.99954382717040502</v>
      </c>
      <c r="BW12" s="4">
        <v>11.2267666666667</v>
      </c>
      <c r="BX12" s="4">
        <v>2.0338825927656301</v>
      </c>
      <c r="BY12" s="4"/>
      <c r="BZ12" s="4">
        <v>12127.271147113801</v>
      </c>
      <c r="CA12" s="4">
        <v>11.218116666666701</v>
      </c>
      <c r="CB12" s="4">
        <v>465763.81979532097</v>
      </c>
    </row>
    <row r="13" spans="1:80" hidden="1">
      <c r="A13" s="2"/>
      <c r="B13" s="2"/>
      <c r="C13" s="2" t="s">
        <v>21</v>
      </c>
      <c r="D13" s="2" t="s">
        <v>37</v>
      </c>
      <c r="E13" s="2" t="s">
        <v>111</v>
      </c>
      <c r="F13" s="2" t="s">
        <v>178</v>
      </c>
      <c r="G13" s="2" t="s">
        <v>162</v>
      </c>
      <c r="H13" s="1">
        <v>43865.983414351896</v>
      </c>
      <c r="I13" s="2" t="s">
        <v>140</v>
      </c>
      <c r="J13" s="4">
        <v>0.99952797098005297</v>
      </c>
      <c r="K13" s="4">
        <v>5.15248333333333</v>
      </c>
      <c r="L13" s="4">
        <v>0</v>
      </c>
      <c r="M13" s="4">
        <v>0</v>
      </c>
      <c r="N13" s="4">
        <v>0</v>
      </c>
      <c r="O13" s="4">
        <v>5.6450833333333303</v>
      </c>
      <c r="P13" s="4">
        <v>38859.651826332098</v>
      </c>
      <c r="Q13" s="2" t="s">
        <v>170</v>
      </c>
      <c r="R13" s="4">
        <v>0.99777348220963502</v>
      </c>
      <c r="S13" s="4">
        <v>6.0966500000000003</v>
      </c>
      <c r="T13" s="4">
        <v>0</v>
      </c>
      <c r="U13" s="4">
        <v>0</v>
      </c>
      <c r="V13" s="4">
        <v>0</v>
      </c>
      <c r="W13" s="4">
        <v>6.2978166666666704</v>
      </c>
      <c r="X13" s="4">
        <v>30314.951764982801</v>
      </c>
      <c r="Y13" s="2" t="s">
        <v>109</v>
      </c>
      <c r="Z13" s="4">
        <v>0.99928380047649101</v>
      </c>
      <c r="AA13" s="4">
        <v>6.9316000000000004</v>
      </c>
      <c r="AB13" s="4">
        <v>0</v>
      </c>
      <c r="AC13" s="4">
        <v>0</v>
      </c>
      <c r="AD13" s="4">
        <v>0</v>
      </c>
      <c r="AE13" s="4">
        <v>6.2978166666666704</v>
      </c>
      <c r="AF13" s="4">
        <v>30314.951764982801</v>
      </c>
      <c r="AG13" s="2" t="s">
        <v>198</v>
      </c>
      <c r="AH13" s="4">
        <v>0.99801405805362797</v>
      </c>
      <c r="AI13" s="4">
        <v>7.7869666666666699</v>
      </c>
      <c r="AJ13" s="4">
        <v>1.3060362936051799</v>
      </c>
      <c r="AK13" s="4"/>
      <c r="AL13" s="4">
        <v>764.91521049037704</v>
      </c>
      <c r="AM13" s="4">
        <v>7.1135999999999999</v>
      </c>
      <c r="AN13" s="4">
        <v>14500.2839524265</v>
      </c>
      <c r="AO13" s="2" t="s">
        <v>112</v>
      </c>
      <c r="AP13" s="4">
        <v>0.98761920069369402</v>
      </c>
      <c r="AQ13" s="4">
        <v>8.2269833333333295</v>
      </c>
      <c r="AR13" s="4">
        <v>0</v>
      </c>
      <c r="AS13" s="4"/>
      <c r="AT13" s="4">
        <v>595.05298289914901</v>
      </c>
      <c r="AU13" s="4">
        <v>7.1135999999999999</v>
      </c>
      <c r="AV13" s="4">
        <v>14500.2839524265</v>
      </c>
      <c r="AW13" s="2" t="s">
        <v>105</v>
      </c>
      <c r="AX13" s="4">
        <v>0.99932552855460699</v>
      </c>
      <c r="AY13" s="4">
        <v>9.3664000000000005</v>
      </c>
      <c r="AZ13" s="4">
        <v>0</v>
      </c>
      <c r="BA13" s="4"/>
      <c r="BB13" s="4">
        <v>2890.9211914221701</v>
      </c>
      <c r="BC13" s="4">
        <v>7.1135999999999999</v>
      </c>
      <c r="BD13" s="4">
        <v>14500.2839524265</v>
      </c>
      <c r="BE13" s="2" t="s">
        <v>151</v>
      </c>
      <c r="BF13" s="4">
        <v>0.99981166094521201</v>
      </c>
      <c r="BG13" s="4">
        <v>9.67075</v>
      </c>
      <c r="BH13" s="4">
        <v>0</v>
      </c>
      <c r="BI13" s="4">
        <v>0</v>
      </c>
      <c r="BJ13" s="4">
        <v>0</v>
      </c>
      <c r="BK13" s="4">
        <v>7.1135999999999999</v>
      </c>
      <c r="BL13" s="4">
        <v>14500.2839524265</v>
      </c>
      <c r="BM13" s="2" t="s">
        <v>97</v>
      </c>
      <c r="BN13" s="4">
        <v>0.99844917884822604</v>
      </c>
      <c r="BO13" s="4">
        <v>11.192600000000001</v>
      </c>
      <c r="BP13" s="4">
        <v>0</v>
      </c>
      <c r="BQ13" s="4">
        <v>0</v>
      </c>
      <c r="BR13" s="4">
        <v>0</v>
      </c>
      <c r="BS13" s="4">
        <v>7.1135999999999999</v>
      </c>
      <c r="BT13" s="4">
        <v>14500.2839524265</v>
      </c>
      <c r="BU13" s="2" t="s">
        <v>136</v>
      </c>
      <c r="BV13" s="4">
        <v>0.99954382717040502</v>
      </c>
      <c r="BW13" s="4">
        <v>11.226749999999999</v>
      </c>
      <c r="BX13" s="4">
        <v>1.5462028076179499</v>
      </c>
      <c r="BY13" s="4"/>
      <c r="BZ13" s="4">
        <v>8529.4496350996797</v>
      </c>
      <c r="CA13" s="4">
        <v>11.2181</v>
      </c>
      <c r="CB13" s="4">
        <v>430906.54731674801</v>
      </c>
    </row>
    <row r="14" spans="1:80" hidden="1">
      <c r="A14" s="2"/>
      <c r="B14" s="2"/>
      <c r="C14" s="2" t="s">
        <v>21</v>
      </c>
      <c r="D14" s="2" t="s">
        <v>37</v>
      </c>
      <c r="E14" s="2" t="s">
        <v>113</v>
      </c>
      <c r="F14" s="2" t="s">
        <v>178</v>
      </c>
      <c r="G14" s="2" t="s">
        <v>162</v>
      </c>
      <c r="H14" s="1">
        <v>43866.279502314799</v>
      </c>
      <c r="I14" s="2" t="s">
        <v>140</v>
      </c>
      <c r="J14" s="4">
        <v>0.99952797098005297</v>
      </c>
      <c r="K14" s="4">
        <v>5.1913833333333299</v>
      </c>
      <c r="L14" s="4">
        <v>0</v>
      </c>
      <c r="M14" s="4">
        <v>0</v>
      </c>
      <c r="N14" s="4">
        <v>0</v>
      </c>
      <c r="O14" s="4">
        <v>5.6567666666666696</v>
      </c>
      <c r="P14" s="4">
        <v>43295.021273400103</v>
      </c>
      <c r="Q14" s="2" t="s">
        <v>170</v>
      </c>
      <c r="R14" s="4">
        <v>0.99777348220963502</v>
      </c>
      <c r="S14" s="4">
        <v>6.1027333333333296</v>
      </c>
      <c r="T14" s="4">
        <v>0</v>
      </c>
      <c r="U14" s="4">
        <v>0</v>
      </c>
      <c r="V14" s="4">
        <v>0</v>
      </c>
      <c r="W14" s="4">
        <v>6.3039166666666704</v>
      </c>
      <c r="X14" s="4">
        <v>33984.107229347901</v>
      </c>
      <c r="Y14" s="2" t="s">
        <v>109</v>
      </c>
      <c r="Z14" s="4">
        <v>0.99928380047649101</v>
      </c>
      <c r="AA14" s="4">
        <v>7.0871833333333303</v>
      </c>
      <c r="AB14" s="4">
        <v>0</v>
      </c>
      <c r="AC14" s="4">
        <v>0</v>
      </c>
      <c r="AD14" s="4">
        <v>0</v>
      </c>
      <c r="AE14" s="4">
        <v>6.3039166666666704</v>
      </c>
      <c r="AF14" s="4">
        <v>33984.107229347901</v>
      </c>
      <c r="AG14" s="2" t="s">
        <v>198</v>
      </c>
      <c r="AH14" s="4">
        <v>0.99801405805362797</v>
      </c>
      <c r="AI14" s="4">
        <v>7.7934999999999999</v>
      </c>
      <c r="AJ14" s="4">
        <v>0.86289277915851104</v>
      </c>
      <c r="AK14" s="4"/>
      <c r="AL14" s="4">
        <v>535.62199299619499</v>
      </c>
      <c r="AM14" s="4">
        <v>7.1166499999999999</v>
      </c>
      <c r="AN14" s="4">
        <v>15368.094486979</v>
      </c>
      <c r="AO14" s="2" t="s">
        <v>112</v>
      </c>
      <c r="AP14" s="4">
        <v>0.98761920069369402</v>
      </c>
      <c r="AQ14" s="4">
        <v>8.2321666666666697</v>
      </c>
      <c r="AR14" s="4">
        <v>0</v>
      </c>
      <c r="AS14" s="4"/>
      <c r="AT14" s="4">
        <v>292.89976558102097</v>
      </c>
      <c r="AU14" s="4">
        <v>7.1166499999999999</v>
      </c>
      <c r="AV14" s="4">
        <v>15368.094486979</v>
      </c>
      <c r="AW14" s="2" t="s">
        <v>105</v>
      </c>
      <c r="AX14" s="4">
        <v>0.99932552855460699</v>
      </c>
      <c r="AY14" s="4">
        <v>9.3664333333333296</v>
      </c>
      <c r="AZ14" s="4">
        <v>0</v>
      </c>
      <c r="BA14" s="4"/>
      <c r="BB14" s="4">
        <v>1403.38440242046</v>
      </c>
      <c r="BC14" s="4">
        <v>7.1166499999999999</v>
      </c>
      <c r="BD14" s="4">
        <v>15368.094486979</v>
      </c>
      <c r="BE14" s="2" t="s">
        <v>151</v>
      </c>
      <c r="BF14" s="4">
        <v>0.99981166094521201</v>
      </c>
      <c r="BG14" s="4">
        <v>9.7957000000000001</v>
      </c>
      <c r="BH14" s="4">
        <v>0</v>
      </c>
      <c r="BI14" s="4">
        <v>0</v>
      </c>
      <c r="BJ14" s="4">
        <v>0</v>
      </c>
      <c r="BK14" s="4">
        <v>7.1166499999999999</v>
      </c>
      <c r="BL14" s="4">
        <v>15368.094486979</v>
      </c>
      <c r="BM14" s="2" t="s">
        <v>97</v>
      </c>
      <c r="BN14" s="4">
        <v>0.99844917884822604</v>
      </c>
      <c r="BO14" s="4">
        <v>11.394966666666701</v>
      </c>
      <c r="BP14" s="4">
        <v>2.3771002796767799</v>
      </c>
      <c r="BQ14" s="4"/>
      <c r="BR14" s="4">
        <v>15101.634659068601</v>
      </c>
      <c r="BS14" s="4">
        <v>7.1166499999999999</v>
      </c>
      <c r="BT14" s="4">
        <v>15368.094486979</v>
      </c>
      <c r="BU14" s="2" t="s">
        <v>136</v>
      </c>
      <c r="BV14" s="4">
        <v>0.99954382717040502</v>
      </c>
      <c r="BW14" s="4">
        <v>11.2267666666667</v>
      </c>
      <c r="BX14" s="4">
        <v>1.7165917215772899</v>
      </c>
      <c r="BY14" s="4"/>
      <c r="BZ14" s="4">
        <v>10873.658608436799</v>
      </c>
      <c r="CA14" s="4">
        <v>11.2181333333333</v>
      </c>
      <c r="CB14" s="4">
        <v>494808.57950458798</v>
      </c>
    </row>
    <row r="15" spans="1:80" hidden="1">
      <c r="A15" s="2"/>
      <c r="B15" s="2"/>
      <c r="C15" s="2" t="s">
        <v>21</v>
      </c>
      <c r="D15" s="2" t="s">
        <v>37</v>
      </c>
      <c r="E15" s="2" t="s">
        <v>68</v>
      </c>
      <c r="F15" s="2" t="s">
        <v>178</v>
      </c>
      <c r="G15" s="2" t="s">
        <v>162</v>
      </c>
      <c r="H15" s="1">
        <v>43866.3980787037</v>
      </c>
      <c r="I15" s="2" t="s">
        <v>140</v>
      </c>
      <c r="J15" s="4">
        <v>0.99952797098005297</v>
      </c>
      <c r="K15" s="4">
        <v>5.2147166666666704</v>
      </c>
      <c r="L15" s="4">
        <v>0</v>
      </c>
      <c r="M15" s="4">
        <v>0</v>
      </c>
      <c r="N15" s="4">
        <v>0</v>
      </c>
      <c r="O15" s="4">
        <v>5.6645333333333303</v>
      </c>
      <c r="P15" s="4">
        <v>41200.174783336101</v>
      </c>
      <c r="Q15" s="2" t="s">
        <v>170</v>
      </c>
      <c r="R15" s="4">
        <v>0.99777348220963502</v>
      </c>
      <c r="S15" s="4">
        <v>6.0996833333333296</v>
      </c>
      <c r="T15" s="4">
        <v>0</v>
      </c>
      <c r="U15" s="4">
        <v>0</v>
      </c>
      <c r="V15" s="4">
        <v>0</v>
      </c>
      <c r="W15" s="4">
        <v>6.3038999999999996</v>
      </c>
      <c r="X15" s="4">
        <v>35888.4279607555</v>
      </c>
      <c r="Y15" s="2" t="s">
        <v>109</v>
      </c>
      <c r="Z15" s="4">
        <v>0.99928380047649101</v>
      </c>
      <c r="AA15" s="4">
        <v>6.9103833333333302</v>
      </c>
      <c r="AB15" s="4">
        <v>0</v>
      </c>
      <c r="AC15" s="4">
        <v>0</v>
      </c>
      <c r="AD15" s="4">
        <v>0</v>
      </c>
      <c r="AE15" s="4">
        <v>6.3038999999999996</v>
      </c>
      <c r="AF15" s="4">
        <v>35888.4279607555</v>
      </c>
      <c r="AG15" s="2" t="s">
        <v>198</v>
      </c>
      <c r="AH15" s="4">
        <v>0.99801405805362797</v>
      </c>
      <c r="AI15" s="4">
        <v>7.7969499999999998</v>
      </c>
      <c r="AJ15" s="4">
        <v>0.646734643441507</v>
      </c>
      <c r="AK15" s="4"/>
      <c r="AL15" s="4">
        <v>431.46479272893299</v>
      </c>
      <c r="AM15" s="4">
        <v>7.1131833333333301</v>
      </c>
      <c r="AN15" s="4">
        <v>16517.248154966401</v>
      </c>
      <c r="AO15" s="2" t="s">
        <v>112</v>
      </c>
      <c r="AP15" s="4">
        <v>0.98761920069369402</v>
      </c>
      <c r="AQ15" s="4">
        <v>8.2244333333333302</v>
      </c>
      <c r="AR15" s="4">
        <v>0</v>
      </c>
      <c r="AS15" s="4"/>
      <c r="AT15" s="4">
        <v>451.86626224453897</v>
      </c>
      <c r="AU15" s="4">
        <v>7.1131833333333301</v>
      </c>
      <c r="AV15" s="4">
        <v>16517.248154966401</v>
      </c>
      <c r="AW15" s="2" t="s">
        <v>105</v>
      </c>
      <c r="AX15" s="4">
        <v>0.99932552855460699</v>
      </c>
      <c r="AY15" s="4">
        <v>9.3638833333333302</v>
      </c>
      <c r="AZ15" s="4">
        <v>0</v>
      </c>
      <c r="BA15" s="4"/>
      <c r="BB15" s="4">
        <v>1439.05207700191</v>
      </c>
      <c r="BC15" s="4">
        <v>7.1131833333333301</v>
      </c>
      <c r="BD15" s="4">
        <v>16517.248154966401</v>
      </c>
      <c r="BE15" s="2" t="s">
        <v>151</v>
      </c>
      <c r="BF15" s="4">
        <v>0.99981166094521201</v>
      </c>
      <c r="BG15" s="4">
        <v>9.6605666666666696</v>
      </c>
      <c r="BH15" s="4">
        <v>0</v>
      </c>
      <c r="BI15" s="4">
        <v>0</v>
      </c>
      <c r="BJ15" s="4">
        <v>0</v>
      </c>
      <c r="BK15" s="4">
        <v>7.1131833333333301</v>
      </c>
      <c r="BL15" s="4">
        <v>16517.248154966401</v>
      </c>
      <c r="BM15" s="2" t="s">
        <v>97</v>
      </c>
      <c r="BN15" s="4">
        <v>0.99844917884822604</v>
      </c>
      <c r="BO15" s="4">
        <v>11.231533333333299</v>
      </c>
      <c r="BP15" s="4">
        <v>0</v>
      </c>
      <c r="BQ15" s="4">
        <v>0</v>
      </c>
      <c r="BR15" s="4">
        <v>0</v>
      </c>
      <c r="BS15" s="4">
        <v>7.1131833333333301</v>
      </c>
      <c r="BT15" s="4">
        <v>16517.248154966401</v>
      </c>
      <c r="BU15" s="2" t="s">
        <v>136</v>
      </c>
      <c r="BV15" s="4">
        <v>0.99954382717040502</v>
      </c>
      <c r="BW15" s="4">
        <v>11.2189833333333</v>
      </c>
      <c r="BX15" s="4">
        <v>1.6474568817251201</v>
      </c>
      <c r="BY15" s="4"/>
      <c r="BZ15" s="4">
        <v>10450.2784942615</v>
      </c>
      <c r="CA15" s="4">
        <v>11.2181333333333</v>
      </c>
      <c r="CB15" s="4">
        <v>495498.50545303</v>
      </c>
    </row>
    <row r="16" spans="1:80" hidden="1">
      <c r="A16" s="2"/>
      <c r="B16" s="2"/>
      <c r="C16" s="2" t="s">
        <v>21</v>
      </c>
      <c r="D16" s="2" t="s">
        <v>37</v>
      </c>
      <c r="E16" s="2" t="s">
        <v>138</v>
      </c>
      <c r="F16" s="2" t="s">
        <v>178</v>
      </c>
      <c r="G16" s="2" t="s">
        <v>162</v>
      </c>
      <c r="H16" s="1">
        <v>43866.828321759298</v>
      </c>
      <c r="I16" s="2" t="s">
        <v>140</v>
      </c>
      <c r="J16" s="4">
        <v>0.99952797098005297</v>
      </c>
      <c r="K16" s="4">
        <v>5.1718999999999999</v>
      </c>
      <c r="L16" s="4">
        <v>0</v>
      </c>
      <c r="M16" s="4">
        <v>0</v>
      </c>
      <c r="N16" s="4">
        <v>0</v>
      </c>
      <c r="O16" s="4">
        <v>5.6450500000000003</v>
      </c>
      <c r="P16" s="4">
        <v>41562.5618969223</v>
      </c>
      <c r="Q16" s="2" t="s">
        <v>170</v>
      </c>
      <c r="R16" s="4">
        <v>0.99777348220963502</v>
      </c>
      <c r="S16" s="4">
        <v>6.0996499999999996</v>
      </c>
      <c r="T16" s="4">
        <v>0</v>
      </c>
      <c r="U16" s="4">
        <v>0</v>
      </c>
      <c r="V16" s="4">
        <v>0</v>
      </c>
      <c r="W16" s="4">
        <v>6.3038499999999997</v>
      </c>
      <c r="X16" s="4">
        <v>33089.502718689102</v>
      </c>
      <c r="Y16" s="2" t="s">
        <v>109</v>
      </c>
      <c r="Z16" s="4">
        <v>0.99928380047649101</v>
      </c>
      <c r="AA16" s="4">
        <v>6.9246499999999997</v>
      </c>
      <c r="AB16" s="4">
        <v>0</v>
      </c>
      <c r="AC16" s="4">
        <v>0</v>
      </c>
      <c r="AD16" s="4">
        <v>0</v>
      </c>
      <c r="AE16" s="4">
        <v>6.3038499999999997</v>
      </c>
      <c r="AF16" s="4">
        <v>33089.502718689102</v>
      </c>
      <c r="AG16" s="2" t="s">
        <v>198</v>
      </c>
      <c r="AH16" s="4">
        <v>0.99801405805362797</v>
      </c>
      <c r="AI16" s="4">
        <v>7.8008166666666696</v>
      </c>
      <c r="AJ16" s="4">
        <v>1.29575450607302</v>
      </c>
      <c r="AK16" s="4"/>
      <c r="AL16" s="4">
        <v>752.915630023414</v>
      </c>
      <c r="AM16" s="4">
        <v>7.1239833333333298</v>
      </c>
      <c r="AN16" s="4">
        <v>14386.065745566601</v>
      </c>
      <c r="AO16" s="2" t="s">
        <v>112</v>
      </c>
      <c r="AP16" s="4">
        <v>0.98761920069369402</v>
      </c>
      <c r="AQ16" s="4">
        <v>8.2243833333333303</v>
      </c>
      <c r="AR16" s="4">
        <v>0</v>
      </c>
      <c r="AS16" s="4"/>
      <c r="AT16" s="4">
        <v>533.70103025697404</v>
      </c>
      <c r="AU16" s="4">
        <v>7.1239833333333298</v>
      </c>
      <c r="AV16" s="4">
        <v>14386.065745566601</v>
      </c>
      <c r="AW16" s="2" t="s">
        <v>105</v>
      </c>
      <c r="AX16" s="4">
        <v>0.99932552855460699</v>
      </c>
      <c r="AY16" s="4">
        <v>9.3638333333333303</v>
      </c>
      <c r="AZ16" s="4">
        <v>0</v>
      </c>
      <c r="BA16" s="4"/>
      <c r="BB16" s="4">
        <v>7614.045320792</v>
      </c>
      <c r="BC16" s="4">
        <v>7.1239833333333298</v>
      </c>
      <c r="BD16" s="4">
        <v>14386.065745566601</v>
      </c>
      <c r="BE16" s="2" t="s">
        <v>151</v>
      </c>
      <c r="BF16" s="4">
        <v>0.99981166094521201</v>
      </c>
      <c r="BG16" s="4">
        <v>9.6630833333333293</v>
      </c>
      <c r="BH16" s="4">
        <v>0</v>
      </c>
      <c r="BI16" s="4">
        <v>0</v>
      </c>
      <c r="BJ16" s="4">
        <v>0</v>
      </c>
      <c r="BK16" s="4">
        <v>7.1239833333333298</v>
      </c>
      <c r="BL16" s="4">
        <v>14386.065745566601</v>
      </c>
      <c r="BM16" s="2" t="s">
        <v>97</v>
      </c>
      <c r="BN16" s="4">
        <v>0.99844917884822604</v>
      </c>
      <c r="BO16" s="4">
        <v>11.7062333333333</v>
      </c>
      <c r="BP16" s="4">
        <v>5.2748910637622597</v>
      </c>
      <c r="BQ16" s="4"/>
      <c r="BR16" s="4">
        <v>31369.815917407101</v>
      </c>
      <c r="BS16" s="4">
        <v>7.1239833333333298</v>
      </c>
      <c r="BT16" s="4">
        <v>14386.065745566601</v>
      </c>
      <c r="BU16" s="2" t="s">
        <v>136</v>
      </c>
      <c r="BV16" s="4">
        <v>0.99954382717040502</v>
      </c>
      <c r="BW16" s="4">
        <v>11.21895</v>
      </c>
      <c r="BX16" s="4">
        <v>2.16161380407013</v>
      </c>
      <c r="BY16" s="4"/>
      <c r="BZ16" s="4">
        <v>13128.197768408199</v>
      </c>
      <c r="CA16" s="4">
        <v>11.2181</v>
      </c>
      <c r="CB16" s="4">
        <v>474411.87000716099</v>
      </c>
    </row>
    <row r="17" spans="1:80" hidden="1">
      <c r="A17" s="2"/>
      <c r="B17" s="2"/>
      <c r="C17" s="2" t="s">
        <v>174</v>
      </c>
      <c r="D17" s="2" t="s">
        <v>37</v>
      </c>
      <c r="E17" s="2" t="s">
        <v>45</v>
      </c>
      <c r="F17" s="2" t="s">
        <v>33</v>
      </c>
      <c r="G17" s="2" t="s">
        <v>162</v>
      </c>
      <c r="H17" s="1">
        <v>43866.220208333303</v>
      </c>
      <c r="I17" s="2" t="s">
        <v>140</v>
      </c>
      <c r="J17" s="4">
        <v>0.99952797098005297</v>
      </c>
      <c r="K17" s="4">
        <v>5.5608333333333304</v>
      </c>
      <c r="L17" s="4">
        <v>58.522696684487499</v>
      </c>
      <c r="M17" s="4"/>
      <c r="N17" s="4">
        <v>86254.294327404205</v>
      </c>
      <c r="O17" s="4">
        <v>5.6450833333333303</v>
      </c>
      <c r="P17" s="4">
        <v>44276.265978940799</v>
      </c>
      <c r="Q17" s="2" t="s">
        <v>170</v>
      </c>
      <c r="R17" s="4">
        <v>0.99777348220963502</v>
      </c>
      <c r="S17" s="4">
        <v>6.0996833333333296</v>
      </c>
      <c r="T17" s="4">
        <v>23.659169392356901</v>
      </c>
      <c r="U17" s="4"/>
      <c r="V17" s="4">
        <v>75854.130464178103</v>
      </c>
      <c r="W17" s="4">
        <v>6.3039166666666704</v>
      </c>
      <c r="X17" s="4">
        <v>34951.241202544297</v>
      </c>
      <c r="Y17" s="2" t="s">
        <v>109</v>
      </c>
      <c r="Z17" s="4">
        <v>0.99928380047649101</v>
      </c>
      <c r="AA17" s="4">
        <v>6.92078333333333</v>
      </c>
      <c r="AB17" s="4">
        <v>671.14632018176098</v>
      </c>
      <c r="AC17" s="4"/>
      <c r="AD17" s="4">
        <v>814200.37826962105</v>
      </c>
      <c r="AE17" s="4">
        <v>6.3039166666666704</v>
      </c>
      <c r="AF17" s="4">
        <v>34951.241202544297</v>
      </c>
      <c r="AG17" s="2" t="s">
        <v>198</v>
      </c>
      <c r="AH17" s="4">
        <v>0.99801405805362797</v>
      </c>
      <c r="AI17" s="4">
        <v>7.79348333333333</v>
      </c>
      <c r="AJ17" s="4">
        <v>2.65438973563159</v>
      </c>
      <c r="AK17" s="4"/>
      <c r="AL17" s="4">
        <v>1642.7589747720699</v>
      </c>
      <c r="AM17" s="4">
        <v>7.1201166666666698</v>
      </c>
      <c r="AN17" s="4">
        <v>15322.4289026608</v>
      </c>
      <c r="AO17" s="2" t="s">
        <v>112</v>
      </c>
      <c r="AP17" s="4">
        <v>0.98761920069369402</v>
      </c>
      <c r="AQ17" s="4">
        <v>8.2321500000000007</v>
      </c>
      <c r="AR17" s="4">
        <v>0</v>
      </c>
      <c r="AS17" s="4"/>
      <c r="AT17" s="4">
        <v>1004.31184867587</v>
      </c>
      <c r="AU17" s="4">
        <v>7.1201166666666698</v>
      </c>
      <c r="AV17" s="4">
        <v>15322.4289026608</v>
      </c>
      <c r="AW17" s="2" t="s">
        <v>105</v>
      </c>
      <c r="AX17" s="4">
        <v>0.99932552855460699</v>
      </c>
      <c r="AY17" s="4">
        <v>9.3664166666666695</v>
      </c>
      <c r="AZ17" s="4">
        <v>2.09451962154351</v>
      </c>
      <c r="BA17" s="4"/>
      <c r="BB17" s="4">
        <v>44962.0123528107</v>
      </c>
      <c r="BC17" s="4">
        <v>7.1201166666666698</v>
      </c>
      <c r="BD17" s="4">
        <v>15322.4289026608</v>
      </c>
      <c r="BE17" s="2" t="s">
        <v>151</v>
      </c>
      <c r="BF17" s="4">
        <v>0.99981166094521201</v>
      </c>
      <c r="BG17" s="4">
        <v>9.6631166666666708</v>
      </c>
      <c r="BH17" s="4">
        <v>691.56184868448702</v>
      </c>
      <c r="BI17" s="4"/>
      <c r="BJ17" s="4">
        <v>305308.001339329</v>
      </c>
      <c r="BK17" s="4">
        <v>7.1201166666666698</v>
      </c>
      <c r="BL17" s="4">
        <v>15322.4289026608</v>
      </c>
      <c r="BM17" s="2" t="s">
        <v>97</v>
      </c>
      <c r="BN17" s="4">
        <v>0.99844917884822604</v>
      </c>
      <c r="BO17" s="4">
        <v>11.099216666666701</v>
      </c>
      <c r="BP17" s="4">
        <v>0</v>
      </c>
      <c r="BQ17" s="4">
        <v>0</v>
      </c>
      <c r="BR17" s="4">
        <v>0</v>
      </c>
      <c r="BS17" s="4">
        <v>7.1201166666666698</v>
      </c>
      <c r="BT17" s="4">
        <v>15322.4289026608</v>
      </c>
      <c r="BU17" s="2" t="s">
        <v>136</v>
      </c>
      <c r="BV17" s="4">
        <v>0.99954382717040502</v>
      </c>
      <c r="BW17" s="4">
        <v>11.2189833333333</v>
      </c>
      <c r="BX17" s="4">
        <v>55.628376573655302</v>
      </c>
      <c r="BY17" s="4"/>
      <c r="BZ17" s="4">
        <v>324929.24713961402</v>
      </c>
      <c r="CA17" s="4">
        <v>11.218116666666701</v>
      </c>
      <c r="CB17" s="4">
        <v>456268.99679441901</v>
      </c>
    </row>
    <row r="18" spans="1:80" hidden="1">
      <c r="A18" s="2"/>
      <c r="B18" s="2"/>
      <c r="C18" s="2" t="s">
        <v>96</v>
      </c>
      <c r="D18" s="2" t="s">
        <v>37</v>
      </c>
      <c r="E18" s="2" t="s">
        <v>189</v>
      </c>
      <c r="F18" s="2" t="s">
        <v>33</v>
      </c>
      <c r="G18" s="2" t="s">
        <v>162</v>
      </c>
      <c r="H18" s="1">
        <v>43866.235081018502</v>
      </c>
      <c r="I18" s="2" t="s">
        <v>140</v>
      </c>
      <c r="J18" s="4">
        <v>0.99952797098005297</v>
      </c>
      <c r="K18" s="4">
        <v>5.4674666666666702</v>
      </c>
      <c r="L18" s="4">
        <v>57.843304496660998</v>
      </c>
      <c r="M18" s="4"/>
      <c r="N18" s="4">
        <v>53199.415621399203</v>
      </c>
      <c r="O18" s="4">
        <v>5.5711666666666702</v>
      </c>
      <c r="P18" s="4">
        <v>27629.305040098701</v>
      </c>
      <c r="Q18" s="2" t="s">
        <v>170</v>
      </c>
      <c r="R18" s="4">
        <v>0.99777348220963502</v>
      </c>
      <c r="S18" s="4">
        <v>6.06626666666667</v>
      </c>
      <c r="T18" s="4">
        <v>20.827468943601499</v>
      </c>
      <c r="U18" s="4"/>
      <c r="V18" s="4">
        <v>51626.496909832102</v>
      </c>
      <c r="W18" s="4">
        <v>6.2735166666666702</v>
      </c>
      <c r="X18" s="4">
        <v>27013.7501022666</v>
      </c>
      <c r="Y18" s="2" t="s">
        <v>109</v>
      </c>
      <c r="Z18" s="4">
        <v>0.99928380047649101</v>
      </c>
      <c r="AA18" s="4">
        <v>6.9107833333333302</v>
      </c>
      <c r="AB18" s="4">
        <v>653.80386490628996</v>
      </c>
      <c r="AC18" s="4"/>
      <c r="AD18" s="4">
        <v>613019.73170280503</v>
      </c>
      <c r="AE18" s="4">
        <v>6.2735166666666702</v>
      </c>
      <c r="AF18" s="4">
        <v>27013.7501022666</v>
      </c>
      <c r="AG18" s="2" t="s">
        <v>198</v>
      </c>
      <c r="AH18" s="4">
        <v>0.99801405805362797</v>
      </c>
      <c r="AI18" s="4">
        <v>7.7938833333333299</v>
      </c>
      <c r="AJ18" s="4">
        <v>4.1632784297038201</v>
      </c>
      <c r="AK18" s="4"/>
      <c r="AL18" s="4">
        <v>2055.8705574936698</v>
      </c>
      <c r="AM18" s="4">
        <v>7.11703333333333</v>
      </c>
      <c r="AN18" s="4">
        <v>12225.841642658101</v>
      </c>
      <c r="AO18" s="2" t="s">
        <v>112</v>
      </c>
      <c r="AP18" s="4">
        <v>0.98761920069369402</v>
      </c>
      <c r="AQ18" s="4">
        <v>8.2346833333333294</v>
      </c>
      <c r="AR18" s="4">
        <v>0</v>
      </c>
      <c r="AS18" s="4"/>
      <c r="AT18" s="4">
        <v>1452.84417502367</v>
      </c>
      <c r="AU18" s="4">
        <v>7.11703333333333</v>
      </c>
      <c r="AV18" s="4">
        <v>12225.841642658101</v>
      </c>
      <c r="AW18" s="2" t="s">
        <v>105</v>
      </c>
      <c r="AX18" s="4">
        <v>0.99932552855460699</v>
      </c>
      <c r="AY18" s="4">
        <v>9.3663666666666696</v>
      </c>
      <c r="AZ18" s="4">
        <v>3.1236532920988598</v>
      </c>
      <c r="BA18" s="4"/>
      <c r="BB18" s="4">
        <v>43725.602563803499</v>
      </c>
      <c r="BC18" s="4">
        <v>7.11703333333333</v>
      </c>
      <c r="BD18" s="4">
        <v>12225.841642658101</v>
      </c>
      <c r="BE18" s="2" t="s">
        <v>151</v>
      </c>
      <c r="BF18" s="4">
        <v>0.99981166094521201</v>
      </c>
      <c r="BG18" s="4">
        <v>9.6656166666666703</v>
      </c>
      <c r="BH18" s="4">
        <v>684.33152092520004</v>
      </c>
      <c r="BI18" s="4"/>
      <c r="BJ18" s="4">
        <v>241140.20621193101</v>
      </c>
      <c r="BK18" s="4">
        <v>7.11703333333333</v>
      </c>
      <c r="BL18" s="4">
        <v>12225.841642658101</v>
      </c>
      <c r="BM18" s="2" t="s">
        <v>97</v>
      </c>
      <c r="BN18" s="4">
        <v>0.99844917884822604</v>
      </c>
      <c r="BO18" s="4">
        <v>11.464966666666699</v>
      </c>
      <c r="BP18" s="4">
        <v>0</v>
      </c>
      <c r="BQ18" s="4">
        <v>0</v>
      </c>
      <c r="BR18" s="4">
        <v>0</v>
      </c>
      <c r="BS18" s="4">
        <v>7.11703333333333</v>
      </c>
      <c r="BT18" s="4">
        <v>12225.841642658101</v>
      </c>
      <c r="BU18" s="2" t="s">
        <v>136</v>
      </c>
      <c r="BV18" s="4">
        <v>0.99954382717040502</v>
      </c>
      <c r="BW18" s="4">
        <v>11.2189333333333</v>
      </c>
      <c r="BX18" s="4">
        <v>53.113832162384199</v>
      </c>
      <c r="BY18" s="4"/>
      <c r="BZ18" s="4">
        <v>272083.173702172</v>
      </c>
      <c r="CA18" s="4">
        <v>11.218083333333301</v>
      </c>
      <c r="CB18" s="4">
        <v>400149.78623786499</v>
      </c>
    </row>
    <row r="19" spans="1:80" hidden="1">
      <c r="A19" s="2"/>
      <c r="B19" s="2"/>
      <c r="C19" s="2" t="s">
        <v>139</v>
      </c>
      <c r="D19" s="2" t="s">
        <v>37</v>
      </c>
      <c r="E19" s="2" t="s">
        <v>130</v>
      </c>
      <c r="F19" s="2" t="s">
        <v>33</v>
      </c>
      <c r="G19" s="2" t="s">
        <v>162</v>
      </c>
      <c r="H19" s="1">
        <v>43866.3536342593</v>
      </c>
      <c r="I19" s="2" t="s">
        <v>140</v>
      </c>
      <c r="J19" s="4">
        <v>0.99952797098005297</v>
      </c>
      <c r="K19" s="4">
        <v>5.4908000000000001</v>
      </c>
      <c r="L19" s="4">
        <v>50.649746867203497</v>
      </c>
      <c r="M19" s="4"/>
      <c r="N19" s="4">
        <v>57926.377593132798</v>
      </c>
      <c r="O19" s="4">
        <v>5.5867166666666703</v>
      </c>
      <c r="P19" s="4">
        <v>34358.347629586198</v>
      </c>
      <c r="Q19" s="2" t="s">
        <v>170</v>
      </c>
      <c r="R19" s="4">
        <v>0.99777348220963502</v>
      </c>
      <c r="S19" s="4">
        <v>6.0784166666666701</v>
      </c>
      <c r="T19" s="4">
        <v>19.1733878459004</v>
      </c>
      <c r="U19" s="4"/>
      <c r="V19" s="4">
        <v>47990.078921711101</v>
      </c>
      <c r="W19" s="4">
        <v>6.2886833333333296</v>
      </c>
      <c r="X19" s="4">
        <v>27272.3764752967</v>
      </c>
      <c r="Y19" s="2" t="s">
        <v>109</v>
      </c>
      <c r="Z19" s="4">
        <v>0.99928380047649101</v>
      </c>
      <c r="AA19" s="4">
        <v>6.9211833333333299</v>
      </c>
      <c r="AB19" s="4">
        <v>741.694337501272</v>
      </c>
      <c r="AC19" s="4"/>
      <c r="AD19" s="4">
        <v>702155.17963920697</v>
      </c>
      <c r="AE19" s="4">
        <v>6.2886833333333296</v>
      </c>
      <c r="AF19" s="4">
        <v>27272.3764752967</v>
      </c>
      <c r="AG19" s="2" t="s">
        <v>198</v>
      </c>
      <c r="AH19" s="4">
        <v>0.99801405805362797</v>
      </c>
      <c r="AI19" s="4">
        <v>7.7938999999999998</v>
      </c>
      <c r="AJ19" s="4">
        <v>1.90838334353634</v>
      </c>
      <c r="AK19" s="4"/>
      <c r="AL19" s="4">
        <v>1044.7428737836899</v>
      </c>
      <c r="AM19" s="4">
        <v>7.1239833333333298</v>
      </c>
      <c r="AN19" s="4">
        <v>13553.836916090801</v>
      </c>
      <c r="AO19" s="2" t="s">
        <v>112</v>
      </c>
      <c r="AP19" s="4">
        <v>0.98761920069369402</v>
      </c>
      <c r="AQ19" s="4">
        <v>8.2372833333333304</v>
      </c>
      <c r="AR19" s="4">
        <v>0</v>
      </c>
      <c r="AS19" s="4">
        <v>0</v>
      </c>
      <c r="AT19" s="4">
        <v>0</v>
      </c>
      <c r="AU19" s="4">
        <v>7.1239833333333298</v>
      </c>
      <c r="AV19" s="4">
        <v>13553.836916090801</v>
      </c>
      <c r="AW19" s="2" t="s">
        <v>105</v>
      </c>
      <c r="AX19" s="4">
        <v>0.99932552855460699</v>
      </c>
      <c r="AY19" s="4">
        <v>9.3664000000000005</v>
      </c>
      <c r="AZ19" s="4">
        <v>2.2343862747425201</v>
      </c>
      <c r="BA19" s="4"/>
      <c r="BB19" s="4">
        <v>40955.056045988102</v>
      </c>
      <c r="BC19" s="4">
        <v>7.1239833333333298</v>
      </c>
      <c r="BD19" s="4">
        <v>13553.836916090801</v>
      </c>
      <c r="BE19" s="2" t="s">
        <v>151</v>
      </c>
      <c r="BF19" s="4">
        <v>0.99981166094521201</v>
      </c>
      <c r="BG19" s="4">
        <v>9.6631</v>
      </c>
      <c r="BH19" s="4">
        <v>715.57620334234196</v>
      </c>
      <c r="BI19" s="4"/>
      <c r="BJ19" s="4">
        <v>279136.42048273899</v>
      </c>
      <c r="BK19" s="4">
        <v>7.1239833333333298</v>
      </c>
      <c r="BL19" s="4">
        <v>13553.836916090801</v>
      </c>
      <c r="BM19" s="2" t="s">
        <v>97</v>
      </c>
      <c r="BN19" s="4">
        <v>0.99844917884822604</v>
      </c>
      <c r="BO19" s="4">
        <v>11.317116666666699</v>
      </c>
      <c r="BP19" s="4">
        <v>1.2867111171687999</v>
      </c>
      <c r="BQ19" s="4"/>
      <c r="BR19" s="4">
        <v>7209.4103126087703</v>
      </c>
      <c r="BS19" s="4">
        <v>7.1239833333333298</v>
      </c>
      <c r="BT19" s="4">
        <v>13553.836916090801</v>
      </c>
      <c r="BU19" s="2" t="s">
        <v>136</v>
      </c>
      <c r="BV19" s="4">
        <v>0.99954382717040502</v>
      </c>
      <c r="BW19" s="4">
        <v>11.218966666666701</v>
      </c>
      <c r="BX19" s="4">
        <v>54.268464771497101</v>
      </c>
      <c r="BY19" s="4"/>
      <c r="BZ19" s="4">
        <v>259199.75763989301</v>
      </c>
      <c r="CA19" s="4">
        <v>11.2181</v>
      </c>
      <c r="CB19" s="4">
        <v>373091.707821113</v>
      </c>
    </row>
    <row r="20" spans="1:80" hidden="1">
      <c r="A20" s="2"/>
      <c r="B20" s="2"/>
      <c r="C20" s="2" t="s">
        <v>121</v>
      </c>
      <c r="D20" s="2" t="s">
        <v>37</v>
      </c>
      <c r="E20" s="2" t="s">
        <v>164</v>
      </c>
      <c r="F20" s="2" t="s">
        <v>33</v>
      </c>
      <c r="G20" s="2" t="s">
        <v>162</v>
      </c>
      <c r="H20" s="1">
        <v>43866.531377314801</v>
      </c>
      <c r="I20" s="2" t="s">
        <v>140</v>
      </c>
      <c r="J20" s="4">
        <v>0.99952797098005297</v>
      </c>
      <c r="K20" s="4">
        <v>5.5918999999999999</v>
      </c>
      <c r="L20" s="4">
        <v>66.030761132382906</v>
      </c>
      <c r="M20" s="4"/>
      <c r="N20" s="4">
        <v>95664.881492538101</v>
      </c>
      <c r="O20" s="4">
        <v>5.6645000000000003</v>
      </c>
      <c r="P20" s="4">
        <v>43521.424435753499</v>
      </c>
      <c r="Q20" s="2" t="s">
        <v>170</v>
      </c>
      <c r="R20" s="4">
        <v>0.99777348220963502</v>
      </c>
      <c r="S20" s="4">
        <v>6.1087499999999997</v>
      </c>
      <c r="T20" s="4">
        <v>22.547044729806601</v>
      </c>
      <c r="U20" s="4"/>
      <c r="V20" s="4">
        <v>74086.720034603102</v>
      </c>
      <c r="W20" s="4">
        <v>6.3068833333333298</v>
      </c>
      <c r="X20" s="4">
        <v>35816.316129707302</v>
      </c>
      <c r="Y20" s="2" t="s">
        <v>109</v>
      </c>
      <c r="Z20" s="4">
        <v>0.99928380047649101</v>
      </c>
      <c r="AA20" s="4">
        <v>6.9142333333333301</v>
      </c>
      <c r="AB20" s="4">
        <v>40.4983882192181</v>
      </c>
      <c r="AC20" s="4"/>
      <c r="AD20" s="4">
        <v>49707.475313225797</v>
      </c>
      <c r="AE20" s="4">
        <v>6.3068833333333298</v>
      </c>
      <c r="AF20" s="4">
        <v>35816.316129707302</v>
      </c>
      <c r="AG20" s="2" t="s">
        <v>198</v>
      </c>
      <c r="AH20" s="4">
        <v>0.99801405805362797</v>
      </c>
      <c r="AI20" s="4">
        <v>7.7938666666666698</v>
      </c>
      <c r="AJ20" s="4">
        <v>37.923981813745698</v>
      </c>
      <c r="AK20" s="4"/>
      <c r="AL20" s="4">
        <v>26629.019874411199</v>
      </c>
      <c r="AM20" s="4">
        <v>7.11703333333333</v>
      </c>
      <c r="AN20" s="4">
        <v>17384.400065218699</v>
      </c>
      <c r="AO20" s="2" t="s">
        <v>112</v>
      </c>
      <c r="AP20" s="4">
        <v>0.98761920069369402</v>
      </c>
      <c r="AQ20" s="4">
        <v>8.2372499999999995</v>
      </c>
      <c r="AR20" s="4">
        <v>0</v>
      </c>
      <c r="AS20" s="4">
        <v>0</v>
      </c>
      <c r="AT20" s="4">
        <v>0</v>
      </c>
      <c r="AU20" s="4">
        <v>7.11703333333333</v>
      </c>
      <c r="AV20" s="4">
        <v>17384.400065218699</v>
      </c>
      <c r="AW20" s="2" t="s">
        <v>105</v>
      </c>
      <c r="AX20" s="4">
        <v>0.99932552855460699</v>
      </c>
      <c r="AY20" s="4">
        <v>9.3638166666666702</v>
      </c>
      <c r="AZ20" s="4">
        <v>56.668783354272797</v>
      </c>
      <c r="BA20" s="4"/>
      <c r="BB20" s="4">
        <v>642952.06488675403</v>
      </c>
      <c r="BC20" s="4">
        <v>7.11703333333333</v>
      </c>
      <c r="BD20" s="4">
        <v>17384.400065218699</v>
      </c>
      <c r="BE20" s="2" t="s">
        <v>151</v>
      </c>
      <c r="BF20" s="4">
        <v>0.99981166094521201</v>
      </c>
      <c r="BG20" s="4">
        <v>9.6605000000000008</v>
      </c>
      <c r="BH20" s="4">
        <v>4.1676880962623599</v>
      </c>
      <c r="BI20" s="4"/>
      <c r="BJ20" s="4">
        <v>2153.7076634550599</v>
      </c>
      <c r="BK20" s="4">
        <v>7.11703333333333</v>
      </c>
      <c r="BL20" s="4">
        <v>17384.400065218699</v>
      </c>
      <c r="BM20" s="2" t="s">
        <v>97</v>
      </c>
      <c r="BN20" s="4">
        <v>0.99844917884822604</v>
      </c>
      <c r="BO20" s="4">
        <v>11.1536333333333</v>
      </c>
      <c r="BP20" s="4">
        <v>0</v>
      </c>
      <c r="BQ20" s="4">
        <v>0</v>
      </c>
      <c r="BR20" s="4">
        <v>0</v>
      </c>
      <c r="BS20" s="4">
        <v>7.11703333333333</v>
      </c>
      <c r="BT20" s="4">
        <v>17384.400065218699</v>
      </c>
      <c r="BU20" s="2" t="s">
        <v>136</v>
      </c>
      <c r="BV20" s="4">
        <v>0.99954382717040502</v>
      </c>
      <c r="BW20" s="4">
        <v>11.218916666666701</v>
      </c>
      <c r="BX20" s="4">
        <v>62.9781233124057</v>
      </c>
      <c r="BY20" s="4"/>
      <c r="BZ20" s="4">
        <v>406758.023156879</v>
      </c>
      <c r="CA20" s="4">
        <v>11.218066666666701</v>
      </c>
      <c r="CB20" s="4">
        <v>504516.012315706</v>
      </c>
    </row>
    <row r="21" spans="1:80" hidden="1">
      <c r="A21" s="2"/>
      <c r="B21" s="2"/>
      <c r="C21" s="2" t="s">
        <v>168</v>
      </c>
      <c r="D21" s="2" t="s">
        <v>37</v>
      </c>
      <c r="E21" s="2" t="s">
        <v>10</v>
      </c>
      <c r="F21" s="2" t="s">
        <v>33</v>
      </c>
      <c r="G21" s="2" t="s">
        <v>162</v>
      </c>
      <c r="H21" s="1">
        <v>43866.486979166701</v>
      </c>
      <c r="I21" s="2" t="s">
        <v>140</v>
      </c>
      <c r="J21" s="4">
        <v>0.99952797098005297</v>
      </c>
      <c r="K21" s="4">
        <v>5.5958333333333297</v>
      </c>
      <c r="L21" s="4">
        <v>54.769390723022497</v>
      </c>
      <c r="M21" s="4"/>
      <c r="N21" s="4">
        <v>86246.464215965607</v>
      </c>
      <c r="O21" s="4">
        <v>5.6723166666666698</v>
      </c>
      <c r="P21" s="4">
        <v>47307.156206681699</v>
      </c>
      <c r="Q21" s="2" t="s">
        <v>170</v>
      </c>
      <c r="R21" s="4">
        <v>0.99777348220963502</v>
      </c>
      <c r="S21" s="4">
        <v>6.1118333333333297</v>
      </c>
      <c r="T21" s="4">
        <v>20.7372145033262</v>
      </c>
      <c r="U21" s="4"/>
      <c r="V21" s="4">
        <v>71781.8794225944</v>
      </c>
      <c r="W21" s="4">
        <v>6.3038999999999996</v>
      </c>
      <c r="X21" s="4">
        <v>37723.2278195037</v>
      </c>
      <c r="Y21" s="2" t="s">
        <v>109</v>
      </c>
      <c r="Z21" s="4">
        <v>0.99928380047649101</v>
      </c>
      <c r="AA21" s="4">
        <v>6.9173166666666699</v>
      </c>
      <c r="AB21" s="4">
        <v>47.016958439707402</v>
      </c>
      <c r="AC21" s="4"/>
      <c r="AD21" s="4">
        <v>60896.109876577902</v>
      </c>
      <c r="AE21" s="4">
        <v>6.3038999999999996</v>
      </c>
      <c r="AF21" s="4">
        <v>37723.2278195037</v>
      </c>
      <c r="AG21" s="2" t="s">
        <v>198</v>
      </c>
      <c r="AH21" s="4">
        <v>0.99801405805362797</v>
      </c>
      <c r="AI21" s="4">
        <v>7.79348333333333</v>
      </c>
      <c r="AJ21" s="4">
        <v>45.415674361807397</v>
      </c>
      <c r="AK21" s="4"/>
      <c r="AL21" s="4">
        <v>32217.521073528402</v>
      </c>
      <c r="AM21" s="4">
        <v>7.1166499999999999</v>
      </c>
      <c r="AN21" s="4">
        <v>17563.2470236562</v>
      </c>
      <c r="AO21" s="2" t="s">
        <v>112</v>
      </c>
      <c r="AP21" s="4">
        <v>0.98761920069369402</v>
      </c>
      <c r="AQ21" s="4">
        <v>8.2295666666666705</v>
      </c>
      <c r="AR21" s="4">
        <v>0</v>
      </c>
      <c r="AS21" s="4">
        <v>0</v>
      </c>
      <c r="AT21" s="4">
        <v>0</v>
      </c>
      <c r="AU21" s="4">
        <v>7.1166499999999999</v>
      </c>
      <c r="AV21" s="4">
        <v>17563.2470236562</v>
      </c>
      <c r="AW21" s="2" t="s">
        <v>105</v>
      </c>
      <c r="AX21" s="4">
        <v>0.99932552855460699</v>
      </c>
      <c r="AY21" s="4">
        <v>9.3638666666666701</v>
      </c>
      <c r="AZ21" s="4">
        <v>50.573407037242397</v>
      </c>
      <c r="BA21" s="4"/>
      <c r="BB21" s="4">
        <v>582772.99372828996</v>
      </c>
      <c r="BC21" s="4">
        <v>7.1166499999999999</v>
      </c>
      <c r="BD21" s="4">
        <v>17563.2470236562</v>
      </c>
      <c r="BE21" s="2" t="s">
        <v>151</v>
      </c>
      <c r="BF21" s="4">
        <v>0.99981166094521201</v>
      </c>
      <c r="BG21" s="4">
        <v>9.6631166666666708</v>
      </c>
      <c r="BH21" s="4">
        <v>5.5870485222330197</v>
      </c>
      <c r="BI21" s="4"/>
      <c r="BJ21" s="4">
        <v>2916.69848938111</v>
      </c>
      <c r="BK21" s="4">
        <v>7.1166499999999999</v>
      </c>
      <c r="BL21" s="4">
        <v>17563.2470236562</v>
      </c>
      <c r="BM21" s="2" t="s">
        <v>97</v>
      </c>
      <c r="BN21" s="4">
        <v>0.99844917884822604</v>
      </c>
      <c r="BO21" s="4">
        <v>11.4105333333333</v>
      </c>
      <c r="BP21" s="4">
        <v>0</v>
      </c>
      <c r="BQ21" s="4">
        <v>0</v>
      </c>
      <c r="BR21" s="4">
        <v>0</v>
      </c>
      <c r="BS21" s="4">
        <v>7.1166499999999999</v>
      </c>
      <c r="BT21" s="4">
        <v>17563.2470236562</v>
      </c>
      <c r="BU21" s="2" t="s">
        <v>136</v>
      </c>
      <c r="BV21" s="4">
        <v>0.99954382717040502</v>
      </c>
      <c r="BW21" s="4">
        <v>11.2189833333333</v>
      </c>
      <c r="BX21" s="4">
        <v>53.454178229096897</v>
      </c>
      <c r="BY21" s="4"/>
      <c r="BZ21" s="4">
        <v>349758.65364006598</v>
      </c>
      <c r="CA21" s="4">
        <v>11.218116666666701</v>
      </c>
      <c r="CB21" s="4">
        <v>511111.14671287301</v>
      </c>
    </row>
    <row r="22" spans="1:80" hidden="1">
      <c r="A22" s="2"/>
      <c r="B22" s="2"/>
      <c r="C22" s="2" t="s">
        <v>119</v>
      </c>
      <c r="D22" s="2" t="s">
        <v>37</v>
      </c>
      <c r="E22" s="2" t="s">
        <v>115</v>
      </c>
      <c r="F22" s="2" t="s">
        <v>33</v>
      </c>
      <c r="G22" s="2" t="s">
        <v>162</v>
      </c>
      <c r="H22" s="1">
        <v>43866.501805555599</v>
      </c>
      <c r="I22" s="2" t="s">
        <v>140</v>
      </c>
      <c r="J22" s="4">
        <v>0.99952797098005297</v>
      </c>
      <c r="K22" s="4">
        <v>5.4713500000000002</v>
      </c>
      <c r="L22" s="4">
        <v>50.552648536535301</v>
      </c>
      <c r="M22" s="4"/>
      <c r="N22" s="4">
        <v>59336.705287892997</v>
      </c>
      <c r="O22" s="4">
        <v>5.5750500000000001</v>
      </c>
      <c r="P22" s="4">
        <v>35262.485554577201</v>
      </c>
      <c r="Q22" s="2" t="s">
        <v>170</v>
      </c>
      <c r="R22" s="4">
        <v>0.99777348220963502</v>
      </c>
      <c r="S22" s="4">
        <v>6.06626666666667</v>
      </c>
      <c r="T22" s="4">
        <v>18.2397375600336</v>
      </c>
      <c r="U22" s="4"/>
      <c r="V22" s="4">
        <v>45605.122079991801</v>
      </c>
      <c r="W22" s="4">
        <v>6.2704833333333303</v>
      </c>
      <c r="X22" s="4">
        <v>27240.8842739832</v>
      </c>
      <c r="Y22" s="2" t="s">
        <v>109</v>
      </c>
      <c r="Z22" s="4">
        <v>0.99928380047649101</v>
      </c>
      <c r="AA22" s="4">
        <v>6.9073000000000002</v>
      </c>
      <c r="AB22" s="4">
        <v>38.567644161513897</v>
      </c>
      <c r="AC22" s="4"/>
      <c r="AD22" s="4">
        <v>35979.056279053497</v>
      </c>
      <c r="AE22" s="4">
        <v>6.2704833333333303</v>
      </c>
      <c r="AF22" s="4">
        <v>27240.8842739832</v>
      </c>
      <c r="AG22" s="2" t="s">
        <v>198</v>
      </c>
      <c r="AH22" s="4">
        <v>0.99801405805362797</v>
      </c>
      <c r="AI22" s="4">
        <v>7.7938666666666698</v>
      </c>
      <c r="AJ22" s="4">
        <v>50.856710142467399</v>
      </c>
      <c r="AK22" s="4"/>
      <c r="AL22" s="4">
        <v>28252.9583940956</v>
      </c>
      <c r="AM22" s="4">
        <v>7.1204999999999998</v>
      </c>
      <c r="AN22" s="4">
        <v>13754.1616047432</v>
      </c>
      <c r="AO22" s="2" t="s">
        <v>112</v>
      </c>
      <c r="AP22" s="4">
        <v>0.98761920069369402</v>
      </c>
      <c r="AQ22" s="4">
        <v>8.2449833333333302</v>
      </c>
      <c r="AR22" s="4">
        <v>0</v>
      </c>
      <c r="AS22" s="4">
        <v>0</v>
      </c>
      <c r="AT22" s="4">
        <v>0</v>
      </c>
      <c r="AU22" s="4">
        <v>7.1204999999999998</v>
      </c>
      <c r="AV22" s="4">
        <v>13754.1616047432</v>
      </c>
      <c r="AW22" s="2" t="s">
        <v>105</v>
      </c>
      <c r="AX22" s="4">
        <v>0.99932552855460699</v>
      </c>
      <c r="AY22" s="4">
        <v>9.3663833333333297</v>
      </c>
      <c r="AZ22" s="4">
        <v>58.613474550152503</v>
      </c>
      <c r="BA22" s="4"/>
      <c r="BB22" s="4">
        <v>525378.16771727498</v>
      </c>
      <c r="BC22" s="4">
        <v>7.1204999999999998</v>
      </c>
      <c r="BD22" s="4">
        <v>13754.1616047432</v>
      </c>
      <c r="BE22" s="2" t="s">
        <v>151</v>
      </c>
      <c r="BF22" s="4">
        <v>0.99981166094521201</v>
      </c>
      <c r="BG22" s="4">
        <v>9.6630666666666691</v>
      </c>
      <c r="BH22" s="4">
        <v>4.3202637508367303</v>
      </c>
      <c r="BI22" s="4"/>
      <c r="BJ22" s="4">
        <v>1766.33574742784</v>
      </c>
      <c r="BK22" s="4">
        <v>7.1204999999999998</v>
      </c>
      <c r="BL22" s="4">
        <v>13754.1616047432</v>
      </c>
      <c r="BM22" s="2" t="s">
        <v>97</v>
      </c>
      <c r="BN22" s="4">
        <v>0.99844917884822604</v>
      </c>
      <c r="BO22" s="4">
        <v>11.3715833333333</v>
      </c>
      <c r="BP22" s="4">
        <v>0</v>
      </c>
      <c r="BQ22" s="4">
        <v>0</v>
      </c>
      <c r="BR22" s="4">
        <v>0</v>
      </c>
      <c r="BS22" s="4">
        <v>7.1204999999999998</v>
      </c>
      <c r="BT22" s="4">
        <v>13754.1616047432</v>
      </c>
      <c r="BU22" s="2" t="s">
        <v>136</v>
      </c>
      <c r="BV22" s="4">
        <v>0.99954382717040502</v>
      </c>
      <c r="BW22" s="4">
        <v>11.21895</v>
      </c>
      <c r="BX22" s="4">
        <v>58.745250786972498</v>
      </c>
      <c r="BY22" s="4"/>
      <c r="BZ22" s="4">
        <v>307408.51223976898</v>
      </c>
      <c r="CA22" s="4">
        <v>11.218083333333301</v>
      </c>
      <c r="CB22" s="4">
        <v>408763.08508097701</v>
      </c>
    </row>
    <row r="23" spans="1:80" hidden="1">
      <c r="A23" s="2"/>
      <c r="B23" s="2"/>
      <c r="C23" s="2" t="s">
        <v>196</v>
      </c>
      <c r="D23" s="2" t="s">
        <v>37</v>
      </c>
      <c r="E23" s="2" t="s">
        <v>86</v>
      </c>
      <c r="F23" s="2" t="s">
        <v>33</v>
      </c>
      <c r="G23" s="2" t="s">
        <v>162</v>
      </c>
      <c r="H23" s="1">
        <v>43866.249849537002</v>
      </c>
      <c r="I23" s="2" t="s">
        <v>140</v>
      </c>
      <c r="J23" s="4">
        <v>0.99952797098005297</v>
      </c>
      <c r="K23" s="4">
        <v>5.5724999999999998</v>
      </c>
      <c r="L23" s="4">
        <v>398.39188088828797</v>
      </c>
      <c r="M23" s="4"/>
      <c r="N23" s="4">
        <v>572966.56536356104</v>
      </c>
      <c r="O23" s="4">
        <v>5.6528666666666698</v>
      </c>
      <c r="P23" s="4">
        <v>43125.265247691503</v>
      </c>
      <c r="Q23" s="2" t="s">
        <v>170</v>
      </c>
      <c r="R23" s="4">
        <v>0.99777348220963502</v>
      </c>
      <c r="S23" s="4">
        <v>6.1027166666666703</v>
      </c>
      <c r="T23" s="4">
        <v>175.35270875868301</v>
      </c>
      <c r="U23" s="4"/>
      <c r="V23" s="4">
        <v>581711.09638617095</v>
      </c>
      <c r="W23" s="4">
        <v>6.3008666666666704</v>
      </c>
      <c r="X23" s="4">
        <v>36772.669893074097</v>
      </c>
      <c r="Y23" s="2" t="s">
        <v>109</v>
      </c>
      <c r="Z23" s="4">
        <v>0.99928380047649101</v>
      </c>
      <c r="AA23" s="4">
        <v>6.92078333333333</v>
      </c>
      <c r="AB23" s="4">
        <v>33.537666875709803</v>
      </c>
      <c r="AC23" s="4"/>
      <c r="AD23" s="4">
        <v>42143.045841380699</v>
      </c>
      <c r="AE23" s="4">
        <v>6.3008666666666704</v>
      </c>
      <c r="AF23" s="4">
        <v>36772.669893074097</v>
      </c>
      <c r="AG23" s="2" t="s">
        <v>198</v>
      </c>
      <c r="AH23" s="4">
        <v>0.99801405805362797</v>
      </c>
      <c r="AI23" s="4">
        <v>7.7900166666666699</v>
      </c>
      <c r="AJ23" s="4">
        <v>3.3015838247768601</v>
      </c>
      <c r="AK23" s="4"/>
      <c r="AL23" s="4">
        <v>2297.8630546458498</v>
      </c>
      <c r="AM23" s="4">
        <v>7.1201166666666698</v>
      </c>
      <c r="AN23" s="4">
        <v>17231.388335265499</v>
      </c>
      <c r="AO23" s="2" t="s">
        <v>112</v>
      </c>
      <c r="AP23" s="4">
        <v>0.98761920069369402</v>
      </c>
      <c r="AQ23" s="4">
        <v>8.2372999999999994</v>
      </c>
      <c r="AR23" s="4">
        <v>0</v>
      </c>
      <c r="AS23" s="4"/>
      <c r="AT23" s="4">
        <v>397.10583932823903</v>
      </c>
      <c r="AU23" s="4">
        <v>7.1201166666666698</v>
      </c>
      <c r="AV23" s="4">
        <v>17231.388335265499</v>
      </c>
      <c r="AW23" s="2" t="s">
        <v>105</v>
      </c>
      <c r="AX23" s="4">
        <v>0.99932552855460699</v>
      </c>
      <c r="AY23" s="4">
        <v>9.3664166666666695</v>
      </c>
      <c r="AZ23" s="4">
        <v>2.4938472935782698</v>
      </c>
      <c r="BA23" s="4"/>
      <c r="BB23" s="4">
        <v>54856.830047372001</v>
      </c>
      <c r="BC23" s="4">
        <v>7.1201166666666698</v>
      </c>
      <c r="BD23" s="4">
        <v>17231.388335265499</v>
      </c>
      <c r="BE23" s="2" t="s">
        <v>151</v>
      </c>
      <c r="BF23" s="4">
        <v>0.99981166094521201</v>
      </c>
      <c r="BG23" s="4">
        <v>9.6631</v>
      </c>
      <c r="BH23" s="4">
        <v>3.64506749915116</v>
      </c>
      <c r="BI23" s="4"/>
      <c r="BJ23" s="4">
        <v>1867.10106007588</v>
      </c>
      <c r="BK23" s="4">
        <v>7.1201166666666698</v>
      </c>
      <c r="BL23" s="4">
        <v>17231.388335265499</v>
      </c>
      <c r="BM23" s="2" t="s">
        <v>97</v>
      </c>
      <c r="BN23" s="4">
        <v>0.99844917884822604</v>
      </c>
      <c r="BO23" s="4">
        <v>11.379383333333299</v>
      </c>
      <c r="BP23" s="4">
        <v>367.00307616032501</v>
      </c>
      <c r="BQ23" s="4"/>
      <c r="BR23" s="4">
        <v>2614245.7392281499</v>
      </c>
      <c r="BS23" s="4">
        <v>7.1201166666666698</v>
      </c>
      <c r="BT23" s="4">
        <v>17231.388335265499</v>
      </c>
      <c r="BU23" s="2" t="s">
        <v>136</v>
      </c>
      <c r="BV23" s="4">
        <v>0.99954382717040502</v>
      </c>
      <c r="BW23" s="4">
        <v>11.218966666666701</v>
      </c>
      <c r="BX23" s="4">
        <v>50.381182816850497</v>
      </c>
      <c r="BY23" s="4"/>
      <c r="BZ23" s="4">
        <v>327375.308293387</v>
      </c>
      <c r="CA23" s="4">
        <v>11.218116666666701</v>
      </c>
      <c r="CB23" s="4">
        <v>507581.87116516999</v>
      </c>
    </row>
    <row r="24" spans="1:80" hidden="1">
      <c r="A24" s="2"/>
      <c r="B24" s="2"/>
      <c r="C24" s="2" t="s">
        <v>147</v>
      </c>
      <c r="D24" s="2" t="s">
        <v>37</v>
      </c>
      <c r="E24" s="2" t="s">
        <v>73</v>
      </c>
      <c r="F24" s="2" t="s">
        <v>33</v>
      </c>
      <c r="G24" s="2" t="s">
        <v>162</v>
      </c>
      <c r="H24" s="1">
        <v>43866.264675925901</v>
      </c>
      <c r="I24" s="2" t="s">
        <v>140</v>
      </c>
      <c r="J24" s="4">
        <v>0.99952797098005297</v>
      </c>
      <c r="K24" s="4">
        <v>5.5996833333333296</v>
      </c>
      <c r="L24" s="4">
        <v>414.22544630306299</v>
      </c>
      <c r="M24" s="4"/>
      <c r="N24" s="4">
        <v>633501.79599894595</v>
      </c>
      <c r="O24" s="4">
        <v>5.67228333333333</v>
      </c>
      <c r="P24" s="4">
        <v>45855.005014843497</v>
      </c>
      <c r="Q24" s="2" t="s">
        <v>170</v>
      </c>
      <c r="R24" s="4">
        <v>0.99777348220963502</v>
      </c>
      <c r="S24" s="4">
        <v>6.1117999999999997</v>
      </c>
      <c r="T24" s="4">
        <v>204.44936213332301</v>
      </c>
      <c r="U24" s="4"/>
      <c r="V24" s="4">
        <v>660811.081241515</v>
      </c>
      <c r="W24" s="4">
        <v>6.3068999999999997</v>
      </c>
      <c r="X24" s="4">
        <v>35943.960414173103</v>
      </c>
      <c r="Y24" s="2" t="s">
        <v>109</v>
      </c>
      <c r="Z24" s="4">
        <v>0.99928380047649101</v>
      </c>
      <c r="AA24" s="4">
        <v>6.9177166666666698</v>
      </c>
      <c r="AB24" s="4">
        <v>38.909010909995501</v>
      </c>
      <c r="AC24" s="4"/>
      <c r="AD24" s="4">
        <v>47900.092780223102</v>
      </c>
      <c r="AE24" s="4">
        <v>6.3068999999999997</v>
      </c>
      <c r="AF24" s="4">
        <v>35943.960414173103</v>
      </c>
      <c r="AG24" s="2" t="s">
        <v>198</v>
      </c>
      <c r="AH24" s="4">
        <v>0.99801405805362797</v>
      </c>
      <c r="AI24" s="4">
        <v>7.7938833333333299</v>
      </c>
      <c r="AJ24" s="4">
        <v>2.5203276523267002</v>
      </c>
      <c r="AK24" s="4"/>
      <c r="AL24" s="4">
        <v>1658.8396710213999</v>
      </c>
      <c r="AM24" s="4">
        <v>7.11703333333333</v>
      </c>
      <c r="AN24" s="4">
        <v>16295.4314689087</v>
      </c>
      <c r="AO24" s="2" t="s">
        <v>112</v>
      </c>
      <c r="AP24" s="4">
        <v>0.98761920069369402</v>
      </c>
      <c r="AQ24" s="4">
        <v>8.2321166666666699</v>
      </c>
      <c r="AR24" s="4">
        <v>0</v>
      </c>
      <c r="AS24" s="4"/>
      <c r="AT24" s="4">
        <v>320.14172413685799</v>
      </c>
      <c r="AU24" s="4">
        <v>7.11703333333333</v>
      </c>
      <c r="AV24" s="4">
        <v>16295.4314689087</v>
      </c>
      <c r="AW24" s="2" t="s">
        <v>105</v>
      </c>
      <c r="AX24" s="4">
        <v>0.99932552855460699</v>
      </c>
      <c r="AY24" s="4">
        <v>9.3663666666666696</v>
      </c>
      <c r="AZ24" s="4">
        <v>2.5259929579373699</v>
      </c>
      <c r="BA24" s="4"/>
      <c r="BB24" s="4">
        <v>52204.0000640703</v>
      </c>
      <c r="BC24" s="4">
        <v>7.11703333333333</v>
      </c>
      <c r="BD24" s="4">
        <v>16295.4314689087</v>
      </c>
      <c r="BE24" s="2" t="s">
        <v>151</v>
      </c>
      <c r="BF24" s="4">
        <v>0.99981166094521201</v>
      </c>
      <c r="BG24" s="4">
        <v>9.6630666666666691</v>
      </c>
      <c r="BH24" s="4">
        <v>4.1388188644799797</v>
      </c>
      <c r="BI24" s="4"/>
      <c r="BJ24" s="4">
        <v>2004.81674243407</v>
      </c>
      <c r="BK24" s="4">
        <v>7.11703333333333</v>
      </c>
      <c r="BL24" s="4">
        <v>16295.4314689087</v>
      </c>
      <c r="BM24" s="2" t="s">
        <v>97</v>
      </c>
      <c r="BN24" s="4">
        <v>0.99844917884822604</v>
      </c>
      <c r="BO24" s="4">
        <v>11.379350000000001</v>
      </c>
      <c r="BP24" s="4">
        <v>407.36407314624398</v>
      </c>
      <c r="BQ24" s="4"/>
      <c r="BR24" s="4">
        <v>2744132.1561709</v>
      </c>
      <c r="BS24" s="4">
        <v>7.11703333333333</v>
      </c>
      <c r="BT24" s="4">
        <v>16295.4314689087</v>
      </c>
      <c r="BU24" s="2" t="s">
        <v>136</v>
      </c>
      <c r="BV24" s="4">
        <v>0.99954382717040502</v>
      </c>
      <c r="BW24" s="4">
        <v>11.2189333333333</v>
      </c>
      <c r="BX24" s="4">
        <v>63.405893501820898</v>
      </c>
      <c r="BY24" s="4"/>
      <c r="BZ24" s="4">
        <v>403640.38019334001</v>
      </c>
      <c r="CA24" s="4">
        <v>11.218066666666701</v>
      </c>
      <c r="CB24" s="4">
        <v>497271.44467683398</v>
      </c>
    </row>
    <row r="25" spans="1:80" hidden="1">
      <c r="A25" s="2"/>
      <c r="B25" s="2"/>
      <c r="C25" s="2" t="s">
        <v>74</v>
      </c>
      <c r="D25" s="2" t="s">
        <v>37</v>
      </c>
      <c r="E25" s="2" t="s">
        <v>182</v>
      </c>
      <c r="F25" s="2" t="s">
        <v>33</v>
      </c>
      <c r="G25" s="2" t="s">
        <v>162</v>
      </c>
      <c r="H25" s="1">
        <v>43866.427719907399</v>
      </c>
      <c r="I25" s="2" t="s">
        <v>140</v>
      </c>
      <c r="J25" s="4">
        <v>0.99952797098005297</v>
      </c>
      <c r="K25" s="4">
        <v>5.5997166666666702</v>
      </c>
      <c r="L25" s="4">
        <v>388.50113197262999</v>
      </c>
      <c r="M25" s="4"/>
      <c r="N25" s="4">
        <v>624713.64561392099</v>
      </c>
      <c r="O25" s="4">
        <v>5.6722999999999999</v>
      </c>
      <c r="P25" s="4">
        <v>48219.753885280203</v>
      </c>
      <c r="Q25" s="2" t="s">
        <v>170</v>
      </c>
      <c r="R25" s="4">
        <v>0.99777348220963502</v>
      </c>
      <c r="S25" s="4">
        <v>6.1118166666666696</v>
      </c>
      <c r="T25" s="4">
        <v>187.03295157390301</v>
      </c>
      <c r="U25" s="4"/>
      <c r="V25" s="4">
        <v>642376.60850270395</v>
      </c>
      <c r="W25" s="4">
        <v>6.3069333333333297</v>
      </c>
      <c r="X25" s="4">
        <v>38121.060711976497</v>
      </c>
      <c r="Y25" s="2" t="s">
        <v>109</v>
      </c>
      <c r="Z25" s="4">
        <v>0.99928380047649101</v>
      </c>
      <c r="AA25" s="4">
        <v>6.91773333333333</v>
      </c>
      <c r="AB25" s="4">
        <v>38.624734928024303</v>
      </c>
      <c r="AC25" s="4"/>
      <c r="AD25" s="4">
        <v>50424.914780472303</v>
      </c>
      <c r="AE25" s="4">
        <v>6.3069333333333297</v>
      </c>
      <c r="AF25" s="4">
        <v>38121.060711976497</v>
      </c>
      <c r="AG25" s="2" t="s">
        <v>198</v>
      </c>
      <c r="AH25" s="4">
        <v>0.99801405805362797</v>
      </c>
      <c r="AI25" s="4">
        <v>7.79043333333333</v>
      </c>
      <c r="AJ25" s="4">
        <v>2.3389534990845302</v>
      </c>
      <c r="AK25" s="4"/>
      <c r="AL25" s="4">
        <v>1649.1370396408599</v>
      </c>
      <c r="AM25" s="4">
        <v>7.1170666666666698</v>
      </c>
      <c r="AN25" s="4">
        <v>17456.356957727799</v>
      </c>
      <c r="AO25" s="2" t="s">
        <v>112</v>
      </c>
      <c r="AP25" s="4">
        <v>0.98761920069369402</v>
      </c>
      <c r="AQ25" s="4">
        <v>8.2347166666666691</v>
      </c>
      <c r="AR25" s="4">
        <v>0</v>
      </c>
      <c r="AS25" s="4"/>
      <c r="AT25" s="4">
        <v>426.69919509424102</v>
      </c>
      <c r="AU25" s="4">
        <v>7.1170666666666698</v>
      </c>
      <c r="AV25" s="4">
        <v>17456.356957727799</v>
      </c>
      <c r="AW25" s="2" t="s">
        <v>105</v>
      </c>
      <c r="AX25" s="4">
        <v>0.99932552855460699</v>
      </c>
      <c r="AY25" s="4">
        <v>9.3664000000000005</v>
      </c>
      <c r="AZ25" s="4">
        <v>2.2937617483058999</v>
      </c>
      <c r="BA25" s="4"/>
      <c r="BB25" s="4">
        <v>53393.817285254998</v>
      </c>
      <c r="BC25" s="4">
        <v>7.1170666666666698</v>
      </c>
      <c r="BD25" s="4">
        <v>17456.356957727799</v>
      </c>
      <c r="BE25" s="2" t="s">
        <v>151</v>
      </c>
      <c r="BF25" s="4">
        <v>0.99981166094521201</v>
      </c>
      <c r="BG25" s="4">
        <v>9.6631</v>
      </c>
      <c r="BH25" s="4">
        <v>4.1528517565935399</v>
      </c>
      <c r="BI25" s="4"/>
      <c r="BJ25" s="4">
        <v>2154.9250346430299</v>
      </c>
      <c r="BK25" s="4">
        <v>7.1170666666666698</v>
      </c>
      <c r="BL25" s="4">
        <v>17456.356957727799</v>
      </c>
      <c r="BM25" s="2" t="s">
        <v>97</v>
      </c>
      <c r="BN25" s="4">
        <v>0.99844917884822604</v>
      </c>
      <c r="BO25" s="4">
        <v>11.426066666666699</v>
      </c>
      <c r="BP25" s="4">
        <v>422.58551597306098</v>
      </c>
      <c r="BQ25" s="4"/>
      <c r="BR25" s="4">
        <v>3049472.0421128101</v>
      </c>
      <c r="BS25" s="4">
        <v>7.1170666666666698</v>
      </c>
      <c r="BT25" s="4">
        <v>17456.356957727799</v>
      </c>
      <c r="BU25" s="2" t="s">
        <v>136</v>
      </c>
      <c r="BV25" s="4">
        <v>0.99954382717040502</v>
      </c>
      <c r="BW25" s="4">
        <v>11.218966666666701</v>
      </c>
      <c r="BX25" s="4">
        <v>52.149164136432503</v>
      </c>
      <c r="BY25" s="4"/>
      <c r="BZ25" s="4">
        <v>376158.27992060798</v>
      </c>
      <c r="CA25" s="4">
        <v>11.2181</v>
      </c>
      <c r="CB25" s="4">
        <v>563445.371168343</v>
      </c>
    </row>
    <row r="26" spans="1:80">
      <c r="A26" s="2"/>
      <c r="B26" s="2"/>
      <c r="C26" s="2" t="s">
        <v>26</v>
      </c>
      <c r="D26" s="2" t="s">
        <v>37</v>
      </c>
      <c r="E26" s="2" t="s">
        <v>191</v>
      </c>
      <c r="F26" s="2" t="s">
        <v>59</v>
      </c>
      <c r="G26" s="2" t="s">
        <v>122</v>
      </c>
      <c r="H26" s="1">
        <v>43865.702291666697</v>
      </c>
      <c r="I26" s="2" t="s">
        <v>140</v>
      </c>
      <c r="J26" s="4">
        <v>0.99952797098005297</v>
      </c>
      <c r="K26" s="4">
        <v>5.5802500000000004</v>
      </c>
      <c r="L26" s="4">
        <v>1.3764329154580599</v>
      </c>
      <c r="M26" s="14">
        <v>78.653309454746207</v>
      </c>
      <c r="N26" s="4">
        <v>1924.87779760742</v>
      </c>
      <c r="O26" s="4">
        <v>5.6606166666666704</v>
      </c>
      <c r="P26" s="4">
        <v>42024.023912990502</v>
      </c>
      <c r="Q26" s="2" t="s">
        <v>170</v>
      </c>
      <c r="R26" s="4">
        <v>0.99777348220963502</v>
      </c>
      <c r="S26" s="4">
        <v>6.1087666666666696</v>
      </c>
      <c r="T26" s="4">
        <v>1.4239841565859399</v>
      </c>
      <c r="U26" s="14">
        <v>81.370523233482103</v>
      </c>
      <c r="V26" s="4">
        <v>4298.4320464919001</v>
      </c>
      <c r="W26" s="4">
        <v>6.3008333333333297</v>
      </c>
      <c r="X26" s="4">
        <v>32827.328065098802</v>
      </c>
      <c r="Y26" s="2" t="s">
        <v>109</v>
      </c>
      <c r="Z26" s="4">
        <v>0.99928380047649101</v>
      </c>
      <c r="AA26" s="4">
        <v>6.9177</v>
      </c>
      <c r="AB26" s="4">
        <v>2.2357779708235901</v>
      </c>
      <c r="AC26" s="14">
        <v>127.75874118992</v>
      </c>
      <c r="AD26" s="4">
        <v>1926.1814136810201</v>
      </c>
      <c r="AE26" s="4">
        <v>6.3008333333333297</v>
      </c>
      <c r="AF26" s="4">
        <v>32827.328065098802</v>
      </c>
      <c r="AG26" s="2" t="s">
        <v>198</v>
      </c>
      <c r="AH26" s="4">
        <v>0.99801405805362797</v>
      </c>
      <c r="AI26" s="4">
        <v>7.7800166666666701</v>
      </c>
      <c r="AJ26" s="4">
        <v>3.3556152490193099</v>
      </c>
      <c r="AK26" s="14">
        <v>191.74944280110299</v>
      </c>
      <c r="AL26" s="4">
        <v>1991.1675487861401</v>
      </c>
      <c r="AM26" s="4">
        <v>7.1031666666666702</v>
      </c>
      <c r="AN26" s="4">
        <v>14691.0927987874</v>
      </c>
      <c r="AO26" s="2" t="s">
        <v>112</v>
      </c>
      <c r="AP26" s="4">
        <v>0.98761920069369402</v>
      </c>
      <c r="AQ26" s="4">
        <v>8.2243833333333303</v>
      </c>
      <c r="AR26" s="4">
        <v>0</v>
      </c>
      <c r="AS26" s="14">
        <v>0</v>
      </c>
      <c r="AT26" s="4">
        <v>1333.94433148657</v>
      </c>
      <c r="AU26" s="4">
        <v>7.1031666666666702</v>
      </c>
      <c r="AV26" s="4">
        <v>14691.0927987874</v>
      </c>
      <c r="AW26" s="2" t="s">
        <v>105</v>
      </c>
      <c r="AX26" s="4">
        <v>0.99932552855460699</v>
      </c>
      <c r="AY26" s="4">
        <v>9.3663833333333297</v>
      </c>
      <c r="AZ26" s="4">
        <v>0</v>
      </c>
      <c r="BA26" s="14">
        <v>0</v>
      </c>
      <c r="BB26" s="4">
        <v>17574.932616566301</v>
      </c>
      <c r="BC26" s="4">
        <v>7.1031666666666702</v>
      </c>
      <c r="BD26" s="4">
        <v>14691.0927987874</v>
      </c>
      <c r="BE26" s="2" t="s">
        <v>151</v>
      </c>
      <c r="BF26" s="4">
        <v>0.99981166094521201</v>
      </c>
      <c r="BG26" s="4">
        <v>9.6681833333333298</v>
      </c>
      <c r="BH26" s="4">
        <v>1.73034853568793</v>
      </c>
      <c r="BI26" s="14">
        <v>98.8770591821675</v>
      </c>
      <c r="BJ26" s="4">
        <v>755.73030262048599</v>
      </c>
      <c r="BK26" s="4">
        <v>7.1031666666666702</v>
      </c>
      <c r="BL26" s="4">
        <v>14691.0927987874</v>
      </c>
      <c r="BM26" s="2" t="s">
        <v>97</v>
      </c>
      <c r="BN26" s="4">
        <v>0.99844917884822604</v>
      </c>
      <c r="BO26" s="4">
        <v>11.130316666666699</v>
      </c>
      <c r="BP26" s="4">
        <v>1.98516490974716</v>
      </c>
      <c r="BQ26" s="14">
        <v>113.43799484269501</v>
      </c>
      <c r="BR26" s="4">
        <v>12056.107904155901</v>
      </c>
      <c r="BS26" s="4">
        <v>7.1031666666666702</v>
      </c>
      <c r="BT26" s="4">
        <v>14691.0927987874</v>
      </c>
      <c r="BU26" s="2" t="s">
        <v>136</v>
      </c>
      <c r="BV26" s="4">
        <v>0.99954382717040502</v>
      </c>
      <c r="BW26" s="4">
        <v>11.2267333333333</v>
      </c>
      <c r="BX26" s="4">
        <v>2.3385799282091901</v>
      </c>
      <c r="BY26" s="14">
        <v>133.633138754811</v>
      </c>
      <c r="BZ26" s="4">
        <v>13303.6892420941</v>
      </c>
      <c r="CA26" s="4">
        <v>11.218083333333301</v>
      </c>
      <c r="CB26" s="4">
        <v>444373.76925017399</v>
      </c>
    </row>
    <row r="27" spans="1:80">
      <c r="A27" s="2"/>
      <c r="B27" s="2"/>
      <c r="C27" s="2" t="s">
        <v>78</v>
      </c>
      <c r="D27" s="2" t="s">
        <v>37</v>
      </c>
      <c r="E27" s="2" t="s">
        <v>125</v>
      </c>
      <c r="F27" s="2" t="s">
        <v>59</v>
      </c>
      <c r="G27" s="2" t="s">
        <v>30</v>
      </c>
      <c r="H27" s="1">
        <v>43865.717199074097</v>
      </c>
      <c r="I27" s="2" t="s">
        <v>140</v>
      </c>
      <c r="J27" s="4">
        <v>0.99952797098005297</v>
      </c>
      <c r="K27" s="4">
        <v>5.5841500000000002</v>
      </c>
      <c r="L27" s="4">
        <v>2.1367200971947602</v>
      </c>
      <c r="M27" s="14">
        <v>71.224003239825393</v>
      </c>
      <c r="N27" s="4">
        <v>2485.9949686795098</v>
      </c>
      <c r="O27" s="4">
        <v>5.6022999999999996</v>
      </c>
      <c r="P27" s="4">
        <v>34962.3274850245</v>
      </c>
      <c r="Q27" s="2" t="s">
        <v>170</v>
      </c>
      <c r="R27" s="4">
        <v>0.99777348220963502</v>
      </c>
      <c r="S27" s="4">
        <v>6.0784333333333302</v>
      </c>
      <c r="T27" s="4">
        <v>3.5182370558401299</v>
      </c>
      <c r="U27" s="14">
        <v>117.274568528004</v>
      </c>
      <c r="V27" s="4">
        <v>8077.2132540244402</v>
      </c>
      <c r="W27" s="4">
        <v>6.2826500000000003</v>
      </c>
      <c r="X27" s="4">
        <v>24972.733101985399</v>
      </c>
      <c r="Y27" s="2" t="s">
        <v>109</v>
      </c>
      <c r="Z27" s="4">
        <v>0.99928380047649101</v>
      </c>
      <c r="AA27" s="4">
        <v>6.9246666666666696</v>
      </c>
      <c r="AB27" s="4">
        <v>3.7118780904701598</v>
      </c>
      <c r="AC27" s="14">
        <v>123.72926968233899</v>
      </c>
      <c r="AD27" s="4">
        <v>2745.8266361664801</v>
      </c>
      <c r="AE27" s="4">
        <v>6.2826500000000003</v>
      </c>
      <c r="AF27" s="4">
        <v>24972.733101985399</v>
      </c>
      <c r="AG27" s="2" t="s">
        <v>198</v>
      </c>
      <c r="AH27" s="4">
        <v>0.99801405805362797</v>
      </c>
      <c r="AI27" s="4">
        <v>7.7835000000000001</v>
      </c>
      <c r="AJ27" s="4">
        <v>5.3749443915035497</v>
      </c>
      <c r="AK27" s="14">
        <v>179.164813050118</v>
      </c>
      <c r="AL27" s="4">
        <v>2381.26276742354</v>
      </c>
      <c r="AM27" s="4">
        <v>7.1101333333333301</v>
      </c>
      <c r="AN27" s="4">
        <v>10968.6152217738</v>
      </c>
      <c r="AO27" s="2" t="s">
        <v>112</v>
      </c>
      <c r="AP27" s="4">
        <v>0.98761920069369402</v>
      </c>
      <c r="AQ27" s="4">
        <v>8.2243999999999993</v>
      </c>
      <c r="AR27" s="4">
        <v>0</v>
      </c>
      <c r="AS27" s="14">
        <v>0</v>
      </c>
      <c r="AT27" s="4">
        <v>2421.8270741107099</v>
      </c>
      <c r="AU27" s="4">
        <v>7.1101333333333301</v>
      </c>
      <c r="AV27" s="4">
        <v>10968.6152217738</v>
      </c>
      <c r="AW27" s="2" t="s">
        <v>105</v>
      </c>
      <c r="AX27" s="4">
        <v>0.99932552855460699</v>
      </c>
      <c r="AY27" s="4">
        <v>9.3664000000000005</v>
      </c>
      <c r="AZ27" s="4">
        <v>1.1341534330385299</v>
      </c>
      <c r="BA27" s="14">
        <v>37.805114434617799</v>
      </c>
      <c r="BB27" s="4">
        <v>25613.9020006561</v>
      </c>
      <c r="BC27" s="4">
        <v>7.1101333333333301</v>
      </c>
      <c r="BD27" s="4">
        <v>10968.6152217738</v>
      </c>
      <c r="BE27" s="2" t="s">
        <v>151</v>
      </c>
      <c r="BF27" s="4">
        <v>0.99981166094521201</v>
      </c>
      <c r="BG27" s="4">
        <v>9.6656499999999994</v>
      </c>
      <c r="BH27" s="4">
        <v>3.9828225361390301</v>
      </c>
      <c r="BI27" s="14">
        <v>132.760751204634</v>
      </c>
      <c r="BJ27" s="4">
        <v>1298.6083231002899</v>
      </c>
      <c r="BK27" s="4">
        <v>7.1101333333333301</v>
      </c>
      <c r="BL27" s="4">
        <v>10968.6152217738</v>
      </c>
      <c r="BM27" s="2" t="s">
        <v>97</v>
      </c>
      <c r="BN27" s="4">
        <v>0.99844917884822604</v>
      </c>
      <c r="BO27" s="4">
        <v>11.1770333333333</v>
      </c>
      <c r="BP27" s="4">
        <v>3.3178568962835202</v>
      </c>
      <c r="BQ27" s="14">
        <v>110.595229876117</v>
      </c>
      <c r="BR27" s="4">
        <v>15044.0887394123</v>
      </c>
      <c r="BS27" s="4">
        <v>7.1101333333333301</v>
      </c>
      <c r="BT27" s="4">
        <v>10968.6152217738</v>
      </c>
      <c r="BU27" s="2" t="s">
        <v>136</v>
      </c>
      <c r="BV27" s="4">
        <v>0.99954382717040502</v>
      </c>
      <c r="BW27" s="4">
        <v>11.226749999999999</v>
      </c>
      <c r="BX27" s="4">
        <v>3.4301173664550499</v>
      </c>
      <c r="BY27" s="14">
        <v>114.337245548502</v>
      </c>
      <c r="BZ27" s="4">
        <v>15923.523108294101</v>
      </c>
      <c r="CA27" s="4">
        <v>11.218116666666701</v>
      </c>
      <c r="CB27" s="4">
        <v>362625.81969899399</v>
      </c>
    </row>
    <row r="28" spans="1:80">
      <c r="A28" s="142"/>
      <c r="B28" s="142"/>
      <c r="C28" s="142" t="s">
        <v>79</v>
      </c>
      <c r="D28" s="142" t="s">
        <v>37</v>
      </c>
      <c r="E28" s="142" t="s">
        <v>63</v>
      </c>
      <c r="F28" s="142" t="s">
        <v>59</v>
      </c>
      <c r="G28" s="142" t="s">
        <v>75</v>
      </c>
      <c r="H28" s="143">
        <v>43865.731979166703</v>
      </c>
      <c r="I28" s="142" t="s">
        <v>140</v>
      </c>
      <c r="J28" s="15">
        <v>0.99952797098005297</v>
      </c>
      <c r="K28" s="15">
        <v>5.5802333333333296</v>
      </c>
      <c r="L28" s="15">
        <v>4.1845963762749401</v>
      </c>
      <c r="M28" s="14">
        <v>83.691927525498798</v>
      </c>
      <c r="N28" s="15">
        <v>5789.2701132812599</v>
      </c>
      <c r="O28" s="15">
        <v>5.6605999999999996</v>
      </c>
      <c r="P28" s="15">
        <v>41573.1687787517</v>
      </c>
      <c r="Q28" s="142" t="s">
        <v>170</v>
      </c>
      <c r="R28" s="15">
        <v>0.99777348220963502</v>
      </c>
      <c r="S28" s="15">
        <v>6.1087499999999997</v>
      </c>
      <c r="T28" s="15">
        <v>5.2490374846141901</v>
      </c>
      <c r="U28" s="14">
        <v>104.98074969228399</v>
      </c>
      <c r="V28" s="15">
        <v>14974.729863611899</v>
      </c>
      <c r="W28" s="15">
        <v>6.3008333333333297</v>
      </c>
      <c r="X28" s="15">
        <v>31037.7893473025</v>
      </c>
      <c r="Y28" s="142" t="s">
        <v>109</v>
      </c>
      <c r="Z28" s="15">
        <v>0.99928380047649101</v>
      </c>
      <c r="AA28" s="15">
        <v>6.9177</v>
      </c>
      <c r="AB28" s="15">
        <v>6.3341931062347996</v>
      </c>
      <c r="AC28" s="14">
        <v>126.68386212469601</v>
      </c>
      <c r="AD28" s="15">
        <v>6240.05711292455</v>
      </c>
      <c r="AE28" s="15">
        <v>6.3008333333333297</v>
      </c>
      <c r="AF28" s="15">
        <v>31037.7893473025</v>
      </c>
      <c r="AG28" s="142" t="s">
        <v>198</v>
      </c>
      <c r="AH28" s="15">
        <v>0.99801405805362797</v>
      </c>
      <c r="AI28" s="15">
        <v>7.7800166666666701</v>
      </c>
      <c r="AJ28" s="15">
        <v>7.4960968437817197</v>
      </c>
      <c r="AK28" s="14">
        <v>149.921936875634</v>
      </c>
      <c r="AL28" s="15">
        <v>4194.0148398133797</v>
      </c>
      <c r="AM28" s="15">
        <v>7.1066500000000001</v>
      </c>
      <c r="AN28" s="15">
        <v>13852.023822884201</v>
      </c>
      <c r="AO28" s="142" t="s">
        <v>112</v>
      </c>
      <c r="AP28" s="15">
        <v>0.98761920069369402</v>
      </c>
      <c r="AQ28" s="15">
        <v>8.2243833333333303</v>
      </c>
      <c r="AR28" s="15">
        <v>0</v>
      </c>
      <c r="AS28" s="14">
        <v>0</v>
      </c>
      <c r="AT28" s="15">
        <v>2955.6073239800098</v>
      </c>
      <c r="AU28" s="15">
        <v>7.1066500000000001</v>
      </c>
      <c r="AV28" s="15">
        <v>13852.023822884201</v>
      </c>
      <c r="AW28" s="142" t="s">
        <v>105</v>
      </c>
      <c r="AX28" s="15">
        <v>0.99932552855460699</v>
      </c>
      <c r="AY28" s="15">
        <v>9.3638166666666702</v>
      </c>
      <c r="AZ28" s="15">
        <v>2.86164061598704</v>
      </c>
      <c r="BA28" s="14">
        <v>57.232812319740901</v>
      </c>
      <c r="BB28" s="15">
        <v>47277.164296551498</v>
      </c>
      <c r="BC28" s="15">
        <v>7.1066500000000001</v>
      </c>
      <c r="BD28" s="15">
        <v>13852.023822884201</v>
      </c>
      <c r="BE28" s="142" t="s">
        <v>151</v>
      </c>
      <c r="BF28" s="15">
        <v>0.99981166094521201</v>
      </c>
      <c r="BG28" s="15">
        <v>9.6656166666666703</v>
      </c>
      <c r="BH28" s="15">
        <v>5.6641992554538403</v>
      </c>
      <c r="BI28" s="14">
        <v>113.28398510907699</v>
      </c>
      <c r="BJ28" s="15">
        <v>2332.1395745186701</v>
      </c>
      <c r="BK28" s="15">
        <v>7.1066500000000001</v>
      </c>
      <c r="BL28" s="15">
        <v>13852.023822884201</v>
      </c>
      <c r="BM28" s="142" t="s">
        <v>97</v>
      </c>
      <c r="BN28" s="15">
        <v>0.99844917884822604</v>
      </c>
      <c r="BO28" s="15">
        <v>11.1303</v>
      </c>
      <c r="BP28" s="15">
        <v>5.4140571258783696</v>
      </c>
      <c r="BQ28" s="14">
        <v>108.28114251756701</v>
      </c>
      <c r="BR28" s="15">
        <v>31002.1988869134</v>
      </c>
      <c r="BS28" s="15">
        <v>7.1066500000000001</v>
      </c>
      <c r="BT28" s="15">
        <v>13852.023822884201</v>
      </c>
      <c r="BU28" s="142" t="s">
        <v>136</v>
      </c>
      <c r="BV28" s="15">
        <v>0.99954382717040502</v>
      </c>
      <c r="BW28" s="15">
        <v>11.2189333333333</v>
      </c>
      <c r="BX28" s="15">
        <v>5.9619797785245696</v>
      </c>
      <c r="BY28" s="14">
        <v>119.23959557049101</v>
      </c>
      <c r="BZ28" s="15">
        <v>33192.093994722498</v>
      </c>
      <c r="CA28" s="15">
        <v>11.218066666666701</v>
      </c>
      <c r="CB28" s="15">
        <v>434883.263699712</v>
      </c>
    </row>
    <row r="29" spans="1:80">
      <c r="A29" s="2"/>
      <c r="B29" s="2"/>
      <c r="C29" s="2" t="s">
        <v>67</v>
      </c>
      <c r="D29" s="2" t="s">
        <v>37</v>
      </c>
      <c r="E29" s="2" t="s">
        <v>107</v>
      </c>
      <c r="F29" s="2" t="s">
        <v>59</v>
      </c>
      <c r="G29" s="2" t="s">
        <v>167</v>
      </c>
      <c r="H29" s="1">
        <v>43865.746782407397</v>
      </c>
      <c r="I29" s="2" t="s">
        <v>140</v>
      </c>
      <c r="J29" s="4">
        <v>0.99952797098005297</v>
      </c>
      <c r="K29" s="4">
        <v>5.6152666666666704</v>
      </c>
      <c r="L29" s="4">
        <v>7.9141666369271997</v>
      </c>
      <c r="M29" s="14">
        <v>105.52222182569599</v>
      </c>
      <c r="N29" s="4">
        <v>12053.407085484399</v>
      </c>
      <c r="O29" s="4">
        <v>5.68786666666667</v>
      </c>
      <c r="P29" s="4">
        <v>45765.553253763603</v>
      </c>
      <c r="Q29" s="2" t="s">
        <v>170</v>
      </c>
      <c r="R29" s="4">
        <v>0.99777348220963502</v>
      </c>
      <c r="S29" s="4">
        <v>6.1239666666666697</v>
      </c>
      <c r="T29" s="4">
        <v>6.9621768001561302</v>
      </c>
      <c r="U29" s="14">
        <v>92.829024002081795</v>
      </c>
      <c r="V29" s="4">
        <v>21085.976313168201</v>
      </c>
      <c r="W29" s="4">
        <v>6.3069333333333297</v>
      </c>
      <c r="X29" s="4">
        <v>32956.504265826901</v>
      </c>
      <c r="Y29" s="2" t="s">
        <v>109</v>
      </c>
      <c r="Z29" s="4">
        <v>0.99928380047649101</v>
      </c>
      <c r="AA29" s="4">
        <v>6.9211999999999998</v>
      </c>
      <c r="AB29" s="4">
        <v>7.8678833107991704</v>
      </c>
      <c r="AC29" s="14">
        <v>104.905110810656</v>
      </c>
      <c r="AD29" s="4">
        <v>8381.6460096008504</v>
      </c>
      <c r="AE29" s="4">
        <v>6.3069333333333297</v>
      </c>
      <c r="AF29" s="4">
        <v>32956.504265826901</v>
      </c>
      <c r="AG29" s="2" t="s">
        <v>198</v>
      </c>
      <c r="AH29" s="4">
        <v>0.99801405805362797</v>
      </c>
      <c r="AI29" s="4">
        <v>7.7835000000000001</v>
      </c>
      <c r="AJ29" s="4">
        <v>9.4758375140564297</v>
      </c>
      <c r="AK29" s="14">
        <v>126.344500187419</v>
      </c>
      <c r="AL29" s="4">
        <v>5754.8285547960404</v>
      </c>
      <c r="AM29" s="4">
        <v>7.0997333333333303</v>
      </c>
      <c r="AN29" s="4">
        <v>15036.0319682714</v>
      </c>
      <c r="AO29" s="2" t="s">
        <v>112</v>
      </c>
      <c r="AP29" s="4">
        <v>0.98761920069369402</v>
      </c>
      <c r="AQ29" s="4">
        <v>8.22441666666667</v>
      </c>
      <c r="AR29" s="4">
        <v>0</v>
      </c>
      <c r="AS29" s="14">
        <v>0</v>
      </c>
      <c r="AT29" s="4">
        <v>3165.0566187107502</v>
      </c>
      <c r="AU29" s="4">
        <v>7.0997333333333303</v>
      </c>
      <c r="AV29" s="4">
        <v>15036.0319682714</v>
      </c>
      <c r="AW29" s="2" t="s">
        <v>105</v>
      </c>
      <c r="AX29" s="4">
        <v>0.99932552855460699</v>
      </c>
      <c r="AY29" s="4">
        <v>9.3638499999999993</v>
      </c>
      <c r="AZ29" s="4">
        <v>4.9978715385605703</v>
      </c>
      <c r="BA29" s="14">
        <v>66.638287180807595</v>
      </c>
      <c r="BB29" s="4">
        <v>71358.819697115599</v>
      </c>
      <c r="BC29" s="4">
        <v>7.0997333333333303</v>
      </c>
      <c r="BD29" s="4">
        <v>15036.0319682714</v>
      </c>
      <c r="BE29" s="2" t="s">
        <v>151</v>
      </c>
      <c r="BF29" s="4">
        <v>0.99981166094521201</v>
      </c>
      <c r="BG29" s="4">
        <v>9.6656499999999994</v>
      </c>
      <c r="BH29" s="4">
        <v>6.7358978618471097</v>
      </c>
      <c r="BI29" s="14">
        <v>89.811971491294798</v>
      </c>
      <c r="BJ29" s="4">
        <v>3010.3064923209899</v>
      </c>
      <c r="BK29" s="4">
        <v>7.0997333333333303</v>
      </c>
      <c r="BL29" s="4">
        <v>15036.0319682714</v>
      </c>
      <c r="BM29" s="2" t="s">
        <v>97</v>
      </c>
      <c r="BN29" s="4">
        <v>0.99844917884822604</v>
      </c>
      <c r="BO29" s="4">
        <v>11.177049999999999</v>
      </c>
      <c r="BP29" s="4">
        <v>7.3038852703779398</v>
      </c>
      <c r="BQ29" s="14">
        <v>97.385136938372597</v>
      </c>
      <c r="BR29" s="4">
        <v>45398.7209620828</v>
      </c>
      <c r="BS29" s="4">
        <v>7.0997333333333303</v>
      </c>
      <c r="BT29" s="4">
        <v>15036.0319682714</v>
      </c>
      <c r="BU29" s="2" t="s">
        <v>136</v>
      </c>
      <c r="BV29" s="4">
        <v>0.99954382717040502</v>
      </c>
      <c r="BW29" s="4">
        <v>11.2189833333333</v>
      </c>
      <c r="BX29" s="4">
        <v>7.9964123124297997</v>
      </c>
      <c r="BY29" s="14">
        <v>106.61883083239699</v>
      </c>
      <c r="BZ29" s="4">
        <v>47080.189200146</v>
      </c>
      <c r="CA29" s="4">
        <v>11.218116666666701</v>
      </c>
      <c r="CB29" s="4">
        <v>459908.63277140202</v>
      </c>
    </row>
    <row r="30" spans="1:80" s="16" customFormat="1">
      <c r="A30" s="11"/>
      <c r="B30" s="11"/>
      <c r="C30" s="11" t="s">
        <v>131</v>
      </c>
      <c r="D30" s="11" t="s">
        <v>37</v>
      </c>
      <c r="E30" s="11" t="s">
        <v>120</v>
      </c>
      <c r="F30" s="11" t="s">
        <v>59</v>
      </c>
      <c r="G30" s="11" t="s">
        <v>183</v>
      </c>
      <c r="H30" s="13">
        <v>43865.761550925898</v>
      </c>
      <c r="I30" s="11" t="s">
        <v>140</v>
      </c>
      <c r="J30" s="14">
        <v>0.99952797098005297</v>
      </c>
      <c r="K30" s="14">
        <v>5.6113499999999998</v>
      </c>
      <c r="L30" s="14">
        <v>13.257495317053101</v>
      </c>
      <c r="M30" s="14">
        <v>106.059962536425</v>
      </c>
      <c r="N30" s="14">
        <v>19725.441533554698</v>
      </c>
      <c r="O30" s="14">
        <v>5.6878166666666701</v>
      </c>
      <c r="P30" s="14">
        <v>44708.151704235803</v>
      </c>
      <c r="Q30" s="11" t="s">
        <v>170</v>
      </c>
      <c r="R30" s="14">
        <v>0.99777348220963502</v>
      </c>
      <c r="S30" s="14">
        <v>6.1239166666666698</v>
      </c>
      <c r="T30" s="14">
        <v>10.7180674606188</v>
      </c>
      <c r="U30" s="14">
        <v>85.744539684950496</v>
      </c>
      <c r="V30" s="14">
        <v>32057.660722347398</v>
      </c>
      <c r="W30" s="14">
        <v>6.3038499999999997</v>
      </c>
      <c r="X30" s="14">
        <v>32560.081483100701</v>
      </c>
      <c r="Y30" s="11" t="s">
        <v>109</v>
      </c>
      <c r="Z30" s="14">
        <v>0.99928380047649101</v>
      </c>
      <c r="AA30" s="14">
        <v>6.9211666666666698</v>
      </c>
      <c r="AB30" s="14">
        <v>13.327969226360601</v>
      </c>
      <c r="AC30" s="14">
        <v>106.62375381088501</v>
      </c>
      <c r="AD30" s="14">
        <v>14456.5849395814</v>
      </c>
      <c r="AE30" s="14">
        <v>6.3038499999999997</v>
      </c>
      <c r="AF30" s="14">
        <v>32560.081483100701</v>
      </c>
      <c r="AG30" s="11" t="s">
        <v>198</v>
      </c>
      <c r="AH30" s="14">
        <v>0.99801405805362797</v>
      </c>
      <c r="AI30" s="14">
        <v>7.7834833333333302</v>
      </c>
      <c r="AJ30" s="14">
        <v>12.9669526087512</v>
      </c>
      <c r="AK30" s="14">
        <v>103.73562087001</v>
      </c>
      <c r="AL30" s="14">
        <v>8247.8008296434291</v>
      </c>
      <c r="AM30" s="14">
        <v>7.0997000000000003</v>
      </c>
      <c r="AN30" s="14">
        <v>15747.7567206108</v>
      </c>
      <c r="AO30" s="11" t="s">
        <v>112</v>
      </c>
      <c r="AP30" s="14">
        <v>0.98761920069369402</v>
      </c>
      <c r="AQ30" s="14">
        <v>8.2243833333333303</v>
      </c>
      <c r="AR30" s="14">
        <v>0</v>
      </c>
      <c r="AS30" s="14">
        <v>0</v>
      </c>
      <c r="AT30" s="14">
        <v>4060.1316801139601</v>
      </c>
      <c r="AU30" s="14">
        <v>7.0997000000000003</v>
      </c>
      <c r="AV30" s="14">
        <v>15747.7567206108</v>
      </c>
      <c r="AW30" s="11" t="s">
        <v>105</v>
      </c>
      <c r="AX30" s="14">
        <v>0.99932552855460699</v>
      </c>
      <c r="AY30" s="14">
        <v>9.3638333333333303</v>
      </c>
      <c r="AZ30" s="14">
        <v>8.8585116060263207</v>
      </c>
      <c r="BA30" s="14">
        <v>70.868092848210495</v>
      </c>
      <c r="BB30" s="14">
        <v>112668.731152672</v>
      </c>
      <c r="BC30" s="14">
        <v>7.0997000000000003</v>
      </c>
      <c r="BD30" s="14">
        <v>15747.7567206108</v>
      </c>
      <c r="BE30" s="11" t="s">
        <v>151</v>
      </c>
      <c r="BF30" s="14">
        <v>0.99981166094521201</v>
      </c>
      <c r="BG30" s="14">
        <v>9.6630666666666691</v>
      </c>
      <c r="BH30" s="14">
        <v>10.791977852390399</v>
      </c>
      <c r="BI30" s="14">
        <v>86.335822819123607</v>
      </c>
      <c r="BJ30" s="14">
        <v>5050.36742539446</v>
      </c>
      <c r="BK30" s="14">
        <v>7.0997000000000003</v>
      </c>
      <c r="BL30" s="14">
        <v>15747.7567206108</v>
      </c>
      <c r="BM30" s="11" t="s">
        <v>97</v>
      </c>
      <c r="BN30" s="14">
        <v>0.99844917884822604</v>
      </c>
      <c r="BO30" s="14">
        <v>11.184799999999999</v>
      </c>
      <c r="BP30" s="14">
        <v>11.278338424302801</v>
      </c>
      <c r="BQ30" s="14">
        <v>90.226707394422803</v>
      </c>
      <c r="BR30" s="14">
        <v>73420.992926710402</v>
      </c>
      <c r="BS30" s="14">
        <v>7.0997000000000003</v>
      </c>
      <c r="BT30" s="14">
        <v>15747.7567206108</v>
      </c>
      <c r="BU30" s="11" t="s">
        <v>136</v>
      </c>
      <c r="BV30" s="14">
        <v>0.99954382717040502</v>
      </c>
      <c r="BW30" s="14">
        <v>11.21895</v>
      </c>
      <c r="BX30" s="14">
        <v>12.0792469594551</v>
      </c>
      <c r="BY30" s="14">
        <v>96.6339756756404</v>
      </c>
      <c r="BZ30" s="14">
        <v>74076.452461410197</v>
      </c>
      <c r="CA30" s="14">
        <v>11.218083333333301</v>
      </c>
      <c r="CB30" s="14">
        <v>479036.77686724602</v>
      </c>
    </row>
    <row r="31" spans="1:80">
      <c r="A31" s="2"/>
      <c r="B31" s="2"/>
      <c r="C31" s="2" t="s">
        <v>47</v>
      </c>
      <c r="D31" s="2" t="s">
        <v>37</v>
      </c>
      <c r="E31" s="2" t="s">
        <v>187</v>
      </c>
      <c r="F31" s="2" t="s">
        <v>59</v>
      </c>
      <c r="G31" s="2" t="s">
        <v>173</v>
      </c>
      <c r="H31" s="1">
        <v>43865.776296296302</v>
      </c>
      <c r="I31" s="2" t="s">
        <v>140</v>
      </c>
      <c r="J31" s="4">
        <v>0.99952797098005297</v>
      </c>
      <c r="K31" s="4">
        <v>5.5724833333333299</v>
      </c>
      <c r="L31" s="4">
        <v>15.7422684871702</v>
      </c>
      <c r="M31" s="14">
        <v>78.711342435851193</v>
      </c>
      <c r="N31" s="4">
        <v>20613.099539140101</v>
      </c>
      <c r="O31" s="4">
        <v>5.6528666666666698</v>
      </c>
      <c r="P31" s="4">
        <v>39345.184216498201</v>
      </c>
      <c r="Q31" s="2" t="s">
        <v>170</v>
      </c>
      <c r="R31" s="4">
        <v>0.99777348220963502</v>
      </c>
      <c r="S31" s="4">
        <v>6.1057499999999996</v>
      </c>
      <c r="T31" s="4">
        <v>17.026595840021699</v>
      </c>
      <c r="U31" s="14">
        <v>85.132979200108394</v>
      </c>
      <c r="V31" s="4">
        <v>46449.378951313403</v>
      </c>
      <c r="W31" s="4">
        <v>6.2978166666666704</v>
      </c>
      <c r="X31" s="4">
        <v>29718.0840645553</v>
      </c>
      <c r="Y31" s="2" t="s">
        <v>109</v>
      </c>
      <c r="Z31" s="4">
        <v>0.99928380047649101</v>
      </c>
      <c r="AA31" s="4">
        <v>6.91773333333333</v>
      </c>
      <c r="AB31" s="4">
        <v>19.561885730166299</v>
      </c>
      <c r="AC31" s="14">
        <v>97.809428650831293</v>
      </c>
      <c r="AD31" s="4">
        <v>19630.318218850502</v>
      </c>
      <c r="AE31" s="4">
        <v>6.2978166666666704</v>
      </c>
      <c r="AF31" s="4">
        <v>29718.0840645553</v>
      </c>
      <c r="AG31" s="2" t="s">
        <v>198</v>
      </c>
      <c r="AH31" s="4">
        <v>0.99801405805362797</v>
      </c>
      <c r="AI31" s="4">
        <v>7.7835000000000001</v>
      </c>
      <c r="AJ31" s="4">
        <v>19.688825237678699</v>
      </c>
      <c r="AK31" s="14">
        <v>98.444126188393298</v>
      </c>
      <c r="AL31" s="4">
        <v>10757.504541648301</v>
      </c>
      <c r="AM31" s="4">
        <v>7.1101333333333301</v>
      </c>
      <c r="AN31" s="4">
        <v>13527.2709703276</v>
      </c>
      <c r="AO31" s="2" t="s">
        <v>112</v>
      </c>
      <c r="AP31" s="4">
        <v>0.98761920069369402</v>
      </c>
      <c r="AQ31" s="4">
        <v>8.2269833333333295</v>
      </c>
      <c r="AR31" s="4">
        <v>14.7462165616964</v>
      </c>
      <c r="AS31" s="14">
        <v>73.7310828084821</v>
      </c>
      <c r="AT31" s="4">
        <v>7126.7064225924196</v>
      </c>
      <c r="AU31" s="4">
        <v>7.1101333333333301</v>
      </c>
      <c r="AV31" s="4">
        <v>13527.2709703276</v>
      </c>
      <c r="AW31" s="2" t="s">
        <v>105</v>
      </c>
      <c r="AX31" s="4">
        <v>0.99932552855460699</v>
      </c>
      <c r="AY31" s="4">
        <v>9.3664000000000005</v>
      </c>
      <c r="AZ31" s="4">
        <v>17.525452142801299</v>
      </c>
      <c r="BA31" s="14">
        <v>87.627260714006297</v>
      </c>
      <c r="BB31" s="4">
        <v>169930.61007830099</v>
      </c>
      <c r="BC31" s="4">
        <v>7.1101333333333301</v>
      </c>
      <c r="BD31" s="4">
        <v>13527.2709703276</v>
      </c>
      <c r="BE31" s="2" t="s">
        <v>151</v>
      </c>
      <c r="BF31" s="4">
        <v>0.99981166094521201</v>
      </c>
      <c r="BG31" s="4">
        <v>9.6656499999999994</v>
      </c>
      <c r="BH31" s="4">
        <v>17.794011015899901</v>
      </c>
      <c r="BI31" s="14">
        <v>88.970055079499502</v>
      </c>
      <c r="BJ31" s="4">
        <v>7150.7451362920301</v>
      </c>
      <c r="BK31" s="4">
        <v>7.1101333333333301</v>
      </c>
      <c r="BL31" s="4">
        <v>13527.2709703276</v>
      </c>
      <c r="BM31" s="2" t="s">
        <v>97</v>
      </c>
      <c r="BN31" s="4">
        <v>0.99844917884822604</v>
      </c>
      <c r="BO31" s="4">
        <v>11.130333333333301</v>
      </c>
      <c r="BP31" s="4">
        <v>18.794132146334501</v>
      </c>
      <c r="BQ31" s="14">
        <v>93.970660731672496</v>
      </c>
      <c r="BR31" s="4">
        <v>105096.65659945599</v>
      </c>
      <c r="BS31" s="4">
        <v>7.1101333333333301</v>
      </c>
      <c r="BT31" s="4">
        <v>13527.2709703276</v>
      </c>
      <c r="BU31" s="2" t="s">
        <v>136</v>
      </c>
      <c r="BV31" s="4">
        <v>0.99954382717040502</v>
      </c>
      <c r="BW31" s="4">
        <v>11.218966666666701</v>
      </c>
      <c r="BX31" s="4">
        <v>19.5135445396302</v>
      </c>
      <c r="BY31" s="14">
        <v>97.567722698150803</v>
      </c>
      <c r="BZ31" s="4">
        <v>107821.462399511</v>
      </c>
      <c r="CA31" s="4">
        <v>11.2181</v>
      </c>
      <c r="CB31" s="4">
        <v>431616.05930257798</v>
      </c>
    </row>
    <row r="32" spans="1:80">
      <c r="A32" s="2"/>
      <c r="B32" s="2"/>
      <c r="C32" s="2" t="s">
        <v>32</v>
      </c>
      <c r="D32" s="2" t="s">
        <v>37</v>
      </c>
      <c r="E32" s="2" t="s">
        <v>158</v>
      </c>
      <c r="F32" s="2" t="s">
        <v>59</v>
      </c>
      <c r="G32" s="2" t="s">
        <v>169</v>
      </c>
      <c r="H32" s="1">
        <v>43865.791099536997</v>
      </c>
      <c r="I32" s="2" t="s">
        <v>140</v>
      </c>
      <c r="J32" s="4">
        <v>0.99952797098005297</v>
      </c>
      <c r="K32" s="4">
        <v>5.6035833333333303</v>
      </c>
      <c r="L32" s="4">
        <v>27.799814894096698</v>
      </c>
      <c r="M32" s="14">
        <v>88.959407661109395</v>
      </c>
      <c r="N32" s="4">
        <v>38651.9309790884</v>
      </c>
      <c r="O32" s="4">
        <v>5.6800666666666704</v>
      </c>
      <c r="P32" s="4">
        <v>41774.996106338403</v>
      </c>
      <c r="Q32" s="2" t="s">
        <v>170</v>
      </c>
      <c r="R32" s="4">
        <v>0.99777348220963502</v>
      </c>
      <c r="S32" s="4">
        <v>6.1208999999999998</v>
      </c>
      <c r="T32" s="4">
        <v>26.9485033376207</v>
      </c>
      <c r="U32" s="14">
        <v>86.235210680386203</v>
      </c>
      <c r="V32" s="4">
        <v>81429.727889282294</v>
      </c>
      <c r="W32" s="4">
        <v>6.3038666666666696</v>
      </c>
      <c r="X32" s="4">
        <v>32952.401726842298</v>
      </c>
      <c r="Y32" s="2" t="s">
        <v>109</v>
      </c>
      <c r="Z32" s="4">
        <v>0.99928380047649101</v>
      </c>
      <c r="AA32" s="4">
        <v>6.9211666666666698</v>
      </c>
      <c r="AB32" s="4">
        <v>28.916077781191198</v>
      </c>
      <c r="AC32" s="14">
        <v>92.531448899811807</v>
      </c>
      <c r="AD32" s="4">
        <v>32474.5134306949</v>
      </c>
      <c r="AE32" s="4">
        <v>6.3038666666666696</v>
      </c>
      <c r="AF32" s="4">
        <v>32952.401726842298</v>
      </c>
      <c r="AG32" s="2" t="s">
        <v>198</v>
      </c>
      <c r="AH32" s="4">
        <v>0.99801405805362797</v>
      </c>
      <c r="AI32" s="4">
        <v>7.7834833333333302</v>
      </c>
      <c r="AJ32" s="4">
        <v>31.942046233672201</v>
      </c>
      <c r="AK32" s="14">
        <v>102.214547947751</v>
      </c>
      <c r="AL32" s="4">
        <v>18858.709450886101</v>
      </c>
      <c r="AM32" s="4">
        <v>7.1066333333333302</v>
      </c>
      <c r="AN32" s="4">
        <v>14617.3178682409</v>
      </c>
      <c r="AO32" s="2" t="s">
        <v>112</v>
      </c>
      <c r="AP32" s="4">
        <v>0.98761920069369402</v>
      </c>
      <c r="AQ32" s="4">
        <v>8.2243833333333303</v>
      </c>
      <c r="AR32" s="4">
        <v>17.231072153523201</v>
      </c>
      <c r="AS32" s="14">
        <v>55.139430891274401</v>
      </c>
      <c r="AT32" s="4">
        <v>8355.9507229172996</v>
      </c>
      <c r="AU32" s="4">
        <v>7.1066333333333302</v>
      </c>
      <c r="AV32" s="4">
        <v>14617.3178682409</v>
      </c>
      <c r="AW32" s="2" t="s">
        <v>105</v>
      </c>
      <c r="AX32" s="4">
        <v>0.99932552855460699</v>
      </c>
      <c r="AY32" s="4">
        <v>9.3638333333333303</v>
      </c>
      <c r="AZ32" s="4">
        <v>27.912838013607399</v>
      </c>
      <c r="BA32" s="14">
        <v>89.321081643543806</v>
      </c>
      <c r="BB32" s="4">
        <v>278357.37188962201</v>
      </c>
      <c r="BC32" s="4">
        <v>7.1066333333333302</v>
      </c>
      <c r="BD32" s="4">
        <v>14617.3178682409</v>
      </c>
      <c r="BE32" s="2" t="s">
        <v>151</v>
      </c>
      <c r="BF32" s="4">
        <v>0.99981166094521201</v>
      </c>
      <c r="BG32" s="4">
        <v>9.6656166666666703</v>
      </c>
      <c r="BH32" s="4">
        <v>28.687631905303299</v>
      </c>
      <c r="BI32" s="14">
        <v>91.800422096970706</v>
      </c>
      <c r="BJ32" s="4">
        <v>12451.3949515119</v>
      </c>
      <c r="BK32" s="4">
        <v>7.1066333333333302</v>
      </c>
      <c r="BL32" s="4">
        <v>14617.3178682409</v>
      </c>
      <c r="BM32" s="2" t="s">
        <v>97</v>
      </c>
      <c r="BN32" s="4">
        <v>0.99844917884822604</v>
      </c>
      <c r="BO32" s="4">
        <v>11.177016666666701</v>
      </c>
      <c r="BP32" s="4">
        <v>27.153755314432001</v>
      </c>
      <c r="BQ32" s="14">
        <v>86.8920170061823</v>
      </c>
      <c r="BR32" s="4">
        <v>164079.38737437699</v>
      </c>
      <c r="BS32" s="4">
        <v>7.1066333333333302</v>
      </c>
      <c r="BT32" s="4">
        <v>14617.3178682409</v>
      </c>
      <c r="BU32" s="2" t="s">
        <v>136</v>
      </c>
      <c r="BV32" s="4">
        <v>0.99954382717040502</v>
      </c>
      <c r="BW32" s="4">
        <v>11.21895</v>
      </c>
      <c r="BX32" s="4">
        <v>30.548860708746499</v>
      </c>
      <c r="BY32" s="14">
        <v>97.756354267988996</v>
      </c>
      <c r="BZ32" s="4">
        <v>177042.534134332</v>
      </c>
      <c r="CA32" s="4">
        <v>11.218083333333301</v>
      </c>
      <c r="CB32" s="4">
        <v>452700.67328831099</v>
      </c>
    </row>
    <row r="33" spans="1:80">
      <c r="A33" s="2"/>
      <c r="B33" s="2"/>
      <c r="C33" s="2" t="s">
        <v>87</v>
      </c>
      <c r="D33" s="2" t="s">
        <v>37</v>
      </c>
      <c r="E33" s="2" t="s">
        <v>137</v>
      </c>
      <c r="F33" s="2" t="s">
        <v>59</v>
      </c>
      <c r="G33" s="2" t="s">
        <v>82</v>
      </c>
      <c r="H33" s="1">
        <v>43865.8058564815</v>
      </c>
      <c r="I33" s="2" t="s">
        <v>140</v>
      </c>
      <c r="J33" s="4">
        <v>0.99952797098005297</v>
      </c>
      <c r="K33" s="4">
        <v>5.60748333333333</v>
      </c>
      <c r="L33" s="4">
        <v>44.137913326237801</v>
      </c>
      <c r="M33" s="14">
        <v>88.275826652475601</v>
      </c>
      <c r="N33" s="4">
        <v>58979.917674941498</v>
      </c>
      <c r="O33" s="4">
        <v>5.6839666666666702</v>
      </c>
      <c r="P33" s="4">
        <v>40145.873905427397</v>
      </c>
      <c r="Q33" s="2" t="s">
        <v>170</v>
      </c>
      <c r="R33" s="4">
        <v>0.99777348220963502</v>
      </c>
      <c r="S33" s="4">
        <v>6.1209166666666697</v>
      </c>
      <c r="T33" s="4">
        <v>42.454762499251103</v>
      </c>
      <c r="U33" s="14">
        <v>84.909524998502306</v>
      </c>
      <c r="V33" s="4">
        <v>131579.887471736</v>
      </c>
      <c r="W33" s="4">
        <v>6.3038833333333297</v>
      </c>
      <c r="X33" s="4">
        <v>33856.137810593202</v>
      </c>
      <c r="Y33" s="2" t="s">
        <v>109</v>
      </c>
      <c r="Z33" s="4">
        <v>0.99928380047649101</v>
      </c>
      <c r="AA33" s="4">
        <v>6.9211999999999998</v>
      </c>
      <c r="AB33" s="4">
        <v>44.976911626297699</v>
      </c>
      <c r="AC33" s="14">
        <v>89.953823252595399</v>
      </c>
      <c r="AD33" s="4">
        <v>52254.226406855501</v>
      </c>
      <c r="AE33" s="4">
        <v>6.3038833333333297</v>
      </c>
      <c r="AF33" s="4">
        <v>33856.137810593202</v>
      </c>
      <c r="AG33" s="2" t="s">
        <v>198</v>
      </c>
      <c r="AH33" s="4">
        <v>0.99801405805362797</v>
      </c>
      <c r="AI33" s="4">
        <v>7.7835000000000001</v>
      </c>
      <c r="AJ33" s="4">
        <v>46.9546704313248</v>
      </c>
      <c r="AK33" s="14">
        <v>93.9093408626496</v>
      </c>
      <c r="AL33" s="4">
        <v>28477.555493570999</v>
      </c>
      <c r="AM33" s="4">
        <v>7.1032000000000002</v>
      </c>
      <c r="AN33" s="4">
        <v>15015.5887708338</v>
      </c>
      <c r="AO33" s="2" t="s">
        <v>112</v>
      </c>
      <c r="AP33" s="4">
        <v>0.98761920069369402</v>
      </c>
      <c r="AQ33" s="4">
        <v>8.2243999999999993</v>
      </c>
      <c r="AR33" s="4">
        <v>42.513435407767403</v>
      </c>
      <c r="AS33" s="14">
        <v>85.026870815534707</v>
      </c>
      <c r="AT33" s="4">
        <v>15429.176250173799</v>
      </c>
      <c r="AU33" s="4">
        <v>7.1032000000000002</v>
      </c>
      <c r="AV33" s="4">
        <v>15015.5887708338</v>
      </c>
      <c r="AW33" s="2" t="s">
        <v>105</v>
      </c>
      <c r="AX33" s="4">
        <v>0.99932552855460699</v>
      </c>
      <c r="AY33" s="4">
        <v>9.3638499999999993</v>
      </c>
      <c r="AZ33" s="4">
        <v>46.749838353954402</v>
      </c>
      <c r="BA33" s="14">
        <v>93.499676707908705</v>
      </c>
      <c r="BB33" s="4">
        <v>462416.879088104</v>
      </c>
      <c r="BC33" s="4">
        <v>7.1032000000000002</v>
      </c>
      <c r="BD33" s="4">
        <v>15015.5887708338</v>
      </c>
      <c r="BE33" s="2" t="s">
        <v>151</v>
      </c>
      <c r="BF33" s="4">
        <v>0.99981166094521201</v>
      </c>
      <c r="BG33" s="4">
        <v>9.6656499999999994</v>
      </c>
      <c r="BH33" s="4">
        <v>46.1738414858387</v>
      </c>
      <c r="BI33" s="14">
        <v>92.3476829716775</v>
      </c>
      <c r="BJ33" s="4">
        <v>20570.9363723282</v>
      </c>
      <c r="BK33" s="4">
        <v>7.1032000000000002</v>
      </c>
      <c r="BL33" s="4">
        <v>15015.5887708338</v>
      </c>
      <c r="BM33" s="2" t="s">
        <v>97</v>
      </c>
      <c r="BN33" s="4">
        <v>0.99844917884822604</v>
      </c>
      <c r="BO33" s="4">
        <v>11.2004</v>
      </c>
      <c r="BP33" s="4">
        <v>44.197826897587603</v>
      </c>
      <c r="BQ33" s="14">
        <v>88.395653795175207</v>
      </c>
      <c r="BR33" s="4">
        <v>274346.68499537598</v>
      </c>
      <c r="BS33" s="4">
        <v>7.1032000000000002</v>
      </c>
      <c r="BT33" s="4">
        <v>15015.5887708338</v>
      </c>
      <c r="BU33" s="2" t="s">
        <v>136</v>
      </c>
      <c r="BV33" s="4">
        <v>0.99954382717040502</v>
      </c>
      <c r="BW33" s="4">
        <v>11.2189833333333</v>
      </c>
      <c r="BX33" s="4">
        <v>49.714678039885499</v>
      </c>
      <c r="BY33" s="14">
        <v>99.429356079771097</v>
      </c>
      <c r="BZ33" s="4">
        <v>283653.63123401301</v>
      </c>
      <c r="CA33" s="4">
        <v>11.218116666666701</v>
      </c>
      <c r="CB33" s="4">
        <v>445689.351314053</v>
      </c>
    </row>
    <row r="34" spans="1:80">
      <c r="A34" s="2"/>
      <c r="B34" s="2"/>
      <c r="C34" s="2" t="s">
        <v>12</v>
      </c>
      <c r="D34" s="2" t="s">
        <v>37</v>
      </c>
      <c r="E34" s="2" t="s">
        <v>71</v>
      </c>
      <c r="F34" s="2" t="s">
        <v>59</v>
      </c>
      <c r="G34" s="2" t="s">
        <v>145</v>
      </c>
      <c r="H34" s="1">
        <v>43865.820648148103</v>
      </c>
      <c r="I34" s="2" t="s">
        <v>140</v>
      </c>
      <c r="J34" s="4">
        <v>0.99952797098005297</v>
      </c>
      <c r="K34" s="4">
        <v>5.5918999999999999</v>
      </c>
      <c r="L34" s="4">
        <v>81.191652630410502</v>
      </c>
      <c r="M34" s="14">
        <v>92.790460149040598</v>
      </c>
      <c r="N34" s="4">
        <v>107328.784394602</v>
      </c>
      <c r="O34" s="4">
        <v>5.6683833333333302</v>
      </c>
      <c r="P34" s="4">
        <v>39706.893169789597</v>
      </c>
      <c r="Q34" s="2" t="s">
        <v>170</v>
      </c>
      <c r="R34" s="4">
        <v>0.99777348220963502</v>
      </c>
      <c r="S34" s="4">
        <v>6.1117833333333298</v>
      </c>
      <c r="T34" s="4">
        <v>74.457614747166502</v>
      </c>
      <c r="U34" s="14">
        <v>85.094416853904605</v>
      </c>
      <c r="V34" s="4">
        <v>213351.538635673</v>
      </c>
      <c r="W34" s="4">
        <v>6.3008166666666696</v>
      </c>
      <c r="X34" s="4">
        <v>31411.094185317299</v>
      </c>
      <c r="Y34" s="2" t="s">
        <v>109</v>
      </c>
      <c r="Z34" s="4">
        <v>0.99928380047649101</v>
      </c>
      <c r="AA34" s="4">
        <v>6.9211666666666698</v>
      </c>
      <c r="AB34" s="4">
        <v>82.352972863192207</v>
      </c>
      <c r="AC34" s="14">
        <v>94.117683272219594</v>
      </c>
      <c r="AD34" s="4">
        <v>89263.761605164298</v>
      </c>
      <c r="AE34" s="4">
        <v>6.3008166666666696</v>
      </c>
      <c r="AF34" s="4">
        <v>31411.094185317299</v>
      </c>
      <c r="AG34" s="2" t="s">
        <v>198</v>
      </c>
      <c r="AH34" s="4">
        <v>0.99801405805362797</v>
      </c>
      <c r="AI34" s="4">
        <v>7.7834666666666701</v>
      </c>
      <c r="AJ34" s="4">
        <v>80.778790172579804</v>
      </c>
      <c r="AK34" s="14">
        <v>92.318617340091194</v>
      </c>
      <c r="AL34" s="4">
        <v>47593.417204314901</v>
      </c>
      <c r="AM34" s="4">
        <v>7.1066333333333302</v>
      </c>
      <c r="AN34" s="4">
        <v>14587.0677293886</v>
      </c>
      <c r="AO34" s="2" t="s">
        <v>112</v>
      </c>
      <c r="AP34" s="4">
        <v>0.98761920069369402</v>
      </c>
      <c r="AQ34" s="4">
        <v>8.2243666666666702</v>
      </c>
      <c r="AR34" s="4">
        <v>78.681543235990802</v>
      </c>
      <c r="AS34" s="14">
        <v>89.9217636982752</v>
      </c>
      <c r="AT34" s="4">
        <v>24502.398057701499</v>
      </c>
      <c r="AU34" s="4">
        <v>7.1066333333333302</v>
      </c>
      <c r="AV34" s="4">
        <v>14587.0677293886</v>
      </c>
      <c r="AW34" s="2" t="s">
        <v>105</v>
      </c>
      <c r="AX34" s="4">
        <v>0.99932552855460699</v>
      </c>
      <c r="AY34" s="4">
        <v>9.3663666666666696</v>
      </c>
      <c r="AZ34" s="4">
        <v>84.303028016190098</v>
      </c>
      <c r="BA34" s="14">
        <v>96.346317732788705</v>
      </c>
      <c r="BB34" s="4">
        <v>790998.54802288499</v>
      </c>
      <c r="BC34" s="4">
        <v>7.1066333333333302</v>
      </c>
      <c r="BD34" s="4">
        <v>14587.0677293886</v>
      </c>
      <c r="BE34" s="2" t="s">
        <v>151</v>
      </c>
      <c r="BF34" s="4">
        <v>0.99981166094521201</v>
      </c>
      <c r="BG34" s="4">
        <v>9.6655999999999995</v>
      </c>
      <c r="BH34" s="4">
        <v>83.845709153084599</v>
      </c>
      <c r="BI34" s="14">
        <v>95.823667603525294</v>
      </c>
      <c r="BJ34" s="4">
        <v>36226.909448236001</v>
      </c>
      <c r="BK34" s="4">
        <v>7.1066333333333302</v>
      </c>
      <c r="BL34" s="4">
        <v>14587.0677293886</v>
      </c>
      <c r="BM34" s="2" t="s">
        <v>97</v>
      </c>
      <c r="BN34" s="4">
        <v>0.99844917884822604</v>
      </c>
      <c r="BO34" s="4">
        <v>11.1614166666667</v>
      </c>
      <c r="BP34" s="4">
        <v>74.82911016685</v>
      </c>
      <c r="BQ34" s="14">
        <v>85.518983047828499</v>
      </c>
      <c r="BR34" s="4">
        <v>451226.93359645898</v>
      </c>
      <c r="BS34" s="4">
        <v>7.1066333333333302</v>
      </c>
      <c r="BT34" s="4">
        <v>14587.0677293886</v>
      </c>
      <c r="BU34" s="2" t="s">
        <v>136</v>
      </c>
      <c r="BV34" s="4">
        <v>0.99954382717040502</v>
      </c>
      <c r="BW34" s="4">
        <v>11.218916666666701</v>
      </c>
      <c r="BX34" s="4">
        <v>84.7464413375411</v>
      </c>
      <c r="BY34" s="14">
        <v>96.853075814332698</v>
      </c>
      <c r="BZ34" s="4">
        <v>463082.63503403799</v>
      </c>
      <c r="CA34" s="4">
        <v>11.218066666666701</v>
      </c>
      <c r="CB34" s="4">
        <v>426840.44773723499</v>
      </c>
    </row>
    <row r="35" spans="1:80">
      <c r="A35" s="2"/>
      <c r="B35" s="2"/>
      <c r="C35" s="2" t="s">
        <v>46</v>
      </c>
      <c r="D35" s="2" t="s">
        <v>37</v>
      </c>
      <c r="E35" s="2" t="s">
        <v>99</v>
      </c>
      <c r="F35" s="2" t="s">
        <v>59</v>
      </c>
      <c r="G35" s="2" t="s">
        <v>57</v>
      </c>
      <c r="H35" s="1">
        <v>43865.835474537002</v>
      </c>
      <c r="I35" s="2" t="s">
        <v>140</v>
      </c>
      <c r="J35" s="4">
        <v>0.99952797098005297</v>
      </c>
      <c r="K35" s="4">
        <v>5.4752833333333299</v>
      </c>
      <c r="L35" s="4">
        <v>114.6274664962</v>
      </c>
      <c r="M35" s="14">
        <v>91.701973196960296</v>
      </c>
      <c r="N35" s="4">
        <v>119699.0691999</v>
      </c>
      <c r="O35" s="4">
        <v>5.5750999999999999</v>
      </c>
      <c r="P35" s="4">
        <v>31360.5911395564</v>
      </c>
      <c r="Q35" s="2" t="s">
        <v>170</v>
      </c>
      <c r="R35" s="4">
        <v>0.99777348220963502</v>
      </c>
      <c r="S35" s="4">
        <v>6.0663166666666699</v>
      </c>
      <c r="T35" s="4">
        <v>111.173074859973</v>
      </c>
      <c r="U35" s="14">
        <v>88.938459887978794</v>
      </c>
      <c r="V35" s="4">
        <v>247909.04944228899</v>
      </c>
      <c r="W35" s="4">
        <v>6.2705166666666701</v>
      </c>
      <c r="X35" s="4">
        <v>24543.8103425712</v>
      </c>
      <c r="Y35" s="2" t="s">
        <v>109</v>
      </c>
      <c r="Z35" s="4">
        <v>0.99928380047649101</v>
      </c>
      <c r="AA35" s="4">
        <v>6.9138500000000001</v>
      </c>
      <c r="AB35" s="4">
        <v>125.463347442074</v>
      </c>
      <c r="AC35" s="14">
        <v>100.370677953659</v>
      </c>
      <c r="AD35" s="4">
        <v>106504.454469313</v>
      </c>
      <c r="AE35" s="4">
        <v>6.2705166666666701</v>
      </c>
      <c r="AF35" s="4">
        <v>24543.8103425712</v>
      </c>
      <c r="AG35" s="2" t="s">
        <v>198</v>
      </c>
      <c r="AH35" s="4">
        <v>0.99801405805362797</v>
      </c>
      <c r="AI35" s="4">
        <v>7.7865500000000001</v>
      </c>
      <c r="AJ35" s="4">
        <v>113.401900594434</v>
      </c>
      <c r="AK35" s="14">
        <v>90.721520475546995</v>
      </c>
      <c r="AL35" s="4">
        <v>53223.0090217998</v>
      </c>
      <c r="AM35" s="4">
        <v>7.1131833333333301</v>
      </c>
      <c r="AN35" s="4">
        <v>11619.770395383301</v>
      </c>
      <c r="AO35" s="2" t="s">
        <v>112</v>
      </c>
      <c r="AP35" s="4">
        <v>0.98761920069369402</v>
      </c>
      <c r="AQ35" s="4">
        <v>8.2295833333333306</v>
      </c>
      <c r="AR35" s="4">
        <v>146.47017096319101</v>
      </c>
      <c r="AS35" s="14">
        <v>117.176136770553</v>
      </c>
      <c r="AT35" s="4">
        <v>33721.877017046201</v>
      </c>
      <c r="AU35" s="4">
        <v>7.1131833333333301</v>
      </c>
      <c r="AV35" s="4">
        <v>11619.770395383301</v>
      </c>
      <c r="AW35" s="2" t="s">
        <v>105</v>
      </c>
      <c r="AX35" s="4">
        <v>0.99932552855460699</v>
      </c>
      <c r="AY35" s="4">
        <v>9.3689666666666707</v>
      </c>
      <c r="AZ35" s="4">
        <v>123.744162958392</v>
      </c>
      <c r="BA35" s="14">
        <v>98.995330366713503</v>
      </c>
      <c r="BB35" s="4">
        <v>916034.96357433498</v>
      </c>
      <c r="BC35" s="4">
        <v>7.1131833333333301</v>
      </c>
      <c r="BD35" s="4">
        <v>11619.770395383301</v>
      </c>
      <c r="BE35" s="2" t="s">
        <v>151</v>
      </c>
      <c r="BF35" s="4">
        <v>0.99981166094521201</v>
      </c>
      <c r="BG35" s="4">
        <v>9.6682166666666696</v>
      </c>
      <c r="BH35" s="4">
        <v>126.17396482701599</v>
      </c>
      <c r="BI35" s="14">
        <v>100.939171861612</v>
      </c>
      <c r="BJ35" s="4">
        <v>43343.540719359902</v>
      </c>
      <c r="BK35" s="4">
        <v>7.1131833333333301</v>
      </c>
      <c r="BL35" s="4">
        <v>11619.770395383301</v>
      </c>
      <c r="BM35" s="2" t="s">
        <v>97</v>
      </c>
      <c r="BN35" s="4">
        <v>0.99844917884822604</v>
      </c>
      <c r="BO35" s="4">
        <v>11.177049999999999</v>
      </c>
      <c r="BP35" s="4">
        <v>110.486910983752</v>
      </c>
      <c r="BQ35" s="14">
        <v>88.389528787001595</v>
      </c>
      <c r="BR35" s="4">
        <v>530719.21597145696</v>
      </c>
      <c r="BS35" s="4">
        <v>7.1131833333333301</v>
      </c>
      <c r="BT35" s="4">
        <v>11619.770395383301</v>
      </c>
      <c r="BU35" s="2" t="s">
        <v>136</v>
      </c>
      <c r="BV35" s="4">
        <v>0.99954382717040502</v>
      </c>
      <c r="BW35" s="4">
        <v>11.2189833333333</v>
      </c>
      <c r="BX35" s="4">
        <v>128.94879787040099</v>
      </c>
      <c r="BY35" s="14">
        <v>103.159038296321</v>
      </c>
      <c r="BZ35" s="4">
        <v>573775.88069943001</v>
      </c>
      <c r="CA35" s="4">
        <v>11.2181333333333</v>
      </c>
      <c r="CB35" s="4">
        <v>347579.00194914499</v>
      </c>
    </row>
    <row r="36" spans="1:80">
      <c r="A36" s="2"/>
      <c r="B36" s="2"/>
      <c r="C36" s="2" t="s">
        <v>42</v>
      </c>
      <c r="D36" s="2" t="s">
        <v>37</v>
      </c>
      <c r="E36" s="2" t="s">
        <v>8</v>
      </c>
      <c r="F36" s="2" t="s">
        <v>59</v>
      </c>
      <c r="G36" s="2" t="s">
        <v>141</v>
      </c>
      <c r="H36" s="1">
        <v>43865.850219907399</v>
      </c>
      <c r="I36" s="2" t="s">
        <v>140</v>
      </c>
      <c r="J36" s="4">
        <v>0.99952797098005297</v>
      </c>
      <c r="K36" s="4">
        <v>5.5841333333333303</v>
      </c>
      <c r="L36" s="4">
        <v>176.988614902866</v>
      </c>
      <c r="M36" s="14">
        <v>88.494307451432803</v>
      </c>
      <c r="N36" s="4">
        <v>237248.20170015801</v>
      </c>
      <c r="O36" s="4">
        <v>5.6606166666666704</v>
      </c>
      <c r="P36" s="4">
        <v>40243.209453687799</v>
      </c>
      <c r="Q36" s="2" t="s">
        <v>170</v>
      </c>
      <c r="R36" s="4">
        <v>0.99777348220963502</v>
      </c>
      <c r="S36" s="4">
        <v>6.1087666666666696</v>
      </c>
      <c r="T36" s="4">
        <v>170.079672478551</v>
      </c>
      <c r="U36" s="14">
        <v>85.039836239275601</v>
      </c>
      <c r="V36" s="4">
        <v>474543.57243391901</v>
      </c>
      <c r="W36" s="4">
        <v>6.3038666666666696</v>
      </c>
      <c r="X36" s="4">
        <v>30910.0715320487</v>
      </c>
      <c r="Y36" s="2" t="s">
        <v>109</v>
      </c>
      <c r="Z36" s="4">
        <v>0.99928380047649101</v>
      </c>
      <c r="AA36" s="4">
        <v>6.9211833333333299</v>
      </c>
      <c r="AB36" s="4">
        <v>191.974833831691</v>
      </c>
      <c r="AC36" s="14">
        <v>95.9874169158456</v>
      </c>
      <c r="AD36" s="4">
        <v>205547.032234474</v>
      </c>
      <c r="AE36" s="4">
        <v>6.3038666666666696</v>
      </c>
      <c r="AF36" s="4">
        <v>30910.0715320487</v>
      </c>
      <c r="AG36" s="2" t="s">
        <v>198</v>
      </c>
      <c r="AH36" s="4">
        <v>0.99801405805362797</v>
      </c>
      <c r="AI36" s="4">
        <v>7.7834833333333302</v>
      </c>
      <c r="AJ36" s="4">
        <v>182.91477441078999</v>
      </c>
      <c r="AK36" s="14">
        <v>91.457387205394795</v>
      </c>
      <c r="AL36" s="4">
        <v>105439.511644937</v>
      </c>
      <c r="AM36" s="4">
        <v>7.1135666666666699</v>
      </c>
      <c r="AN36" s="4">
        <v>14271.6128392473</v>
      </c>
      <c r="AO36" s="2" t="s">
        <v>112</v>
      </c>
      <c r="AP36" s="4">
        <v>0.98761920069369402</v>
      </c>
      <c r="AQ36" s="4">
        <v>8.2269500000000004</v>
      </c>
      <c r="AR36" s="4">
        <v>183.69325717369301</v>
      </c>
      <c r="AS36" s="14">
        <v>91.846628586846407</v>
      </c>
      <c r="AT36" s="4">
        <v>50997.127684445601</v>
      </c>
      <c r="AU36" s="4">
        <v>7.1135666666666699</v>
      </c>
      <c r="AV36" s="4">
        <v>14271.6128392473</v>
      </c>
      <c r="AW36" s="2" t="s">
        <v>105</v>
      </c>
      <c r="AX36" s="4">
        <v>0.99932552855460699</v>
      </c>
      <c r="AY36" s="4">
        <v>9.3663666666666696</v>
      </c>
      <c r="AZ36" s="4">
        <v>199.161034352607</v>
      </c>
      <c r="BA36" s="14">
        <v>99.580517176303701</v>
      </c>
      <c r="BB36" s="4">
        <v>1796629.7609953899</v>
      </c>
      <c r="BC36" s="4">
        <v>7.1135666666666699</v>
      </c>
      <c r="BD36" s="4">
        <v>14271.6128392473</v>
      </c>
      <c r="BE36" s="2" t="s">
        <v>151</v>
      </c>
      <c r="BF36" s="4">
        <v>0.99981166094521201</v>
      </c>
      <c r="BG36" s="4">
        <v>9.6656166666666703</v>
      </c>
      <c r="BH36" s="4">
        <v>186.71851446211801</v>
      </c>
      <c r="BI36" s="14">
        <v>93.359257231059203</v>
      </c>
      <c r="BJ36" s="4">
        <v>78565.9275504666</v>
      </c>
      <c r="BK36" s="4">
        <v>7.1135666666666699</v>
      </c>
      <c r="BL36" s="4">
        <v>14271.6128392473</v>
      </c>
      <c r="BM36" s="2" t="s">
        <v>97</v>
      </c>
      <c r="BN36" s="4">
        <v>0.99844917884822604</v>
      </c>
      <c r="BO36" s="4">
        <v>11.1536666666667</v>
      </c>
      <c r="BP36" s="4">
        <v>189.70530582530401</v>
      </c>
      <c r="BQ36" s="14">
        <v>94.852652912652104</v>
      </c>
      <c r="BR36" s="4">
        <v>1119203.263297</v>
      </c>
      <c r="BS36" s="4">
        <v>7.1135666666666699</v>
      </c>
      <c r="BT36" s="4">
        <v>14271.6128392473</v>
      </c>
      <c r="BU36" s="2" t="s">
        <v>136</v>
      </c>
      <c r="BV36" s="4">
        <v>0.99954382717040502</v>
      </c>
      <c r="BW36" s="4">
        <v>11.2189333333333</v>
      </c>
      <c r="BX36" s="4">
        <v>194.55382868891499</v>
      </c>
      <c r="BY36" s="14">
        <v>97.276914344457396</v>
      </c>
      <c r="BZ36" s="4">
        <v>1086407.05776359</v>
      </c>
      <c r="CA36" s="4">
        <v>11.218083333333301</v>
      </c>
      <c r="CB36" s="4">
        <v>436195.65762514301</v>
      </c>
    </row>
    <row r="37" spans="1:80">
      <c r="A37" s="2"/>
      <c r="B37" s="2"/>
      <c r="C37" s="2" t="s">
        <v>148</v>
      </c>
      <c r="D37" s="2" t="s">
        <v>37</v>
      </c>
      <c r="E37" s="2" t="s">
        <v>101</v>
      </c>
      <c r="F37" s="2" t="s">
        <v>59</v>
      </c>
      <c r="G37" s="2" t="s">
        <v>197</v>
      </c>
      <c r="H37" s="1">
        <v>43865.865011574097</v>
      </c>
      <c r="I37" s="2" t="s">
        <v>140</v>
      </c>
      <c r="J37" s="4">
        <v>0.99952797098005297</v>
      </c>
      <c r="K37" s="4">
        <v>5.6152666666666704</v>
      </c>
      <c r="L37" s="4">
        <v>381.30882151006199</v>
      </c>
      <c r="M37" s="14">
        <v>101.68235240268299</v>
      </c>
      <c r="N37" s="4">
        <v>505376.69820038398</v>
      </c>
      <c r="O37" s="4">
        <v>5.6917499999999999</v>
      </c>
      <c r="P37" s="4">
        <v>39745.832310334597</v>
      </c>
      <c r="Q37" s="2" t="s">
        <v>170</v>
      </c>
      <c r="R37" s="4">
        <v>0.99777348220963502</v>
      </c>
      <c r="S37" s="4">
        <v>6.1239499999999998</v>
      </c>
      <c r="T37" s="4">
        <v>353.185608632141</v>
      </c>
      <c r="U37" s="14">
        <v>94.182828968570803</v>
      </c>
      <c r="V37" s="4">
        <v>1029604.80178328</v>
      </c>
      <c r="W37" s="4">
        <v>6.3069166666666696</v>
      </c>
      <c r="X37" s="4">
        <v>32964.847097157202</v>
      </c>
      <c r="Y37" s="2" t="s">
        <v>109</v>
      </c>
      <c r="Z37" s="4">
        <v>0.99928380047649101</v>
      </c>
      <c r="AA37" s="4">
        <v>6.9211999999999998</v>
      </c>
      <c r="AB37" s="4">
        <v>390.03546763764598</v>
      </c>
      <c r="AC37" s="14">
        <v>104.00945803670599</v>
      </c>
      <c r="AD37" s="4">
        <v>446016.99650241499</v>
      </c>
      <c r="AE37" s="4">
        <v>6.3069166666666696</v>
      </c>
      <c r="AF37" s="4">
        <v>32964.847097157202</v>
      </c>
      <c r="AG37" s="2" t="s">
        <v>198</v>
      </c>
      <c r="AH37" s="4">
        <v>0.99801405805362797</v>
      </c>
      <c r="AI37" s="4">
        <v>7.7835000000000001</v>
      </c>
      <c r="AJ37" s="4">
        <v>354.46742666612801</v>
      </c>
      <c r="AK37" s="14">
        <v>94.524647110967393</v>
      </c>
      <c r="AL37" s="4">
        <v>221857.59074305801</v>
      </c>
      <c r="AM37" s="4">
        <v>7.10666666666667</v>
      </c>
      <c r="AN37" s="4">
        <v>15495.886106517401</v>
      </c>
      <c r="AO37" s="2" t="s">
        <v>112</v>
      </c>
      <c r="AP37" s="4">
        <v>0.98761920069369402</v>
      </c>
      <c r="AQ37" s="4">
        <v>8.2269833333333295</v>
      </c>
      <c r="AR37" s="4">
        <v>409.555620481814</v>
      </c>
      <c r="AS37" s="14">
        <v>109.21483212848401</v>
      </c>
      <c r="AT37" s="4">
        <v>118483.41564118701</v>
      </c>
      <c r="AU37" s="4">
        <v>7.10666666666667</v>
      </c>
      <c r="AV37" s="4">
        <v>15495.886106517401</v>
      </c>
      <c r="AW37" s="2" t="s">
        <v>105</v>
      </c>
      <c r="AX37" s="4">
        <v>0.99932552855460699</v>
      </c>
      <c r="AY37" s="4">
        <v>9.3664000000000005</v>
      </c>
      <c r="AZ37" s="4">
        <v>386.14363457865801</v>
      </c>
      <c r="BA37" s="14">
        <v>102.97163588764199</v>
      </c>
      <c r="BB37" s="4">
        <v>3758538.5904959501</v>
      </c>
      <c r="BC37" s="4">
        <v>7.10666666666667</v>
      </c>
      <c r="BD37" s="4">
        <v>15495.886106517401</v>
      </c>
      <c r="BE37" s="2" t="s">
        <v>151</v>
      </c>
      <c r="BF37" s="4">
        <v>0.99981166094521201</v>
      </c>
      <c r="BG37" s="4">
        <v>9.6656499999999994</v>
      </c>
      <c r="BH37" s="4">
        <v>377.30242399852398</v>
      </c>
      <c r="BI37" s="14">
        <v>100.61397973294</v>
      </c>
      <c r="BJ37" s="4">
        <v>170896.76600284499</v>
      </c>
      <c r="BK37" s="4">
        <v>7.10666666666667</v>
      </c>
      <c r="BL37" s="4">
        <v>15495.886106517401</v>
      </c>
      <c r="BM37" s="2" t="s">
        <v>97</v>
      </c>
      <c r="BN37" s="4">
        <v>0.99844917884822604</v>
      </c>
      <c r="BO37" s="4">
        <v>11.145899999999999</v>
      </c>
      <c r="BP37" s="4">
        <v>362.71695142158899</v>
      </c>
      <c r="BQ37" s="14">
        <v>96.724520379090507</v>
      </c>
      <c r="BR37" s="4">
        <v>2323489.4384312299</v>
      </c>
      <c r="BS37" s="4">
        <v>7.10666666666667</v>
      </c>
      <c r="BT37" s="4">
        <v>15495.886106517401</v>
      </c>
      <c r="BU37" s="2" t="s">
        <v>136</v>
      </c>
      <c r="BV37" s="4">
        <v>0.99954382717040502</v>
      </c>
      <c r="BW37" s="4">
        <v>11.218966666666701</v>
      </c>
      <c r="BX37" s="4">
        <v>393.27350647850699</v>
      </c>
      <c r="BY37" s="14">
        <v>104.87293506093501</v>
      </c>
      <c r="BZ37" s="4">
        <v>2350939.05949806</v>
      </c>
      <c r="CA37" s="4">
        <v>11.2181</v>
      </c>
      <c r="CB37" s="4">
        <v>466955.20694712701</v>
      </c>
    </row>
    <row r="38" spans="1:80">
      <c r="A38" s="2"/>
      <c r="B38" s="2"/>
      <c r="C38" s="2" t="s">
        <v>50</v>
      </c>
      <c r="D38" s="2" t="s">
        <v>37</v>
      </c>
      <c r="E38" s="2" t="s">
        <v>95</v>
      </c>
      <c r="F38" s="2" t="s">
        <v>59</v>
      </c>
      <c r="G38" s="2" t="s">
        <v>60</v>
      </c>
      <c r="H38" s="1">
        <v>43865.879826388897</v>
      </c>
      <c r="I38" s="2" t="s">
        <v>140</v>
      </c>
      <c r="J38" s="4">
        <v>0.99952797098005297</v>
      </c>
      <c r="K38" s="4">
        <v>5.6074666666666699</v>
      </c>
      <c r="L38" s="4">
        <v>629.29679228697603</v>
      </c>
      <c r="M38" s="14">
        <v>100.68748676591601</v>
      </c>
      <c r="N38" s="4">
        <v>915731.65228005103</v>
      </c>
      <c r="O38" s="4">
        <v>5.6800499999999996</v>
      </c>
      <c r="P38" s="4">
        <v>43579.467404314899</v>
      </c>
      <c r="Q38" s="2" t="s">
        <v>170</v>
      </c>
      <c r="R38" s="4">
        <v>0.99777348220963502</v>
      </c>
      <c r="S38" s="4">
        <v>6.1178666666666697</v>
      </c>
      <c r="T38" s="4">
        <v>675.24717049945798</v>
      </c>
      <c r="U38" s="14">
        <v>108.03954727991299</v>
      </c>
      <c r="V38" s="4">
        <v>1871143.81571203</v>
      </c>
      <c r="W38" s="4">
        <v>6.3038666666666696</v>
      </c>
      <c r="X38" s="4">
        <v>32520.108225342901</v>
      </c>
      <c r="Y38" s="2" t="s">
        <v>109</v>
      </c>
      <c r="Z38" s="4">
        <v>0.99928380047649101</v>
      </c>
      <c r="AA38" s="4">
        <v>6.9211666666666698</v>
      </c>
      <c r="AB38" s="4">
        <v>648.80036724125</v>
      </c>
      <c r="AC38" s="14">
        <v>103.8080587586</v>
      </c>
      <c r="AD38" s="4">
        <v>732322.46784175804</v>
      </c>
      <c r="AE38" s="4">
        <v>6.3038666666666696</v>
      </c>
      <c r="AF38" s="4">
        <v>32520.108225342901</v>
      </c>
      <c r="AG38" s="2" t="s">
        <v>198</v>
      </c>
      <c r="AH38" s="4">
        <v>0.99801405805362797</v>
      </c>
      <c r="AI38" s="4">
        <v>7.7834833333333302</v>
      </c>
      <c r="AJ38" s="4">
        <v>612.59124953169601</v>
      </c>
      <c r="AK38" s="14">
        <v>98.014599925071394</v>
      </c>
      <c r="AL38" s="4">
        <v>372776.12313301401</v>
      </c>
      <c r="AM38" s="4">
        <v>7.1031666666666702</v>
      </c>
      <c r="AN38" s="4">
        <v>15065.923368510699</v>
      </c>
      <c r="AO38" s="2" t="s">
        <v>112</v>
      </c>
      <c r="AP38" s="4">
        <v>0.98761920069369402</v>
      </c>
      <c r="AQ38" s="4">
        <v>8.2269500000000004</v>
      </c>
      <c r="AR38" s="4">
        <v>632.93176785809806</v>
      </c>
      <c r="AS38" s="14">
        <v>101.269082857296</v>
      </c>
      <c r="AT38" s="4">
        <v>175880.844516949</v>
      </c>
      <c r="AU38" s="4">
        <v>7.1031666666666702</v>
      </c>
      <c r="AV38" s="4">
        <v>15065.923368510699</v>
      </c>
      <c r="AW38" s="2" t="s">
        <v>105</v>
      </c>
      <c r="AX38" s="4">
        <v>0.99932552855460699</v>
      </c>
      <c r="AY38" s="4">
        <v>9.3663666666666696</v>
      </c>
      <c r="AZ38" s="4">
        <v>646.62771238234404</v>
      </c>
      <c r="BA38" s="14">
        <v>103.460433981175</v>
      </c>
      <c r="BB38" s="4">
        <v>6102787.4466072097</v>
      </c>
      <c r="BC38" s="4">
        <v>7.1031666666666702</v>
      </c>
      <c r="BD38" s="4">
        <v>15065.923368510699</v>
      </c>
      <c r="BE38" s="2" t="s">
        <v>151</v>
      </c>
      <c r="BF38" s="4">
        <v>0.99981166094521201</v>
      </c>
      <c r="BG38" s="4">
        <v>9.6656166666666703</v>
      </c>
      <c r="BH38" s="4">
        <v>623.02281413833396</v>
      </c>
      <c r="BI38" s="14">
        <v>99.683650262133497</v>
      </c>
      <c r="BJ38" s="4">
        <v>271299.92118988902</v>
      </c>
      <c r="BK38" s="4">
        <v>7.1031666666666702</v>
      </c>
      <c r="BL38" s="4">
        <v>15065.923368510699</v>
      </c>
      <c r="BM38" s="2" t="s">
        <v>97</v>
      </c>
      <c r="BN38" s="4">
        <v>0.99844917884822604</v>
      </c>
      <c r="BO38" s="4">
        <v>11.153650000000001</v>
      </c>
      <c r="BP38" s="4">
        <v>637.04703219798103</v>
      </c>
      <c r="BQ38" s="14">
        <v>101.927525151677</v>
      </c>
      <c r="BR38" s="4">
        <v>3967561.6640021601</v>
      </c>
      <c r="BS38" s="4">
        <v>7.1031666666666702</v>
      </c>
      <c r="BT38" s="4">
        <v>15065.923368510699</v>
      </c>
      <c r="BU38" s="2" t="s">
        <v>136</v>
      </c>
      <c r="BV38" s="4">
        <v>0.99954382717040502</v>
      </c>
      <c r="BW38" s="4">
        <v>11.2189333333333</v>
      </c>
      <c r="BX38" s="4">
        <v>638.984942776617</v>
      </c>
      <c r="BY38" s="14">
        <v>102.237590844259</v>
      </c>
      <c r="BZ38" s="4">
        <v>3885213.45444754</v>
      </c>
      <c r="CA38" s="4">
        <v>11.218083333333301</v>
      </c>
      <c r="CB38" s="4">
        <v>474955.36849791999</v>
      </c>
    </row>
    <row r="39" spans="1:80">
      <c r="A39" s="2"/>
      <c r="B39" s="2"/>
      <c r="C39" s="2" t="s">
        <v>29</v>
      </c>
      <c r="D39" s="2" t="s">
        <v>37</v>
      </c>
      <c r="E39" s="2" t="s">
        <v>181</v>
      </c>
      <c r="F39" s="2" t="s">
        <v>59</v>
      </c>
      <c r="G39" s="2" t="s">
        <v>195</v>
      </c>
      <c r="H39" s="1">
        <v>43865.894583333298</v>
      </c>
      <c r="I39" s="2" t="s">
        <v>140</v>
      </c>
      <c r="J39" s="4">
        <v>0.99952797098005297</v>
      </c>
      <c r="K39" s="4">
        <v>5.5997166666666702</v>
      </c>
      <c r="L39" s="4">
        <v>886.34514099084004</v>
      </c>
      <c r="M39" s="14">
        <v>101.29658754181</v>
      </c>
      <c r="N39" s="4">
        <v>1227738.0530950699</v>
      </c>
      <c r="O39" s="4">
        <v>5.6761833333333298</v>
      </c>
      <c r="P39" s="4">
        <v>41425.477661133002</v>
      </c>
      <c r="Q39" s="2" t="s">
        <v>170</v>
      </c>
      <c r="R39" s="4">
        <v>0.99777348220963502</v>
      </c>
      <c r="S39" s="4">
        <v>6.1148499999999997</v>
      </c>
      <c r="T39" s="4">
        <v>873.80101216405501</v>
      </c>
      <c r="U39" s="14">
        <v>99.862972818749199</v>
      </c>
      <c r="V39" s="4">
        <v>2317726.6713231602</v>
      </c>
      <c r="W39" s="4">
        <v>6.3069166666666696</v>
      </c>
      <c r="X39" s="4">
        <v>31871.660661346799</v>
      </c>
      <c r="Y39" s="2" t="s">
        <v>109</v>
      </c>
      <c r="Z39" s="4">
        <v>0.99928380047649101</v>
      </c>
      <c r="AA39" s="4">
        <v>6.9211999999999998</v>
      </c>
      <c r="AB39" s="4">
        <v>852.74964929304201</v>
      </c>
      <c r="AC39" s="14">
        <v>97.457102776347696</v>
      </c>
      <c r="AD39" s="4">
        <v>943524.35643282195</v>
      </c>
      <c r="AE39" s="4">
        <v>6.3069166666666696</v>
      </c>
      <c r="AF39" s="4">
        <v>31871.660661346799</v>
      </c>
      <c r="AG39" s="2" t="s">
        <v>198</v>
      </c>
      <c r="AH39" s="4">
        <v>0.99801405805362797</v>
      </c>
      <c r="AI39" s="4">
        <v>7.7869666666666699</v>
      </c>
      <c r="AJ39" s="4">
        <v>926.26377866607004</v>
      </c>
      <c r="AK39" s="14">
        <v>105.858717561837</v>
      </c>
      <c r="AL39" s="4">
        <v>528588.32731621701</v>
      </c>
      <c r="AM39" s="4">
        <v>7.1101333333333301</v>
      </c>
      <c r="AN39" s="4">
        <v>14128.6719907691</v>
      </c>
      <c r="AO39" s="2" t="s">
        <v>112</v>
      </c>
      <c r="AP39" s="4">
        <v>0.98761920069369402</v>
      </c>
      <c r="AQ39" s="4">
        <v>8.2269833333333295</v>
      </c>
      <c r="AR39" s="4">
        <v>990.57030207087905</v>
      </c>
      <c r="AS39" s="14">
        <v>113.208034522386</v>
      </c>
      <c r="AT39" s="4">
        <v>256055.21753881499</v>
      </c>
      <c r="AU39" s="4">
        <v>7.1101333333333301</v>
      </c>
      <c r="AV39" s="4">
        <v>14128.6719907691</v>
      </c>
      <c r="AW39" s="2" t="s">
        <v>105</v>
      </c>
      <c r="AX39" s="4">
        <v>0.99932552855460699</v>
      </c>
      <c r="AY39" s="4">
        <v>9.3663833333333297</v>
      </c>
      <c r="AZ39" s="4">
        <v>888.06240825950999</v>
      </c>
      <c r="BA39" s="14">
        <v>101.49284665822999</v>
      </c>
      <c r="BB39" s="4">
        <v>7851422.3845527098</v>
      </c>
      <c r="BC39" s="4">
        <v>7.1101333333333301</v>
      </c>
      <c r="BD39" s="4">
        <v>14128.6719907691</v>
      </c>
      <c r="BE39" s="2" t="s">
        <v>151</v>
      </c>
      <c r="BF39" s="4">
        <v>0.99981166094521201</v>
      </c>
      <c r="BG39" s="4">
        <v>9.6656333333333304</v>
      </c>
      <c r="BH39" s="4">
        <v>886.08675747959796</v>
      </c>
      <c r="BI39" s="14">
        <v>101.267057997668</v>
      </c>
      <c r="BJ39" s="4">
        <v>357473.57446150703</v>
      </c>
      <c r="BK39" s="4">
        <v>7.1101333333333301</v>
      </c>
      <c r="BL39" s="4">
        <v>14128.6719907691</v>
      </c>
      <c r="BM39" s="2" t="s">
        <v>97</v>
      </c>
      <c r="BN39" s="4">
        <v>0.99844917884822604</v>
      </c>
      <c r="BO39" s="4">
        <v>11.1536666666667</v>
      </c>
      <c r="BP39" s="4">
        <v>914.90392237040498</v>
      </c>
      <c r="BQ39" s="14">
        <v>104.560448270903</v>
      </c>
      <c r="BR39" s="4">
        <v>5343591.7001831001</v>
      </c>
      <c r="BS39" s="4">
        <v>7.1101333333333301</v>
      </c>
      <c r="BT39" s="4">
        <v>14128.6719907691</v>
      </c>
      <c r="BU39" s="2" t="s">
        <v>136</v>
      </c>
      <c r="BV39" s="4">
        <v>0.99954382717040502</v>
      </c>
      <c r="BW39" s="4">
        <v>11.21895</v>
      </c>
      <c r="BX39" s="4">
        <v>881.54640796544197</v>
      </c>
      <c r="BY39" s="14">
        <v>100.748160910336</v>
      </c>
      <c r="BZ39" s="4">
        <v>5120010.8073641201</v>
      </c>
      <c r="CA39" s="4">
        <v>11.218083333333301</v>
      </c>
      <c r="CB39" s="4">
        <v>453684.81017302501</v>
      </c>
    </row>
    <row r="40" spans="1:80">
      <c r="A40" s="2"/>
      <c r="B40" s="2"/>
      <c r="C40" s="2" t="s">
        <v>27</v>
      </c>
      <c r="D40" s="2" t="s">
        <v>37</v>
      </c>
      <c r="E40" s="2" t="s">
        <v>61</v>
      </c>
      <c r="F40" s="2" t="s">
        <v>59</v>
      </c>
      <c r="G40" s="2" t="s">
        <v>188</v>
      </c>
      <c r="H40" s="1">
        <v>43865.909363425897</v>
      </c>
      <c r="I40" s="2" t="s">
        <v>140</v>
      </c>
      <c r="J40" s="4">
        <v>0.99952797098005297</v>
      </c>
      <c r="K40" s="4">
        <v>5.5841333333333303</v>
      </c>
      <c r="L40" s="4">
        <v>1243.5609502949301</v>
      </c>
      <c r="M40" s="14">
        <v>99.484876023594794</v>
      </c>
      <c r="N40" s="4">
        <v>1732896.7351000099</v>
      </c>
      <c r="O40" s="4">
        <v>5.6606166666666704</v>
      </c>
      <c r="P40" s="4">
        <v>41594.084259144998</v>
      </c>
      <c r="Q40" s="2" t="s">
        <v>170</v>
      </c>
      <c r="R40" s="4">
        <v>0.99777348220963502</v>
      </c>
      <c r="S40" s="4">
        <v>6.1087666666666696</v>
      </c>
      <c r="T40" s="4">
        <v>1239.6406842727199</v>
      </c>
      <c r="U40" s="14">
        <v>99.171254741817506</v>
      </c>
      <c r="V40" s="4">
        <v>3243254.49767775</v>
      </c>
      <c r="W40" s="4">
        <v>6.3038666666666696</v>
      </c>
      <c r="X40" s="4">
        <v>32883.5616556858</v>
      </c>
      <c r="Y40" s="2" t="s">
        <v>109</v>
      </c>
      <c r="Z40" s="4">
        <v>0.99928380047649101</v>
      </c>
      <c r="AA40" s="4">
        <v>6.9211833333333299</v>
      </c>
      <c r="AB40" s="4">
        <v>1251.0187540751199</v>
      </c>
      <c r="AC40" s="14">
        <v>100.08150032601</v>
      </c>
      <c r="AD40" s="4">
        <v>1428427.5788698799</v>
      </c>
      <c r="AE40" s="4">
        <v>6.3038666666666696</v>
      </c>
      <c r="AF40" s="4">
        <v>32883.5616556858</v>
      </c>
      <c r="AG40" s="2" t="s">
        <v>198</v>
      </c>
      <c r="AH40" s="4">
        <v>0.99801405805362797</v>
      </c>
      <c r="AI40" s="4">
        <v>7.78695</v>
      </c>
      <c r="AJ40" s="4">
        <v>1230.9184670474799</v>
      </c>
      <c r="AK40" s="14">
        <v>98.473477363798494</v>
      </c>
      <c r="AL40" s="4">
        <v>705806.26591038099</v>
      </c>
      <c r="AM40" s="4">
        <v>7.11358333333333</v>
      </c>
      <c r="AN40" s="4">
        <v>14196.283966253901</v>
      </c>
      <c r="AO40" s="2" t="s">
        <v>112</v>
      </c>
      <c r="AP40" s="4">
        <v>0.98761920069369402</v>
      </c>
      <c r="AQ40" s="4">
        <v>8.2295333333333307</v>
      </c>
      <c r="AR40" s="4">
        <v>1156.70210199753</v>
      </c>
      <c r="AS40" s="14">
        <v>92.536168159802699</v>
      </c>
      <c r="AT40" s="4">
        <v>299808.66546108999</v>
      </c>
      <c r="AU40" s="4">
        <v>7.11358333333333</v>
      </c>
      <c r="AV40" s="4">
        <v>14196.283966253901</v>
      </c>
      <c r="AW40" s="2" t="s">
        <v>105</v>
      </c>
      <c r="AX40" s="4">
        <v>0.99932552855460699</v>
      </c>
      <c r="AY40" s="4">
        <v>9.3663833333333297</v>
      </c>
      <c r="AZ40" s="4">
        <v>1227.4674641557899</v>
      </c>
      <c r="BA40" s="14">
        <v>98.197397132463095</v>
      </c>
      <c r="BB40" s="4">
        <v>10895228.0529585</v>
      </c>
      <c r="BC40" s="4">
        <v>7.11358333333333</v>
      </c>
      <c r="BD40" s="4">
        <v>14196.283966253901</v>
      </c>
      <c r="BE40" s="2" t="s">
        <v>151</v>
      </c>
      <c r="BF40" s="4">
        <v>0.99981166094521201</v>
      </c>
      <c r="BG40" s="4">
        <v>9.6656166666666703</v>
      </c>
      <c r="BH40" s="4">
        <v>1245.0593557902901</v>
      </c>
      <c r="BI40" s="14">
        <v>99.604748463223402</v>
      </c>
      <c r="BJ40" s="4">
        <v>496267.53372433397</v>
      </c>
      <c r="BK40" s="4">
        <v>7.11358333333333</v>
      </c>
      <c r="BL40" s="4">
        <v>14196.283966253901</v>
      </c>
      <c r="BM40" s="2" t="s">
        <v>97</v>
      </c>
      <c r="BN40" s="4">
        <v>0.99844917884822604</v>
      </c>
      <c r="BO40" s="4">
        <v>11.122533333333299</v>
      </c>
      <c r="BP40" s="4">
        <v>1224.0662903724899</v>
      </c>
      <c r="BQ40" s="14">
        <v>97.925303229799198</v>
      </c>
      <c r="BR40" s="4">
        <v>7183499.2428787798</v>
      </c>
      <c r="BS40" s="4">
        <v>7.11358333333333</v>
      </c>
      <c r="BT40" s="4">
        <v>14196.283966253901</v>
      </c>
      <c r="BU40" s="2" t="s">
        <v>136</v>
      </c>
      <c r="BV40" s="4">
        <v>0.99954382717040502</v>
      </c>
      <c r="BW40" s="4">
        <v>11.2189333333333</v>
      </c>
      <c r="BX40" s="4">
        <v>1233.64028978292</v>
      </c>
      <c r="BY40" s="14">
        <v>98.691223182633607</v>
      </c>
      <c r="BZ40" s="4">
        <v>6612093.0517033096</v>
      </c>
      <c r="CA40" s="4">
        <v>11.218083333333301</v>
      </c>
      <c r="CB40" s="4">
        <v>418676.85522924102</v>
      </c>
    </row>
    <row r="41" spans="1:80">
      <c r="A41" s="2"/>
      <c r="B41" s="2"/>
      <c r="C41" s="2" t="s">
        <v>26</v>
      </c>
      <c r="D41" s="2" t="s">
        <v>37</v>
      </c>
      <c r="E41" s="2" t="s">
        <v>124</v>
      </c>
      <c r="F41" s="2" t="s">
        <v>35</v>
      </c>
      <c r="G41" s="2" t="s">
        <v>122</v>
      </c>
      <c r="H41" s="1">
        <v>43866.605555555601</v>
      </c>
      <c r="I41" s="2" t="s">
        <v>140</v>
      </c>
      <c r="J41" s="4">
        <v>0.99952797098005297</v>
      </c>
      <c r="K41" s="4">
        <v>5.5530499999999998</v>
      </c>
      <c r="L41" s="4">
        <v>1.50046583462408</v>
      </c>
      <c r="M41" s="14">
        <v>85.740904835661496</v>
      </c>
      <c r="N41" s="4">
        <v>1363.0422749023601</v>
      </c>
      <c r="O41" s="4">
        <v>5.5867500000000003</v>
      </c>
      <c r="P41" s="4">
        <v>27298.101430431299</v>
      </c>
      <c r="Q41" s="2" t="s">
        <v>170</v>
      </c>
      <c r="R41" s="4">
        <v>0.99777348220963502</v>
      </c>
      <c r="S41" s="4">
        <v>6.0784333333333302</v>
      </c>
      <c r="T41" s="4">
        <v>1.4550919644531899</v>
      </c>
      <c r="U41" s="14">
        <v>83.148112254467904</v>
      </c>
      <c r="V41" s="4">
        <v>2704.5327477861601</v>
      </c>
      <c r="W41" s="4">
        <v>6.2978166666666704</v>
      </c>
      <c r="X41" s="4">
        <v>20213.145383530398</v>
      </c>
      <c r="Y41" s="2" t="s">
        <v>109</v>
      </c>
      <c r="Z41" s="4">
        <v>0.99928380047649101</v>
      </c>
      <c r="AA41" s="4">
        <v>6.9246666666666696</v>
      </c>
      <c r="AB41" s="4">
        <v>2.5057996259253099</v>
      </c>
      <c r="AC41" s="14">
        <v>143.188550052875</v>
      </c>
      <c r="AD41" s="4">
        <v>1375.6294648277101</v>
      </c>
      <c r="AE41" s="4">
        <v>6.2978166666666704</v>
      </c>
      <c r="AF41" s="4">
        <v>20213.145383530398</v>
      </c>
      <c r="AG41" s="2" t="s">
        <v>198</v>
      </c>
      <c r="AH41" s="4">
        <v>0.99801405805362797</v>
      </c>
      <c r="AI41" s="4">
        <v>7.8008333333333297</v>
      </c>
      <c r="AJ41" s="4">
        <v>1.4934640166201001</v>
      </c>
      <c r="AK41" s="14">
        <v>85.340800949720105</v>
      </c>
      <c r="AL41" s="4">
        <v>700.56090675063797</v>
      </c>
      <c r="AM41" s="4">
        <v>7.1274666666666704</v>
      </c>
      <c r="AN41" s="4">
        <v>11613.6729349534</v>
      </c>
      <c r="AO41" s="2" t="s">
        <v>112</v>
      </c>
      <c r="AP41" s="4">
        <v>0.98761920069369402</v>
      </c>
      <c r="AQ41" s="4">
        <v>8.2347166666666691</v>
      </c>
      <c r="AR41" s="4">
        <v>0</v>
      </c>
      <c r="AS41" s="14">
        <v>0</v>
      </c>
      <c r="AT41" s="4">
        <v>0</v>
      </c>
      <c r="AU41" s="4">
        <v>7.1274666666666704</v>
      </c>
      <c r="AV41" s="4">
        <v>11613.6729349534</v>
      </c>
      <c r="AW41" s="2" t="s">
        <v>105</v>
      </c>
      <c r="AX41" s="4">
        <v>0.99932552855460699</v>
      </c>
      <c r="AY41" s="4">
        <v>9.3664166666666695</v>
      </c>
      <c r="AZ41" s="4">
        <v>0</v>
      </c>
      <c r="BA41" s="14">
        <v>0</v>
      </c>
      <c r="BB41" s="4">
        <v>11274.4938813153</v>
      </c>
      <c r="BC41" s="4">
        <v>7.1274666666666704</v>
      </c>
      <c r="BD41" s="4">
        <v>11613.6729349534</v>
      </c>
      <c r="BE41" s="2" t="s">
        <v>151</v>
      </c>
      <c r="BF41" s="4">
        <v>0.99981166094521201</v>
      </c>
      <c r="BG41" s="4">
        <v>9.6631166666666708</v>
      </c>
      <c r="BH41" s="4">
        <v>3.1473355540190102</v>
      </c>
      <c r="BI41" s="14">
        <v>179.84774594394301</v>
      </c>
      <c r="BJ41" s="4">
        <v>1086.5864393823599</v>
      </c>
      <c r="BK41" s="4">
        <v>7.1274666666666704</v>
      </c>
      <c r="BL41" s="4">
        <v>11613.6729349534</v>
      </c>
      <c r="BM41" s="2" t="s">
        <v>97</v>
      </c>
      <c r="BN41" s="4">
        <v>0.99844917884822604</v>
      </c>
      <c r="BO41" s="4">
        <v>11.651766666666701</v>
      </c>
      <c r="BP41" s="4">
        <v>1.3377647478833601</v>
      </c>
      <c r="BQ41" s="14">
        <v>76.443699879049007</v>
      </c>
      <c r="BR41" s="4">
        <v>6422.5245508466296</v>
      </c>
      <c r="BS41" s="4">
        <v>7.1274666666666704</v>
      </c>
      <c r="BT41" s="4">
        <v>11613.6729349534</v>
      </c>
      <c r="BU41" s="2" t="s">
        <v>136</v>
      </c>
      <c r="BV41" s="4">
        <v>0.99954382717040502</v>
      </c>
      <c r="BW41" s="4">
        <v>11.226749999999999</v>
      </c>
      <c r="BX41" s="4">
        <v>3.3531677132692299</v>
      </c>
      <c r="BY41" s="14">
        <v>191.60958361538499</v>
      </c>
      <c r="BZ41" s="4">
        <v>14496.395987812501</v>
      </c>
      <c r="CA41" s="4">
        <v>11.218116666666701</v>
      </c>
      <c r="CB41" s="4">
        <v>337701.74857605703</v>
      </c>
    </row>
    <row r="42" spans="1:80">
      <c r="A42" s="2"/>
      <c r="B42" s="2"/>
      <c r="C42" s="2" t="s">
        <v>78</v>
      </c>
      <c r="D42" s="2" t="s">
        <v>37</v>
      </c>
      <c r="E42" s="2" t="s">
        <v>186</v>
      </c>
      <c r="F42" s="2" t="s">
        <v>35</v>
      </c>
      <c r="G42" s="2" t="s">
        <v>30</v>
      </c>
      <c r="H42" s="1">
        <v>43866.620381944398</v>
      </c>
      <c r="I42" s="2" t="s">
        <v>140</v>
      </c>
      <c r="J42" s="4">
        <v>0.99952797098005297</v>
      </c>
      <c r="K42" s="4">
        <v>5.5607833333333296</v>
      </c>
      <c r="L42" s="4">
        <v>1.9579190361897001</v>
      </c>
      <c r="M42" s="14">
        <v>65.263967872989895</v>
      </c>
      <c r="N42" s="4">
        <v>1964.09346997071</v>
      </c>
      <c r="O42" s="4">
        <v>5.6139333333333301</v>
      </c>
      <c r="P42" s="4">
        <v>30145.019630016101</v>
      </c>
      <c r="Q42" s="2" t="s">
        <v>170</v>
      </c>
      <c r="R42" s="4">
        <v>0.99777348220963502</v>
      </c>
      <c r="S42" s="4">
        <v>6.0844666666666702</v>
      </c>
      <c r="T42" s="4">
        <v>2.96293589451047</v>
      </c>
      <c r="U42" s="14">
        <v>98.764529817015799</v>
      </c>
      <c r="V42" s="4">
        <v>5839.6559018506496</v>
      </c>
      <c r="W42" s="4">
        <v>6.3038499999999997</v>
      </c>
      <c r="X42" s="4">
        <v>21437.215563922298</v>
      </c>
      <c r="Y42" s="2" t="s">
        <v>109</v>
      </c>
      <c r="Z42" s="4">
        <v>0.99928380047649101</v>
      </c>
      <c r="AA42" s="4">
        <v>6.9280999999999997</v>
      </c>
      <c r="AB42" s="4">
        <v>4.0466522231891897</v>
      </c>
      <c r="AC42" s="14">
        <v>134.88840743963999</v>
      </c>
      <c r="AD42" s="4">
        <v>2606.3878497201499</v>
      </c>
      <c r="AE42" s="4">
        <v>6.3038499999999997</v>
      </c>
      <c r="AF42" s="4">
        <v>21437.215563922298</v>
      </c>
      <c r="AG42" s="2" t="s">
        <v>198</v>
      </c>
      <c r="AH42" s="4">
        <v>0.99801405805362797</v>
      </c>
      <c r="AI42" s="4">
        <v>7.7973333333333299</v>
      </c>
      <c r="AJ42" s="4">
        <v>3.1357520949091802</v>
      </c>
      <c r="AK42" s="14">
        <v>104.52506983030599</v>
      </c>
      <c r="AL42" s="4">
        <v>1375.96929599793</v>
      </c>
      <c r="AM42" s="4">
        <v>7.1274333333333297</v>
      </c>
      <c r="AN42" s="4">
        <v>10863.892949712799</v>
      </c>
      <c r="AO42" s="2" t="s">
        <v>112</v>
      </c>
      <c r="AP42" s="4">
        <v>0.98761920069369402</v>
      </c>
      <c r="AQ42" s="4">
        <v>8.2321000000000009</v>
      </c>
      <c r="AR42" s="4">
        <v>0</v>
      </c>
      <c r="AS42" s="14">
        <v>0</v>
      </c>
      <c r="AT42" s="4">
        <v>0</v>
      </c>
      <c r="AU42" s="4">
        <v>7.1274333333333297</v>
      </c>
      <c r="AV42" s="4">
        <v>10863.892949712799</v>
      </c>
      <c r="AW42" s="2" t="s">
        <v>105</v>
      </c>
      <c r="AX42" s="4">
        <v>0.99932552855460699</v>
      </c>
      <c r="AY42" s="4">
        <v>9.3663666666666696</v>
      </c>
      <c r="AZ42" s="4">
        <v>0.58427109776173802</v>
      </c>
      <c r="BA42" s="14">
        <v>19.4757032587246</v>
      </c>
      <c r="BB42" s="4">
        <v>21642.135588837798</v>
      </c>
      <c r="BC42" s="4">
        <v>7.1274333333333297</v>
      </c>
      <c r="BD42" s="4">
        <v>10863.892949712799</v>
      </c>
      <c r="BE42" s="2" t="s">
        <v>151</v>
      </c>
      <c r="BF42" s="4">
        <v>0.99981166094521201</v>
      </c>
      <c r="BG42" s="4">
        <v>9.6630666666666691</v>
      </c>
      <c r="BH42" s="4">
        <v>4.3290150032185801</v>
      </c>
      <c r="BI42" s="14">
        <v>144.30050010728601</v>
      </c>
      <c r="BJ42" s="4">
        <v>1397.98745104824</v>
      </c>
      <c r="BK42" s="4">
        <v>7.1274333333333297</v>
      </c>
      <c r="BL42" s="4">
        <v>10863.892949712799</v>
      </c>
      <c r="BM42" s="2" t="s">
        <v>97</v>
      </c>
      <c r="BN42" s="4">
        <v>0.99844917884822604</v>
      </c>
      <c r="BO42" s="4">
        <v>11.5661166666667</v>
      </c>
      <c r="BP42" s="4">
        <v>2.5699824891488499</v>
      </c>
      <c r="BQ42" s="14">
        <v>85.666082971628398</v>
      </c>
      <c r="BR42" s="4">
        <v>11541.7609784464</v>
      </c>
      <c r="BS42" s="4">
        <v>7.1274333333333297</v>
      </c>
      <c r="BT42" s="4">
        <v>10863.892949712799</v>
      </c>
      <c r="BU42" s="2" t="s">
        <v>136</v>
      </c>
      <c r="BV42" s="4">
        <v>0.99954382717040502</v>
      </c>
      <c r="BW42" s="4">
        <v>11.2189333333333</v>
      </c>
      <c r="BX42" s="4">
        <v>4.0782392828490899</v>
      </c>
      <c r="BY42" s="14">
        <v>135.94130942830299</v>
      </c>
      <c r="BZ42" s="4">
        <v>17406.636300862199</v>
      </c>
      <c r="CA42" s="4">
        <v>11.218066666666701</v>
      </c>
      <c r="CB42" s="4">
        <v>333403.91322270402</v>
      </c>
    </row>
    <row r="43" spans="1:80">
      <c r="A43" s="2"/>
      <c r="B43" s="2"/>
      <c r="C43" s="2" t="s">
        <v>79</v>
      </c>
      <c r="D43" s="2" t="s">
        <v>37</v>
      </c>
      <c r="E43" s="2" t="s">
        <v>15</v>
      </c>
      <c r="F43" s="2" t="s">
        <v>35</v>
      </c>
      <c r="G43" s="2" t="s">
        <v>75</v>
      </c>
      <c r="H43" s="1">
        <v>43865.998182870397</v>
      </c>
      <c r="I43" s="2" t="s">
        <v>140</v>
      </c>
      <c r="J43" s="4">
        <v>0.99952797098005297</v>
      </c>
      <c r="K43" s="4">
        <v>5.5996833333333296</v>
      </c>
      <c r="L43" s="4">
        <v>4.5875398527057101</v>
      </c>
      <c r="M43" s="14">
        <v>91.750797054114301</v>
      </c>
      <c r="N43" s="4">
        <v>6073.5824613763198</v>
      </c>
      <c r="O43" s="4">
        <v>5.6761666666666697</v>
      </c>
      <c r="P43" s="4">
        <v>39783.8694058482</v>
      </c>
      <c r="Q43" s="2" t="s">
        <v>170</v>
      </c>
      <c r="R43" s="4">
        <v>0.99777348220963502</v>
      </c>
      <c r="S43" s="4">
        <v>6.1148333333333298</v>
      </c>
      <c r="T43" s="4">
        <v>4.79943889010611</v>
      </c>
      <c r="U43" s="14">
        <v>95.9887778021222</v>
      </c>
      <c r="V43" s="4">
        <v>13639.501579104101</v>
      </c>
      <c r="W43" s="4">
        <v>6.3038666666666696</v>
      </c>
      <c r="X43" s="4">
        <v>30917.0632153228</v>
      </c>
      <c r="Y43" s="2" t="s">
        <v>109</v>
      </c>
      <c r="Z43" s="4">
        <v>0.99928380047649101</v>
      </c>
      <c r="AA43" s="4">
        <v>6.9211833333333299</v>
      </c>
      <c r="AB43" s="4">
        <v>5.7548191260124799</v>
      </c>
      <c r="AC43" s="14">
        <v>115.09638252025</v>
      </c>
      <c r="AD43" s="4">
        <v>5593.5387817349401</v>
      </c>
      <c r="AE43" s="4">
        <v>6.3038666666666696</v>
      </c>
      <c r="AF43" s="4">
        <v>30917.0632153228</v>
      </c>
      <c r="AG43" s="2" t="s">
        <v>198</v>
      </c>
      <c r="AH43" s="4">
        <v>0.99801405805362797</v>
      </c>
      <c r="AI43" s="4">
        <v>7.78695</v>
      </c>
      <c r="AJ43" s="4">
        <v>6.50281577034478</v>
      </c>
      <c r="AK43" s="14">
        <v>130.056315406896</v>
      </c>
      <c r="AL43" s="4">
        <v>3666.8464754113902</v>
      </c>
      <c r="AM43" s="4">
        <v>7.1066500000000001</v>
      </c>
      <c r="AN43" s="4">
        <v>13960.781580705399</v>
      </c>
      <c r="AO43" s="2" t="s">
        <v>112</v>
      </c>
      <c r="AP43" s="4">
        <v>0.98761920069369402</v>
      </c>
      <c r="AQ43" s="4">
        <v>8.2269666666666694</v>
      </c>
      <c r="AR43" s="4">
        <v>0</v>
      </c>
      <c r="AS43" s="14">
        <v>0</v>
      </c>
      <c r="AT43" s="4">
        <v>1118.1915398951201</v>
      </c>
      <c r="AU43" s="4">
        <v>7.1066500000000001</v>
      </c>
      <c r="AV43" s="4">
        <v>13960.781580705399</v>
      </c>
      <c r="AW43" s="2" t="s">
        <v>105</v>
      </c>
      <c r="AX43" s="4">
        <v>0.99932552855460699</v>
      </c>
      <c r="AY43" s="4">
        <v>9.3663833333333297</v>
      </c>
      <c r="AZ43" s="4">
        <v>2.4453805712231</v>
      </c>
      <c r="BA43" s="14">
        <v>48.907611424461898</v>
      </c>
      <c r="BB43" s="4">
        <v>44022.553772525403</v>
      </c>
      <c r="BC43" s="4">
        <v>7.1066500000000001</v>
      </c>
      <c r="BD43" s="4">
        <v>13960.781580705399</v>
      </c>
      <c r="BE43" s="2" t="s">
        <v>151</v>
      </c>
      <c r="BF43" s="4">
        <v>0.99981166094521201</v>
      </c>
      <c r="BG43" s="4">
        <v>9.6656333333333304</v>
      </c>
      <c r="BH43" s="4">
        <v>5.7429130712828496</v>
      </c>
      <c r="BI43" s="14">
        <v>114.85826142565701</v>
      </c>
      <c r="BJ43" s="4">
        <v>2383.10530436306</v>
      </c>
      <c r="BK43" s="4">
        <v>7.1066500000000001</v>
      </c>
      <c r="BL43" s="4">
        <v>13960.781580705399</v>
      </c>
      <c r="BM43" s="2" t="s">
        <v>97</v>
      </c>
      <c r="BN43" s="4">
        <v>0.99844917884822604</v>
      </c>
      <c r="BO43" s="4">
        <v>11.208133333333301</v>
      </c>
      <c r="BP43" s="4">
        <v>5.5210045376757604</v>
      </c>
      <c r="BQ43" s="14">
        <v>110.420090753515</v>
      </c>
      <c r="BR43" s="4">
        <v>31862.824464531001</v>
      </c>
      <c r="BS43" s="4">
        <v>7.1066500000000001</v>
      </c>
      <c r="BT43" s="4">
        <v>13960.781580705399</v>
      </c>
      <c r="BU43" s="2" t="s">
        <v>136</v>
      </c>
      <c r="BV43" s="4">
        <v>0.99954382717040502</v>
      </c>
      <c r="BW43" s="4">
        <v>11.21895</v>
      </c>
      <c r="BX43" s="4">
        <v>6.3864095756506698</v>
      </c>
      <c r="BY43" s="14">
        <v>127.728191513013</v>
      </c>
      <c r="BZ43" s="4">
        <v>36809.954055923299</v>
      </c>
      <c r="CA43" s="4">
        <v>11.218083333333301</v>
      </c>
      <c r="CB43" s="4">
        <v>450232.71562772698</v>
      </c>
    </row>
    <row r="44" spans="1:80">
      <c r="A44" s="2"/>
      <c r="B44" s="2"/>
      <c r="C44" s="2" t="s">
        <v>79</v>
      </c>
      <c r="D44" s="2" t="s">
        <v>37</v>
      </c>
      <c r="E44" s="2" t="s">
        <v>135</v>
      </c>
      <c r="F44" s="2" t="s">
        <v>35</v>
      </c>
      <c r="G44" s="2" t="s">
        <v>75</v>
      </c>
      <c r="H44" s="1">
        <v>43866.6351967593</v>
      </c>
      <c r="I44" s="2" t="s">
        <v>140</v>
      </c>
      <c r="J44" s="4">
        <v>0.99952797098005297</v>
      </c>
      <c r="K44" s="4">
        <v>5.5530499999999998</v>
      </c>
      <c r="L44" s="4">
        <v>6.0180138943135102</v>
      </c>
      <c r="M44" s="14">
        <v>120.36027788627</v>
      </c>
      <c r="N44" s="4">
        <v>6982.7263394827996</v>
      </c>
      <c r="O44" s="4">
        <v>5.6412000000000004</v>
      </c>
      <c r="P44" s="4">
        <v>34866.663967039698</v>
      </c>
      <c r="Q44" s="2" t="s">
        <v>170</v>
      </c>
      <c r="R44" s="4">
        <v>0.99777348220963502</v>
      </c>
      <c r="S44" s="4">
        <v>6.0966500000000003</v>
      </c>
      <c r="T44" s="4">
        <v>5.7718828343658704</v>
      </c>
      <c r="U44" s="14">
        <v>115.437656687317</v>
      </c>
      <c r="V44" s="4">
        <v>13232.219885566201</v>
      </c>
      <c r="W44" s="4">
        <v>6.3069333333333297</v>
      </c>
      <c r="X44" s="4">
        <v>24943.154967778799</v>
      </c>
      <c r="Y44" s="2" t="s">
        <v>109</v>
      </c>
      <c r="Z44" s="4">
        <v>0.99928380047649101</v>
      </c>
      <c r="AA44" s="4">
        <v>6.9316000000000004</v>
      </c>
      <c r="AB44" s="4">
        <v>8.0407346420941206</v>
      </c>
      <c r="AC44" s="14">
        <v>160.81469284188199</v>
      </c>
      <c r="AD44" s="4">
        <v>6493.4266751412997</v>
      </c>
      <c r="AE44" s="4">
        <v>6.3069333333333297</v>
      </c>
      <c r="AF44" s="4">
        <v>24943.154967778799</v>
      </c>
      <c r="AG44" s="2" t="s">
        <v>198</v>
      </c>
      <c r="AH44" s="4">
        <v>0.99801405805362797</v>
      </c>
      <c r="AI44" s="4">
        <v>7.7973666666666697</v>
      </c>
      <c r="AJ44" s="4">
        <v>4.92024722822085</v>
      </c>
      <c r="AK44" s="14">
        <v>98.404944564416994</v>
      </c>
      <c r="AL44" s="4">
        <v>2480.77139082747</v>
      </c>
      <c r="AM44" s="4">
        <v>7.1239999999999997</v>
      </c>
      <c r="AN44" s="4">
        <v>12482.980011440701</v>
      </c>
      <c r="AO44" s="2" t="s">
        <v>112</v>
      </c>
      <c r="AP44" s="4">
        <v>0.98761920069369402</v>
      </c>
      <c r="AQ44" s="4">
        <v>8.2295666666666705</v>
      </c>
      <c r="AR44" s="4">
        <v>0</v>
      </c>
      <c r="AS44" s="14">
        <v>0</v>
      </c>
      <c r="AT44" s="4">
        <v>338.44667426063398</v>
      </c>
      <c r="AU44" s="4">
        <v>7.1239999999999997</v>
      </c>
      <c r="AV44" s="4">
        <v>12482.980011440701</v>
      </c>
      <c r="AW44" s="2" t="s">
        <v>105</v>
      </c>
      <c r="AX44" s="4">
        <v>0.99932552855460699</v>
      </c>
      <c r="AY44" s="4">
        <v>9.3638499999999993</v>
      </c>
      <c r="AZ44" s="4">
        <v>3.1871562446344299</v>
      </c>
      <c r="BA44" s="14">
        <v>63.743124892688698</v>
      </c>
      <c r="BB44" s="4">
        <v>45139.841465039099</v>
      </c>
      <c r="BC44" s="4">
        <v>7.1239999999999997</v>
      </c>
      <c r="BD44" s="4">
        <v>12482.980011440701</v>
      </c>
      <c r="BE44" s="2" t="s">
        <v>151</v>
      </c>
      <c r="BF44" s="4">
        <v>0.99981166094521201</v>
      </c>
      <c r="BG44" s="4">
        <v>9.6605500000000006</v>
      </c>
      <c r="BH44" s="4">
        <v>6.5626588790928997</v>
      </c>
      <c r="BI44" s="14">
        <v>131.25317758185801</v>
      </c>
      <c r="BJ44" s="4">
        <v>2434.9130115799098</v>
      </c>
      <c r="BK44" s="4">
        <v>7.1239999999999997</v>
      </c>
      <c r="BL44" s="4">
        <v>12482.980011440701</v>
      </c>
      <c r="BM44" s="2" t="s">
        <v>97</v>
      </c>
      <c r="BN44" s="4">
        <v>0.99844917884822604</v>
      </c>
      <c r="BO44" s="4">
        <v>11.43385</v>
      </c>
      <c r="BP44" s="4">
        <v>4.6826492981019801</v>
      </c>
      <c r="BQ44" s="14">
        <v>93.652985962039494</v>
      </c>
      <c r="BR44" s="4">
        <v>24163.861758934901</v>
      </c>
      <c r="BS44" s="4">
        <v>7.1239999999999997</v>
      </c>
      <c r="BT44" s="4">
        <v>12482.980011440701</v>
      </c>
      <c r="BU44" s="2" t="s">
        <v>136</v>
      </c>
      <c r="BV44" s="4">
        <v>0.99954382717040502</v>
      </c>
      <c r="BW44" s="4">
        <v>11.218966666666701</v>
      </c>
      <c r="BX44" s="4">
        <v>6.1035488587026601</v>
      </c>
      <c r="BY44" s="14">
        <v>122.070977174053</v>
      </c>
      <c r="BZ44" s="4">
        <v>32303.827359051302</v>
      </c>
      <c r="CA44" s="4">
        <v>11.2181</v>
      </c>
      <c r="CB44" s="4">
        <v>413428.19994075003</v>
      </c>
    </row>
    <row r="45" spans="1:80">
      <c r="A45" s="2"/>
      <c r="B45" s="2"/>
      <c r="C45" s="2" t="s">
        <v>67</v>
      </c>
      <c r="D45" s="2" t="s">
        <v>37</v>
      </c>
      <c r="E45" s="2" t="s">
        <v>114</v>
      </c>
      <c r="F45" s="2" t="s">
        <v>35</v>
      </c>
      <c r="G45" s="2" t="s">
        <v>167</v>
      </c>
      <c r="H45" s="1">
        <v>43866.650069444397</v>
      </c>
      <c r="I45" s="2" t="s">
        <v>140</v>
      </c>
      <c r="J45" s="4">
        <v>0.99952797098005297</v>
      </c>
      <c r="K45" s="4">
        <v>5.5685833333333301</v>
      </c>
      <c r="L45" s="4">
        <v>6.9137199269204404</v>
      </c>
      <c r="M45" s="14">
        <v>92.182932358939198</v>
      </c>
      <c r="N45" s="4">
        <v>9121.8938498527696</v>
      </c>
      <c r="O45" s="4">
        <v>5.65283333333333</v>
      </c>
      <c r="P45" s="4">
        <v>39646.940307838297</v>
      </c>
      <c r="Q45" s="2" t="s">
        <v>170</v>
      </c>
      <c r="R45" s="4">
        <v>0.99777348220963502</v>
      </c>
      <c r="S45" s="4">
        <v>6.1026833333333297</v>
      </c>
      <c r="T45" s="4">
        <v>6.7555644267715298</v>
      </c>
      <c r="U45" s="14">
        <v>90.074192356953702</v>
      </c>
      <c r="V45" s="4">
        <v>18795.930133352002</v>
      </c>
      <c r="W45" s="4">
        <v>6.3099333333333298</v>
      </c>
      <c r="X45" s="4">
        <v>30275.050985266502</v>
      </c>
      <c r="Y45" s="2" t="s">
        <v>109</v>
      </c>
      <c r="Z45" s="4">
        <v>0.99928380047649101</v>
      </c>
      <c r="AA45" s="4">
        <v>6.9142333333333301</v>
      </c>
      <c r="AB45" s="4">
        <v>8.0531670127923807</v>
      </c>
      <c r="AC45" s="14">
        <v>107.375560170565</v>
      </c>
      <c r="AD45" s="4">
        <v>7894.5489274396696</v>
      </c>
      <c r="AE45" s="4">
        <v>6.3099333333333298</v>
      </c>
      <c r="AF45" s="4">
        <v>30275.050985266502</v>
      </c>
      <c r="AG45" s="2" t="s">
        <v>198</v>
      </c>
      <c r="AH45" s="4">
        <v>0.99801405805362797</v>
      </c>
      <c r="AI45" s="4">
        <v>7.7973333333333299</v>
      </c>
      <c r="AJ45" s="4">
        <v>6.9344583917516802</v>
      </c>
      <c r="AK45" s="14">
        <v>92.459445223355701</v>
      </c>
      <c r="AL45" s="4">
        <v>4295.4841074430296</v>
      </c>
      <c r="AM45" s="4">
        <v>7.1239666666666697</v>
      </c>
      <c r="AN45" s="4">
        <v>15336.209251922201</v>
      </c>
      <c r="AO45" s="2" t="s">
        <v>112</v>
      </c>
      <c r="AP45" s="4">
        <v>0.98761920069369402</v>
      </c>
      <c r="AQ45" s="4">
        <v>8.2321000000000009</v>
      </c>
      <c r="AR45" s="4">
        <v>0</v>
      </c>
      <c r="AS45" s="14">
        <v>0</v>
      </c>
      <c r="AT45" s="4">
        <v>382.93841310441798</v>
      </c>
      <c r="AU45" s="4">
        <v>7.1239666666666697</v>
      </c>
      <c r="AV45" s="4">
        <v>15336.209251922201</v>
      </c>
      <c r="AW45" s="2" t="s">
        <v>105</v>
      </c>
      <c r="AX45" s="4">
        <v>0.99932552855460699</v>
      </c>
      <c r="AY45" s="4">
        <v>9.3638166666666702</v>
      </c>
      <c r="AZ45" s="4">
        <v>5.2449463302150097</v>
      </c>
      <c r="BA45" s="14">
        <v>69.9326177362002</v>
      </c>
      <c r="BB45" s="4">
        <v>75147.573421725494</v>
      </c>
      <c r="BC45" s="4">
        <v>7.1239666666666697</v>
      </c>
      <c r="BD45" s="4">
        <v>15336.209251922201</v>
      </c>
      <c r="BE45" s="2" t="s">
        <v>151</v>
      </c>
      <c r="BF45" s="4">
        <v>0.99981166094521201</v>
      </c>
      <c r="BG45" s="4">
        <v>9.6630666666666691</v>
      </c>
      <c r="BH45" s="4">
        <v>7.52620605847234</v>
      </c>
      <c r="BI45" s="14">
        <v>100.34941411296499</v>
      </c>
      <c r="BJ45" s="4">
        <v>3430.5264254916101</v>
      </c>
      <c r="BK45" s="4">
        <v>7.1239666666666697</v>
      </c>
      <c r="BL45" s="4">
        <v>15336.209251922201</v>
      </c>
      <c r="BM45" s="2" t="s">
        <v>97</v>
      </c>
      <c r="BN45" s="4">
        <v>0.99844917884822604</v>
      </c>
      <c r="BO45" s="4">
        <v>11.4104833333333</v>
      </c>
      <c r="BP45" s="4">
        <v>5.5560884215668001</v>
      </c>
      <c r="BQ45" s="14">
        <v>74.081178954224001</v>
      </c>
      <c r="BR45" s="4">
        <v>35224.400353572702</v>
      </c>
      <c r="BS45" s="4">
        <v>7.1239666666666697</v>
      </c>
      <c r="BT45" s="4">
        <v>15336.209251922201</v>
      </c>
      <c r="BU45" s="2" t="s">
        <v>136</v>
      </c>
      <c r="BV45" s="4">
        <v>0.99954382717040502</v>
      </c>
      <c r="BW45" s="4">
        <v>11.2189333333333</v>
      </c>
      <c r="BX45" s="4">
        <v>7.8906469975753701</v>
      </c>
      <c r="BY45" s="14">
        <v>105.208626634338</v>
      </c>
      <c r="BZ45" s="4">
        <v>46554.308997927001</v>
      </c>
      <c r="CA45" s="4">
        <v>11.218066666666701</v>
      </c>
      <c r="CB45" s="4">
        <v>460867.21158241399</v>
      </c>
    </row>
    <row r="46" spans="1:80">
      <c r="A46" s="2"/>
      <c r="B46" s="2"/>
      <c r="C46" s="2" t="s">
        <v>131</v>
      </c>
      <c r="D46" s="2" t="s">
        <v>37</v>
      </c>
      <c r="E46" s="2" t="s">
        <v>16</v>
      </c>
      <c r="F46" s="2" t="s">
        <v>35</v>
      </c>
      <c r="G46" s="2" t="s">
        <v>183</v>
      </c>
      <c r="H46" s="1">
        <v>43866.665011574099</v>
      </c>
      <c r="I46" s="2" t="s">
        <v>140</v>
      </c>
      <c r="J46" s="4">
        <v>0.99952797098005297</v>
      </c>
      <c r="K46" s="4">
        <v>5.58805</v>
      </c>
      <c r="L46" s="4">
        <v>12.827112026060901</v>
      </c>
      <c r="M46" s="14">
        <v>102.61689620848701</v>
      </c>
      <c r="N46" s="4">
        <v>16980.469266664601</v>
      </c>
      <c r="O46" s="4">
        <v>5.6645333333333303</v>
      </c>
      <c r="P46" s="4">
        <v>39778.030990461302</v>
      </c>
      <c r="Q46" s="2" t="s">
        <v>170</v>
      </c>
      <c r="R46" s="4">
        <v>0.99777348220963502</v>
      </c>
      <c r="S46" s="4">
        <v>6.1087999999999996</v>
      </c>
      <c r="T46" s="4">
        <v>11.532259931255799</v>
      </c>
      <c r="U46" s="14">
        <v>92.258079450046594</v>
      </c>
      <c r="V46" s="4">
        <v>33954.717278377</v>
      </c>
      <c r="W46" s="4">
        <v>6.3069333333333297</v>
      </c>
      <c r="X46" s="4">
        <v>32054.8951833717</v>
      </c>
      <c r="Y46" s="2" t="s">
        <v>109</v>
      </c>
      <c r="Z46" s="4">
        <v>0.99928380047649101</v>
      </c>
      <c r="AA46" s="4">
        <v>6.9142666666666699</v>
      </c>
      <c r="AB46" s="4">
        <v>14.0349423318403</v>
      </c>
      <c r="AC46" s="14">
        <v>112.279538654722</v>
      </c>
      <c r="AD46" s="4">
        <v>15019.515441469801</v>
      </c>
      <c r="AE46" s="4">
        <v>6.3069333333333297</v>
      </c>
      <c r="AF46" s="4">
        <v>32054.8951833717</v>
      </c>
      <c r="AG46" s="2" t="s">
        <v>198</v>
      </c>
      <c r="AH46" s="4">
        <v>0.99801405805362797</v>
      </c>
      <c r="AI46" s="4">
        <v>7.7938999999999998</v>
      </c>
      <c r="AJ46" s="4">
        <v>11.470290548460801</v>
      </c>
      <c r="AK46" s="14">
        <v>91.762324387686306</v>
      </c>
      <c r="AL46" s="4">
        <v>7302.69701031563</v>
      </c>
      <c r="AM46" s="4">
        <v>7.1170666666666698</v>
      </c>
      <c r="AN46" s="4">
        <v>15762.5805449897</v>
      </c>
      <c r="AO46" s="2" t="s">
        <v>112</v>
      </c>
      <c r="AP46" s="4">
        <v>0.98761920069369402</v>
      </c>
      <c r="AQ46" s="4">
        <v>8.2269833333333295</v>
      </c>
      <c r="AR46" s="4">
        <v>0</v>
      </c>
      <c r="AS46" s="14">
        <v>0</v>
      </c>
      <c r="AT46" s="4">
        <v>707.34045997288104</v>
      </c>
      <c r="AU46" s="4">
        <v>7.1170666666666698</v>
      </c>
      <c r="AV46" s="4">
        <v>15762.5805449897</v>
      </c>
      <c r="AW46" s="2" t="s">
        <v>105</v>
      </c>
      <c r="AX46" s="4">
        <v>0.99932552855460699</v>
      </c>
      <c r="AY46" s="4">
        <v>9.3638499999999993</v>
      </c>
      <c r="AZ46" s="4">
        <v>10.072665592141901</v>
      </c>
      <c r="BA46" s="14">
        <v>80.581324737135006</v>
      </c>
      <c r="BB46" s="4">
        <v>124715.516245847</v>
      </c>
      <c r="BC46" s="4">
        <v>7.1170666666666698</v>
      </c>
      <c r="BD46" s="4">
        <v>15762.5805449897</v>
      </c>
      <c r="BE46" s="2" t="s">
        <v>151</v>
      </c>
      <c r="BF46" s="4">
        <v>0.99981166094521201</v>
      </c>
      <c r="BG46" s="4">
        <v>9.6605500000000006</v>
      </c>
      <c r="BH46" s="4">
        <v>12.755659340171301</v>
      </c>
      <c r="BI46" s="14">
        <v>102.045274721371</v>
      </c>
      <c r="BJ46" s="4">
        <v>5974.4142723586601</v>
      </c>
      <c r="BK46" s="4">
        <v>7.1170666666666698</v>
      </c>
      <c r="BL46" s="4">
        <v>15762.5805449897</v>
      </c>
      <c r="BM46" s="2" t="s">
        <v>97</v>
      </c>
      <c r="BN46" s="4">
        <v>0.99844917884822604</v>
      </c>
      <c r="BO46" s="4">
        <v>11.410500000000001</v>
      </c>
      <c r="BP46" s="4">
        <v>9.8313163252948694</v>
      </c>
      <c r="BQ46" s="14">
        <v>78.650530602358998</v>
      </c>
      <c r="BR46" s="4">
        <v>64061.252128332802</v>
      </c>
      <c r="BS46" s="4">
        <v>7.1170666666666698</v>
      </c>
      <c r="BT46" s="4">
        <v>15762.5805449897</v>
      </c>
      <c r="BU46" s="2" t="s">
        <v>136</v>
      </c>
      <c r="BV46" s="4">
        <v>0.99954382717040502</v>
      </c>
      <c r="BW46" s="4">
        <v>11.218966666666701</v>
      </c>
      <c r="BX46" s="4">
        <v>13.084674889509101</v>
      </c>
      <c r="BY46" s="14">
        <v>104.677399116073</v>
      </c>
      <c r="BZ46" s="4">
        <v>83043.025453707902</v>
      </c>
      <c r="CA46" s="4">
        <v>11.2181</v>
      </c>
      <c r="CB46" s="4">
        <v>495756.90080221999</v>
      </c>
    </row>
    <row r="47" spans="1:80">
      <c r="A47" s="2"/>
      <c r="B47" s="2"/>
      <c r="C47" s="2" t="s">
        <v>47</v>
      </c>
      <c r="D47" s="2" t="s">
        <v>37</v>
      </c>
      <c r="E47" s="2" t="s">
        <v>104</v>
      </c>
      <c r="F47" s="2" t="s">
        <v>35</v>
      </c>
      <c r="G47" s="2" t="s">
        <v>173</v>
      </c>
      <c r="H47" s="1">
        <v>43866.412928240701</v>
      </c>
      <c r="I47" s="2" t="s">
        <v>140</v>
      </c>
      <c r="J47" s="4">
        <v>0.99952797098005297</v>
      </c>
      <c r="K47" s="4">
        <v>5.5841333333333303</v>
      </c>
      <c r="L47" s="4">
        <v>17.9744684650741</v>
      </c>
      <c r="M47" s="14">
        <v>89.872342325370596</v>
      </c>
      <c r="N47" s="4">
        <v>26275.791506446101</v>
      </c>
      <c r="O47" s="4">
        <v>5.6605999999999996</v>
      </c>
      <c r="P47" s="4">
        <v>43924.828803849603</v>
      </c>
      <c r="Q47" s="2" t="s">
        <v>170</v>
      </c>
      <c r="R47" s="4">
        <v>0.99777348220963502</v>
      </c>
      <c r="S47" s="4">
        <v>6.1057166666666696</v>
      </c>
      <c r="T47" s="4">
        <v>16.5867017212503</v>
      </c>
      <c r="U47" s="14">
        <v>82.933508606251394</v>
      </c>
      <c r="V47" s="4">
        <v>53483.663790660998</v>
      </c>
      <c r="W47" s="4">
        <v>6.3038666666666696</v>
      </c>
      <c r="X47" s="4">
        <v>35124.407822859801</v>
      </c>
      <c r="Y47" s="2" t="s">
        <v>109</v>
      </c>
      <c r="Z47" s="4">
        <v>0.99928380047649101</v>
      </c>
      <c r="AA47" s="4">
        <v>6.91425</v>
      </c>
      <c r="AB47" s="4">
        <v>20.377046540504701</v>
      </c>
      <c r="AC47" s="14">
        <v>101.88523270252399</v>
      </c>
      <c r="AD47" s="4">
        <v>24196.0933800079</v>
      </c>
      <c r="AE47" s="4">
        <v>6.3038666666666696</v>
      </c>
      <c r="AF47" s="4">
        <v>35124.407822859801</v>
      </c>
      <c r="AG47" s="2" t="s">
        <v>198</v>
      </c>
      <c r="AH47" s="4">
        <v>0.99801405805362797</v>
      </c>
      <c r="AI47" s="4">
        <v>7.7904166666666699</v>
      </c>
      <c r="AJ47" s="4">
        <v>17.785814028598399</v>
      </c>
      <c r="AK47" s="14">
        <v>88.929070142991804</v>
      </c>
      <c r="AL47" s="4">
        <v>11804.3406469569</v>
      </c>
      <c r="AM47" s="4">
        <v>7.11358333333333</v>
      </c>
      <c r="AN47" s="4">
        <v>16431.849269932402</v>
      </c>
      <c r="AO47" s="2" t="s">
        <v>112</v>
      </c>
      <c r="AP47" s="4">
        <v>0.98761920069369402</v>
      </c>
      <c r="AQ47" s="4">
        <v>8.2269500000000004</v>
      </c>
      <c r="AR47" s="4">
        <v>0</v>
      </c>
      <c r="AS47" s="14">
        <v>0</v>
      </c>
      <c r="AT47" s="4">
        <v>1765.31525517007</v>
      </c>
      <c r="AU47" s="4">
        <v>7.11358333333333</v>
      </c>
      <c r="AV47" s="4">
        <v>16431.849269932402</v>
      </c>
      <c r="AW47" s="2" t="s">
        <v>105</v>
      </c>
      <c r="AX47" s="4">
        <v>0.99932552855460699</v>
      </c>
      <c r="AY47" s="4">
        <v>9.3638333333333303</v>
      </c>
      <c r="AZ47" s="4">
        <v>17.701882566924802</v>
      </c>
      <c r="BA47" s="14">
        <v>88.509412834624001</v>
      </c>
      <c r="BB47" s="4">
        <v>208226.94030890701</v>
      </c>
      <c r="BC47" s="4">
        <v>7.11358333333333</v>
      </c>
      <c r="BD47" s="4">
        <v>16431.849269932402</v>
      </c>
      <c r="BE47" s="2" t="s">
        <v>151</v>
      </c>
      <c r="BF47" s="4">
        <v>0.99981166094521201</v>
      </c>
      <c r="BG47" s="4">
        <v>9.6630833333333293</v>
      </c>
      <c r="BH47" s="4">
        <v>19.288289470087001</v>
      </c>
      <c r="BI47" s="14">
        <v>96.441447350434998</v>
      </c>
      <c r="BJ47" s="4">
        <v>9414.9580247180893</v>
      </c>
      <c r="BK47" s="4">
        <v>7.11358333333333</v>
      </c>
      <c r="BL47" s="4">
        <v>16431.849269932402</v>
      </c>
      <c r="BM47" s="2" t="s">
        <v>97</v>
      </c>
      <c r="BN47" s="4">
        <v>0.99844917884822604</v>
      </c>
      <c r="BO47" s="4">
        <v>11.4027166666667</v>
      </c>
      <c r="BP47" s="4">
        <v>18.213666110434001</v>
      </c>
      <c r="BQ47" s="14">
        <v>91.068330552170195</v>
      </c>
      <c r="BR47" s="4">
        <v>123720.095842262</v>
      </c>
      <c r="BS47" s="4">
        <v>7.11358333333333</v>
      </c>
      <c r="BT47" s="4">
        <v>16431.849269932402</v>
      </c>
      <c r="BU47" s="2" t="s">
        <v>136</v>
      </c>
      <c r="BV47" s="4">
        <v>0.99954382717040502</v>
      </c>
      <c r="BW47" s="4">
        <v>11.21895</v>
      </c>
      <c r="BX47" s="4">
        <v>19.825393101999399</v>
      </c>
      <c r="BY47" s="14">
        <v>99.126965509997106</v>
      </c>
      <c r="BZ47" s="4">
        <v>123569.89125040499</v>
      </c>
      <c r="CA47" s="4">
        <v>11.218083333333301</v>
      </c>
      <c r="CB47" s="4">
        <v>486877.15633147198</v>
      </c>
    </row>
    <row r="48" spans="1:80">
      <c r="A48" s="2"/>
      <c r="B48" s="2"/>
      <c r="C48" s="2" t="s">
        <v>47</v>
      </c>
      <c r="D48" s="2" t="s">
        <v>37</v>
      </c>
      <c r="E48" s="2" t="s">
        <v>80</v>
      </c>
      <c r="F48" s="2" t="s">
        <v>35</v>
      </c>
      <c r="G48" s="2" t="s">
        <v>173</v>
      </c>
      <c r="H48" s="1">
        <v>43866.6798263889</v>
      </c>
      <c r="I48" s="2" t="s">
        <v>140</v>
      </c>
      <c r="J48" s="4">
        <v>0.99952797098005297</v>
      </c>
      <c r="K48" s="4">
        <v>5.58801666666667</v>
      </c>
      <c r="L48" s="4">
        <v>20.587140359480198</v>
      </c>
      <c r="M48" s="14">
        <v>102.93570179740099</v>
      </c>
      <c r="N48" s="4">
        <v>27657.148987116299</v>
      </c>
      <c r="O48" s="4">
        <v>5.6606166666666704</v>
      </c>
      <c r="P48" s="4">
        <v>40365.983773862397</v>
      </c>
      <c r="Q48" s="2" t="s">
        <v>170</v>
      </c>
      <c r="R48" s="4">
        <v>0.99777348220963502</v>
      </c>
      <c r="S48" s="4">
        <v>6.1057166666666696</v>
      </c>
      <c r="T48" s="4">
        <v>18.646290893724601</v>
      </c>
      <c r="U48" s="14">
        <v>93.231454468623198</v>
      </c>
      <c r="V48" s="4">
        <v>51456.556292314497</v>
      </c>
      <c r="W48" s="4">
        <v>6.3068999999999997</v>
      </c>
      <c r="X48" s="4">
        <v>30067.247894174099</v>
      </c>
      <c r="Y48" s="2" t="s">
        <v>109</v>
      </c>
      <c r="Z48" s="4">
        <v>0.99928380047649101</v>
      </c>
      <c r="AA48" s="4">
        <v>6.91425</v>
      </c>
      <c r="AB48" s="4">
        <v>21.2541582842167</v>
      </c>
      <c r="AC48" s="14">
        <v>106.270791421084</v>
      </c>
      <c r="AD48" s="4">
        <v>21628.499299710398</v>
      </c>
      <c r="AE48" s="4">
        <v>6.3068999999999997</v>
      </c>
      <c r="AF48" s="4">
        <v>30067.247894174099</v>
      </c>
      <c r="AG48" s="2" t="s">
        <v>198</v>
      </c>
      <c r="AH48" s="4">
        <v>0.99801405805362797</v>
      </c>
      <c r="AI48" s="4">
        <v>7.7973499999999998</v>
      </c>
      <c r="AJ48" s="4">
        <v>20.896218297729501</v>
      </c>
      <c r="AK48" s="14">
        <v>104.481091488647</v>
      </c>
      <c r="AL48" s="4">
        <v>11300.378790585401</v>
      </c>
      <c r="AM48" s="4">
        <v>7.1205166666666697</v>
      </c>
      <c r="AN48" s="4">
        <v>13388.864932582699</v>
      </c>
      <c r="AO48" s="2" t="s">
        <v>112</v>
      </c>
      <c r="AP48" s="4">
        <v>0.98761920069369402</v>
      </c>
      <c r="AQ48" s="4">
        <v>8.2295333333333307</v>
      </c>
      <c r="AR48" s="4">
        <v>0</v>
      </c>
      <c r="AS48" s="14">
        <v>0</v>
      </c>
      <c r="AT48" s="4">
        <v>1065.9843773984901</v>
      </c>
      <c r="AU48" s="4">
        <v>7.1205166666666697</v>
      </c>
      <c r="AV48" s="4">
        <v>13388.864932582699</v>
      </c>
      <c r="AW48" s="2" t="s">
        <v>105</v>
      </c>
      <c r="AX48" s="4">
        <v>0.99932552855460699</v>
      </c>
      <c r="AY48" s="4">
        <v>9.3638333333333303</v>
      </c>
      <c r="AZ48" s="4">
        <v>20.068272895148599</v>
      </c>
      <c r="BA48" s="14">
        <v>100.34136447574301</v>
      </c>
      <c r="BB48" s="4">
        <v>189433.638311713</v>
      </c>
      <c r="BC48" s="4">
        <v>7.1205166666666697</v>
      </c>
      <c r="BD48" s="4">
        <v>13388.864932582699</v>
      </c>
      <c r="BE48" s="2" t="s">
        <v>151</v>
      </c>
      <c r="BF48" s="4">
        <v>0.99981166094521201</v>
      </c>
      <c r="BG48" s="4">
        <v>9.6605333333333299</v>
      </c>
      <c r="BH48" s="4">
        <v>22.1541192289089</v>
      </c>
      <c r="BI48" s="14">
        <v>110.770596144545</v>
      </c>
      <c r="BJ48" s="4">
        <v>8810.0994275539797</v>
      </c>
      <c r="BK48" s="4">
        <v>7.1205166666666697</v>
      </c>
      <c r="BL48" s="4">
        <v>13388.864932582699</v>
      </c>
      <c r="BM48" s="2" t="s">
        <v>97</v>
      </c>
      <c r="BN48" s="4">
        <v>0.99844917884822604</v>
      </c>
      <c r="BO48" s="4">
        <v>11.402699999999999</v>
      </c>
      <c r="BP48" s="4">
        <v>16.5685544471011</v>
      </c>
      <c r="BQ48" s="14">
        <v>82.842772235505294</v>
      </c>
      <c r="BR48" s="4">
        <v>91703.268277320094</v>
      </c>
      <c r="BS48" s="4">
        <v>7.1205166666666697</v>
      </c>
      <c r="BT48" s="4">
        <v>13388.864932582699</v>
      </c>
      <c r="BU48" s="2" t="s">
        <v>136</v>
      </c>
      <c r="BV48" s="4">
        <v>0.99954382717040502</v>
      </c>
      <c r="BW48" s="4">
        <v>11.21895</v>
      </c>
      <c r="BX48" s="4">
        <v>19.710495666897501</v>
      </c>
      <c r="BY48" s="14">
        <v>98.552478334487603</v>
      </c>
      <c r="BZ48" s="4">
        <v>119132.332238665</v>
      </c>
      <c r="CA48" s="4">
        <v>11.218083333333301</v>
      </c>
      <c r="CB48" s="4">
        <v>472128.95898115699</v>
      </c>
    </row>
    <row r="49" spans="1:80">
      <c r="A49" s="2"/>
      <c r="B49" s="2"/>
      <c r="C49" s="2" t="s">
        <v>32</v>
      </c>
      <c r="D49" s="2" t="s">
        <v>37</v>
      </c>
      <c r="E49" s="2" t="s">
        <v>25</v>
      </c>
      <c r="F49" s="2" t="s">
        <v>35</v>
      </c>
      <c r="G49" s="2" t="s">
        <v>169</v>
      </c>
      <c r="H49" s="1">
        <v>43866.694722222201</v>
      </c>
      <c r="I49" s="2" t="s">
        <v>140</v>
      </c>
      <c r="J49" s="4">
        <v>0.99952797098005297</v>
      </c>
      <c r="K49" s="4">
        <v>5.5724999999999998</v>
      </c>
      <c r="L49" s="4">
        <v>28.3055733651554</v>
      </c>
      <c r="M49" s="14">
        <v>90.577834768497297</v>
      </c>
      <c r="N49" s="4">
        <v>37937.105757900703</v>
      </c>
      <c r="O49" s="4">
        <v>5.6528666666666698</v>
      </c>
      <c r="P49" s="4">
        <v>40269.6793471891</v>
      </c>
      <c r="Q49" s="2" t="s">
        <v>170</v>
      </c>
      <c r="R49" s="4">
        <v>0.99777348220963502</v>
      </c>
      <c r="S49" s="4">
        <v>6.1027166666666703</v>
      </c>
      <c r="T49" s="4">
        <v>31.061446026074702</v>
      </c>
      <c r="U49" s="14">
        <v>99.396627283439003</v>
      </c>
      <c r="V49" s="4">
        <v>81842.158135817604</v>
      </c>
      <c r="W49" s="4">
        <v>6.3069333333333297</v>
      </c>
      <c r="X49" s="4">
        <v>28746.7750081493</v>
      </c>
      <c r="Y49" s="2" t="s">
        <v>109</v>
      </c>
      <c r="Z49" s="4">
        <v>0.99928380047649101</v>
      </c>
      <c r="AA49" s="4">
        <v>6.91773333333333</v>
      </c>
      <c r="AB49" s="4">
        <v>36.893413940197</v>
      </c>
      <c r="AC49" s="14">
        <v>118.05892460862999</v>
      </c>
      <c r="AD49" s="4">
        <v>36296.100224726499</v>
      </c>
      <c r="AE49" s="4">
        <v>6.3069333333333297</v>
      </c>
      <c r="AF49" s="4">
        <v>28746.7750081493</v>
      </c>
      <c r="AG49" s="2" t="s">
        <v>198</v>
      </c>
      <c r="AH49" s="4">
        <v>0.99801405805362797</v>
      </c>
      <c r="AI49" s="4">
        <v>7.7938999999999998</v>
      </c>
      <c r="AJ49" s="4">
        <v>24.406548036351499</v>
      </c>
      <c r="AK49" s="14">
        <v>78.100953716324796</v>
      </c>
      <c r="AL49" s="4">
        <v>15402.3790915724</v>
      </c>
      <c r="AM49" s="4">
        <v>7.1205333333333298</v>
      </c>
      <c r="AN49" s="4">
        <v>15624.276105414599</v>
      </c>
      <c r="AO49" s="2" t="s">
        <v>112</v>
      </c>
      <c r="AP49" s="4">
        <v>0.98761920069369402</v>
      </c>
      <c r="AQ49" s="4">
        <v>8.2269833333333295</v>
      </c>
      <c r="AR49" s="4">
        <v>0</v>
      </c>
      <c r="AS49" s="14">
        <v>0</v>
      </c>
      <c r="AT49" s="4">
        <v>1345.2634523860499</v>
      </c>
      <c r="AU49" s="4">
        <v>7.1205333333333298</v>
      </c>
      <c r="AV49" s="4">
        <v>15624.276105414599</v>
      </c>
      <c r="AW49" s="2" t="s">
        <v>105</v>
      </c>
      <c r="AX49" s="4">
        <v>0.99932552855460699</v>
      </c>
      <c r="AY49" s="4">
        <v>9.3638666666666701</v>
      </c>
      <c r="AZ49" s="4">
        <v>27.8292807772313</v>
      </c>
      <c r="BA49" s="14">
        <v>89.053698487139997</v>
      </c>
      <c r="BB49" s="4">
        <v>296718.32067681698</v>
      </c>
      <c r="BC49" s="4">
        <v>7.1205333333333298</v>
      </c>
      <c r="BD49" s="4">
        <v>15624.276105414599</v>
      </c>
      <c r="BE49" s="2" t="s">
        <v>151</v>
      </c>
      <c r="BF49" s="4">
        <v>0.99981166094521201</v>
      </c>
      <c r="BG49" s="4">
        <v>9.6631166666666708</v>
      </c>
      <c r="BH49" s="4">
        <v>29.332737541932101</v>
      </c>
      <c r="BI49" s="14">
        <v>93.864760134182603</v>
      </c>
      <c r="BJ49" s="4">
        <v>13608.040188814501</v>
      </c>
      <c r="BK49" s="4">
        <v>7.1205333333333298</v>
      </c>
      <c r="BL49" s="4">
        <v>15624.276105414599</v>
      </c>
      <c r="BM49" s="2" t="s">
        <v>97</v>
      </c>
      <c r="BN49" s="4">
        <v>0.99844917884822604</v>
      </c>
      <c r="BO49" s="4">
        <v>11.503916666666701</v>
      </c>
      <c r="BP49" s="4">
        <v>26.289695070436998</v>
      </c>
      <c r="BQ49" s="14">
        <v>84.127024225398301</v>
      </c>
      <c r="BR49" s="4">
        <v>169801.64302793599</v>
      </c>
      <c r="BS49" s="4">
        <v>7.1205333333333298</v>
      </c>
      <c r="BT49" s="4">
        <v>15624.276105414599</v>
      </c>
      <c r="BU49" s="2" t="s">
        <v>136</v>
      </c>
      <c r="BV49" s="4">
        <v>0.99954382717040502</v>
      </c>
      <c r="BW49" s="4">
        <v>11.2189833333333</v>
      </c>
      <c r="BX49" s="4">
        <v>30.735980945693299</v>
      </c>
      <c r="BY49" s="14">
        <v>98.355139026218595</v>
      </c>
      <c r="BZ49" s="4">
        <v>190220.42472512301</v>
      </c>
      <c r="CA49" s="4">
        <v>11.218116666666701</v>
      </c>
      <c r="CB49" s="4">
        <v>483435.57950665598</v>
      </c>
    </row>
    <row r="50" spans="1:80">
      <c r="A50" s="2"/>
      <c r="B50" s="2"/>
      <c r="C50" s="2" t="s">
        <v>87</v>
      </c>
      <c r="D50" s="2" t="s">
        <v>37</v>
      </c>
      <c r="E50" s="2" t="s">
        <v>193</v>
      </c>
      <c r="F50" s="2" t="s">
        <v>35</v>
      </c>
      <c r="G50" s="2" t="s">
        <v>82</v>
      </c>
      <c r="H50" s="1">
        <v>43866.709571759297</v>
      </c>
      <c r="I50" s="2" t="s">
        <v>140</v>
      </c>
      <c r="J50" s="4">
        <v>0.99952797098005297</v>
      </c>
      <c r="K50" s="4">
        <v>5.5841333333333303</v>
      </c>
      <c r="L50" s="4">
        <v>52.227320674081</v>
      </c>
      <c r="M50" s="14">
        <v>104.454641348162</v>
      </c>
      <c r="N50" s="4">
        <v>68570.516858834599</v>
      </c>
      <c r="O50" s="4">
        <v>5.6645000000000003</v>
      </c>
      <c r="P50" s="4">
        <v>39442.9264571042</v>
      </c>
      <c r="Q50" s="2" t="s">
        <v>170</v>
      </c>
      <c r="R50" s="4">
        <v>0.99777348220963502</v>
      </c>
      <c r="S50" s="4">
        <v>6.1087666666666696</v>
      </c>
      <c r="T50" s="4">
        <v>46.852763675656099</v>
      </c>
      <c r="U50" s="14">
        <v>93.705527351312199</v>
      </c>
      <c r="V50" s="4">
        <v>135742.262672749</v>
      </c>
      <c r="W50" s="4">
        <v>6.3099333333333298</v>
      </c>
      <c r="X50" s="4">
        <v>31663.8009531194</v>
      </c>
      <c r="Y50" s="2" t="s">
        <v>109</v>
      </c>
      <c r="Z50" s="4">
        <v>0.99928380047649101</v>
      </c>
      <c r="AA50" s="4">
        <v>6.9177166666666698</v>
      </c>
      <c r="AB50" s="4">
        <v>53.818860993870899</v>
      </c>
      <c r="AC50" s="14">
        <v>107.637721987742</v>
      </c>
      <c r="AD50" s="4">
        <v>58596.131726591702</v>
      </c>
      <c r="AE50" s="4">
        <v>6.3099333333333298</v>
      </c>
      <c r="AF50" s="4">
        <v>31663.8009531194</v>
      </c>
      <c r="AG50" s="2" t="s">
        <v>198</v>
      </c>
      <c r="AH50" s="4">
        <v>0.99801405805362797</v>
      </c>
      <c r="AI50" s="4">
        <v>7.7938833333333299</v>
      </c>
      <c r="AJ50" s="4">
        <v>43.153441800710098</v>
      </c>
      <c r="AK50" s="14">
        <v>86.306883601420196</v>
      </c>
      <c r="AL50" s="4">
        <v>29386.702732592501</v>
      </c>
      <c r="AM50" s="4">
        <v>7.1239666666666697</v>
      </c>
      <c r="AN50" s="4">
        <v>16859.856576886599</v>
      </c>
      <c r="AO50" s="2" t="s">
        <v>112</v>
      </c>
      <c r="AP50" s="4">
        <v>0.98761920069369402</v>
      </c>
      <c r="AQ50" s="4">
        <v>8.23213333333333</v>
      </c>
      <c r="AR50" s="4">
        <v>0</v>
      </c>
      <c r="AS50" s="14">
        <v>0</v>
      </c>
      <c r="AT50" s="4">
        <v>1927.8256612416901</v>
      </c>
      <c r="AU50" s="4">
        <v>7.1239666666666697</v>
      </c>
      <c r="AV50" s="4">
        <v>16859.856576886599</v>
      </c>
      <c r="AW50" s="2" t="s">
        <v>105</v>
      </c>
      <c r="AX50" s="4">
        <v>0.99932552855460699</v>
      </c>
      <c r="AY50" s="4">
        <v>9.3638333333333303</v>
      </c>
      <c r="AZ50" s="4">
        <v>45.540909466226303</v>
      </c>
      <c r="BA50" s="14">
        <v>91.081818932452705</v>
      </c>
      <c r="BB50" s="4">
        <v>506495.56913725601</v>
      </c>
      <c r="BC50" s="4">
        <v>7.1239666666666697</v>
      </c>
      <c r="BD50" s="4">
        <v>16859.856576886599</v>
      </c>
      <c r="BE50" s="2" t="s">
        <v>151</v>
      </c>
      <c r="BF50" s="4">
        <v>0.99981166094521201</v>
      </c>
      <c r="BG50" s="4">
        <v>9.6605333333333299</v>
      </c>
      <c r="BH50" s="4">
        <v>46.304483147312503</v>
      </c>
      <c r="BI50" s="14">
        <v>92.608966294625006</v>
      </c>
      <c r="BJ50" s="4">
        <v>23162.7469986949</v>
      </c>
      <c r="BK50" s="4">
        <v>7.1239666666666697</v>
      </c>
      <c r="BL50" s="4">
        <v>16859.856576886599</v>
      </c>
      <c r="BM50" s="2" t="s">
        <v>97</v>
      </c>
      <c r="BN50" s="4">
        <v>0.99844917884822604</v>
      </c>
      <c r="BO50" s="4">
        <v>11.472766666666701</v>
      </c>
      <c r="BP50" s="4">
        <v>44.778567937745301</v>
      </c>
      <c r="BQ50" s="14">
        <v>89.557135875490602</v>
      </c>
      <c r="BR50" s="4">
        <v>312090.47237637202</v>
      </c>
      <c r="BS50" s="4">
        <v>7.1239666666666697</v>
      </c>
      <c r="BT50" s="4">
        <v>16859.856576886599</v>
      </c>
      <c r="BU50" s="2" t="s">
        <v>136</v>
      </c>
      <c r="BV50" s="4">
        <v>0.99954382717040502</v>
      </c>
      <c r="BW50" s="4">
        <v>11.218966666666701</v>
      </c>
      <c r="BX50" s="4">
        <v>50.215684870404701</v>
      </c>
      <c r="BY50" s="14">
        <v>100.431369740809</v>
      </c>
      <c r="BZ50" s="4">
        <v>323899.28971320798</v>
      </c>
      <c r="CA50" s="4">
        <v>11.2181</v>
      </c>
      <c r="CB50" s="4">
        <v>503847.544959386</v>
      </c>
    </row>
    <row r="51" spans="1:80">
      <c r="A51" s="2"/>
      <c r="B51" s="2"/>
      <c r="C51" s="2" t="s">
        <v>12</v>
      </c>
      <c r="D51" s="2" t="s">
        <v>37</v>
      </c>
      <c r="E51" s="2" t="s">
        <v>39</v>
      </c>
      <c r="F51" s="2" t="s">
        <v>35</v>
      </c>
      <c r="G51" s="2" t="s">
        <v>145</v>
      </c>
      <c r="H51" s="1">
        <v>43866.131342592598</v>
      </c>
      <c r="I51" s="2" t="s">
        <v>140</v>
      </c>
      <c r="J51" s="4">
        <v>0.99952797098005297</v>
      </c>
      <c r="K51" s="4">
        <v>5.5841666666666701</v>
      </c>
      <c r="L51" s="4">
        <v>87.889681817813198</v>
      </c>
      <c r="M51" s="14">
        <v>100.44535064892899</v>
      </c>
      <c r="N51" s="4">
        <v>105681.256986092</v>
      </c>
      <c r="O51" s="4">
        <v>5.6606333333333296</v>
      </c>
      <c r="P51" s="4">
        <v>36116.474149485897</v>
      </c>
      <c r="Q51" s="2" t="s">
        <v>170</v>
      </c>
      <c r="R51" s="4">
        <v>0.99777348220963502</v>
      </c>
      <c r="S51" s="4">
        <v>6.1057499999999996</v>
      </c>
      <c r="T51" s="4">
        <v>74.624328994020104</v>
      </c>
      <c r="U51" s="14">
        <v>85.2849474217373</v>
      </c>
      <c r="V51" s="4">
        <v>204019.812267303</v>
      </c>
      <c r="W51" s="4">
        <v>6.3038999999999996</v>
      </c>
      <c r="X51" s="4">
        <v>29970.656272990502</v>
      </c>
      <c r="Y51" s="2" t="s">
        <v>109</v>
      </c>
      <c r="Z51" s="4">
        <v>0.99928380047649101</v>
      </c>
      <c r="AA51" s="4">
        <v>6.91773333333333</v>
      </c>
      <c r="AB51" s="4">
        <v>82.8030512841773</v>
      </c>
      <c r="AC51" s="14">
        <v>94.6320586104884</v>
      </c>
      <c r="AD51" s="4">
        <v>85638.924806780095</v>
      </c>
      <c r="AE51" s="4">
        <v>6.3038999999999996</v>
      </c>
      <c r="AF51" s="4">
        <v>29970.656272990502</v>
      </c>
      <c r="AG51" s="2" t="s">
        <v>198</v>
      </c>
      <c r="AH51" s="4">
        <v>0.99801405805362797</v>
      </c>
      <c r="AI51" s="4">
        <v>7.7904499999999999</v>
      </c>
      <c r="AJ51" s="4">
        <v>76.261160911963302</v>
      </c>
      <c r="AK51" s="14">
        <v>87.1556124708152</v>
      </c>
      <c r="AL51" s="4">
        <v>45596.463949848301</v>
      </c>
      <c r="AM51" s="4">
        <v>7.1170666666666698</v>
      </c>
      <c r="AN51" s="4">
        <v>14802.8796227159</v>
      </c>
      <c r="AO51" s="2" t="s">
        <v>112</v>
      </c>
      <c r="AP51" s="4">
        <v>0.98761920069369402</v>
      </c>
      <c r="AQ51" s="4">
        <v>8.2295666666666705</v>
      </c>
      <c r="AR51" s="4">
        <v>38.879993839636498</v>
      </c>
      <c r="AS51" s="14">
        <v>44.434278673870303</v>
      </c>
      <c r="AT51" s="4">
        <v>14240.7393956697</v>
      </c>
      <c r="AU51" s="4">
        <v>7.1170666666666698</v>
      </c>
      <c r="AV51" s="4">
        <v>14802.8796227159</v>
      </c>
      <c r="AW51" s="2" t="s">
        <v>105</v>
      </c>
      <c r="AX51" s="4">
        <v>0.99932552855460699</v>
      </c>
      <c r="AY51" s="4">
        <v>9.3664000000000005</v>
      </c>
      <c r="AZ51" s="4">
        <v>76.225727019645404</v>
      </c>
      <c r="BA51" s="14">
        <v>87.115116593880401</v>
      </c>
      <c r="BB51" s="4">
        <v>728100.59711221105</v>
      </c>
      <c r="BC51" s="4">
        <v>7.1170666666666698</v>
      </c>
      <c r="BD51" s="4">
        <v>14802.8796227159</v>
      </c>
      <c r="BE51" s="2" t="s">
        <v>151</v>
      </c>
      <c r="BF51" s="4">
        <v>0.99981166094521201</v>
      </c>
      <c r="BG51" s="4">
        <v>9.6656499999999994</v>
      </c>
      <c r="BH51" s="4">
        <v>77.933235520304294</v>
      </c>
      <c r="BI51" s="14">
        <v>89.066554880347795</v>
      </c>
      <c r="BJ51" s="4">
        <v>34179.564148753503</v>
      </c>
      <c r="BK51" s="4">
        <v>7.1170666666666698</v>
      </c>
      <c r="BL51" s="4">
        <v>14802.8796227159</v>
      </c>
      <c r="BM51" s="2" t="s">
        <v>97</v>
      </c>
      <c r="BN51" s="4">
        <v>0.99844917884822604</v>
      </c>
      <c r="BO51" s="4">
        <v>11.4494166666667</v>
      </c>
      <c r="BP51" s="4">
        <v>64.290190126048898</v>
      </c>
      <c r="BQ51" s="14">
        <v>73.474503001198698</v>
      </c>
      <c r="BR51" s="4">
        <v>393411.77277504798</v>
      </c>
      <c r="BS51" s="4">
        <v>7.1170666666666698</v>
      </c>
      <c r="BT51" s="4">
        <v>14802.8796227159</v>
      </c>
      <c r="BU51" s="2" t="s">
        <v>136</v>
      </c>
      <c r="BV51" s="4">
        <v>0.99954382717040502</v>
      </c>
      <c r="BW51" s="4">
        <v>11.218966666666701</v>
      </c>
      <c r="BX51" s="4">
        <v>84.014848488462107</v>
      </c>
      <c r="BY51" s="14">
        <v>96.016969701099498</v>
      </c>
      <c r="BZ51" s="4">
        <v>437289.308168658</v>
      </c>
      <c r="CA51" s="4">
        <v>11.2181</v>
      </c>
      <c r="CB51" s="4">
        <v>406575.63756141299</v>
      </c>
    </row>
    <row r="52" spans="1:80">
      <c r="A52" s="2"/>
      <c r="B52" s="2"/>
      <c r="C52" s="2" t="s">
        <v>12</v>
      </c>
      <c r="D52" s="2" t="s">
        <v>37</v>
      </c>
      <c r="E52" s="2" t="s">
        <v>123</v>
      </c>
      <c r="F52" s="2" t="s">
        <v>35</v>
      </c>
      <c r="G52" s="2" t="s">
        <v>145</v>
      </c>
      <c r="H52" s="1">
        <v>43866.724398148202</v>
      </c>
      <c r="I52" s="2" t="s">
        <v>140</v>
      </c>
      <c r="J52" s="4">
        <v>0.99952797098005297</v>
      </c>
      <c r="K52" s="4">
        <v>5.5763833333333297</v>
      </c>
      <c r="L52" s="4">
        <v>81.698111568511393</v>
      </c>
      <c r="M52" s="14">
        <v>93.369270364013005</v>
      </c>
      <c r="N52" s="4">
        <v>109984.766489146</v>
      </c>
      <c r="O52" s="4">
        <v>5.6528666666666698</v>
      </c>
      <c r="P52" s="4">
        <v>40437.137224580598</v>
      </c>
      <c r="Q52" s="2" t="s">
        <v>170</v>
      </c>
      <c r="R52" s="4">
        <v>0.99777348220963502</v>
      </c>
      <c r="S52" s="4">
        <v>6.1027166666666703</v>
      </c>
      <c r="T52" s="4">
        <v>90.038317573246403</v>
      </c>
      <c r="U52" s="14">
        <v>102.90093436942399</v>
      </c>
      <c r="V52" s="4">
        <v>220929.37250607001</v>
      </c>
      <c r="W52" s="4">
        <v>6.3069333333333297</v>
      </c>
      <c r="X52" s="4">
        <v>26944.210420206899</v>
      </c>
      <c r="Y52" s="2" t="s">
        <v>109</v>
      </c>
      <c r="Z52" s="4">
        <v>0.99928380047649101</v>
      </c>
      <c r="AA52" s="4">
        <v>6.9142666666666699</v>
      </c>
      <c r="AB52" s="4">
        <v>100.623286544927</v>
      </c>
      <c r="AC52" s="14">
        <v>114.998041765631</v>
      </c>
      <c r="AD52" s="4">
        <v>93670.628288170003</v>
      </c>
      <c r="AE52" s="4">
        <v>6.3069333333333297</v>
      </c>
      <c r="AF52" s="4">
        <v>26944.210420206899</v>
      </c>
      <c r="AG52" s="2" t="s">
        <v>198</v>
      </c>
      <c r="AH52" s="4">
        <v>0.99801405805362797</v>
      </c>
      <c r="AI52" s="4">
        <v>7.7938999999999998</v>
      </c>
      <c r="AJ52" s="4">
        <v>69.370146923259597</v>
      </c>
      <c r="AK52" s="14">
        <v>79.280167912296704</v>
      </c>
      <c r="AL52" s="4">
        <v>43651.2042032237</v>
      </c>
      <c r="AM52" s="4">
        <v>7.1239999999999997</v>
      </c>
      <c r="AN52" s="4">
        <v>15579.0894315283</v>
      </c>
      <c r="AO52" s="2" t="s">
        <v>112</v>
      </c>
      <c r="AP52" s="4">
        <v>0.98761920069369402</v>
      </c>
      <c r="AQ52" s="4">
        <v>8.2269833333333295</v>
      </c>
      <c r="AR52" s="4">
        <v>0</v>
      </c>
      <c r="AS52" s="14">
        <v>0</v>
      </c>
      <c r="AT52" s="4">
        <v>2929.0636761126302</v>
      </c>
      <c r="AU52" s="4">
        <v>7.1239999999999997</v>
      </c>
      <c r="AV52" s="4">
        <v>15579.0894315283</v>
      </c>
      <c r="AW52" s="2" t="s">
        <v>105</v>
      </c>
      <c r="AX52" s="4">
        <v>0.99932552855460699</v>
      </c>
      <c r="AY52" s="4">
        <v>9.3638499999999993</v>
      </c>
      <c r="AZ52" s="4">
        <v>76.894975461354093</v>
      </c>
      <c r="BA52" s="14">
        <v>87.879971955833199</v>
      </c>
      <c r="BB52" s="4">
        <v>772784.75264722202</v>
      </c>
      <c r="BC52" s="4">
        <v>7.1239999999999997</v>
      </c>
      <c r="BD52" s="4">
        <v>15579.0894315283</v>
      </c>
      <c r="BE52" s="2" t="s">
        <v>151</v>
      </c>
      <c r="BF52" s="4">
        <v>0.99981166094521201</v>
      </c>
      <c r="BG52" s="4">
        <v>9.6605500000000006</v>
      </c>
      <c r="BH52" s="4">
        <v>76.713353280409393</v>
      </c>
      <c r="BI52" s="14">
        <v>87.672403749039304</v>
      </c>
      <c r="BJ52" s="4">
        <v>35410.6908744916</v>
      </c>
      <c r="BK52" s="4">
        <v>7.1239999999999997</v>
      </c>
      <c r="BL52" s="4">
        <v>15579.0894315283</v>
      </c>
      <c r="BM52" s="2" t="s">
        <v>97</v>
      </c>
      <c r="BN52" s="4">
        <v>0.99844917884822604</v>
      </c>
      <c r="BO52" s="4">
        <v>11.464983333333301</v>
      </c>
      <c r="BP52" s="4">
        <v>61.210323327326797</v>
      </c>
      <c r="BQ52" s="14">
        <v>69.954655231230603</v>
      </c>
      <c r="BR52" s="4">
        <v>394205.95294963801</v>
      </c>
      <c r="BS52" s="4">
        <v>7.1239999999999997</v>
      </c>
      <c r="BT52" s="4">
        <v>15579.0894315283</v>
      </c>
      <c r="BU52" s="2" t="s">
        <v>136</v>
      </c>
      <c r="BV52" s="4">
        <v>0.99954382717040502</v>
      </c>
      <c r="BW52" s="4">
        <v>11.218966666666701</v>
      </c>
      <c r="BX52" s="4">
        <v>86.5499707773495</v>
      </c>
      <c r="BY52" s="14">
        <v>98.914252316970902</v>
      </c>
      <c r="BZ52" s="4">
        <v>471960.66831926402</v>
      </c>
      <c r="CA52" s="4">
        <v>11.218116666666701</v>
      </c>
      <c r="CB52" s="4">
        <v>425958.63163204503</v>
      </c>
    </row>
    <row r="53" spans="1:80">
      <c r="A53" s="2"/>
      <c r="B53" s="2"/>
      <c r="C53" s="2" t="s">
        <v>46</v>
      </c>
      <c r="D53" s="2" t="s">
        <v>37</v>
      </c>
      <c r="E53" s="2" t="s">
        <v>163</v>
      </c>
      <c r="F53" s="2" t="s">
        <v>35</v>
      </c>
      <c r="G53" s="2" t="s">
        <v>57</v>
      </c>
      <c r="H53" s="1">
        <v>43866.739270833299</v>
      </c>
      <c r="I53" s="2" t="s">
        <v>140</v>
      </c>
      <c r="J53" s="4">
        <v>0.99952797098005297</v>
      </c>
      <c r="K53" s="4">
        <v>5.5296833333333302</v>
      </c>
      <c r="L53" s="4">
        <v>122.610064758672</v>
      </c>
      <c r="M53" s="14">
        <v>98.088051806937898</v>
      </c>
      <c r="N53" s="4">
        <v>140554.922801615</v>
      </c>
      <c r="O53" s="4">
        <v>5.6178333333333299</v>
      </c>
      <c r="P53" s="4">
        <v>34425.7381501903</v>
      </c>
      <c r="Q53" s="2" t="s">
        <v>170</v>
      </c>
      <c r="R53" s="4">
        <v>0.99777348220963502</v>
      </c>
      <c r="S53" s="4">
        <v>6.0844666666666702</v>
      </c>
      <c r="T53" s="4">
        <v>120.81040849440301</v>
      </c>
      <c r="U53" s="14">
        <v>96.648326795522394</v>
      </c>
      <c r="V53" s="4">
        <v>279525.14217229001</v>
      </c>
      <c r="W53" s="4">
        <v>6.3038499999999997</v>
      </c>
      <c r="X53" s="4">
        <v>25493.356250233599</v>
      </c>
      <c r="Y53" s="2" t="s">
        <v>109</v>
      </c>
      <c r="Z53" s="4">
        <v>0.99928380047649101</v>
      </c>
      <c r="AA53" s="4">
        <v>6.9280999999999997</v>
      </c>
      <c r="AB53" s="4">
        <v>129.57238864922201</v>
      </c>
      <c r="AC53" s="14">
        <v>103.657910919377</v>
      </c>
      <c r="AD53" s="4">
        <v>114263.800178826</v>
      </c>
      <c r="AE53" s="4">
        <v>6.3038499999999997</v>
      </c>
      <c r="AF53" s="4">
        <v>25493.356250233599</v>
      </c>
      <c r="AG53" s="2" t="s">
        <v>198</v>
      </c>
      <c r="AH53" s="4">
        <v>0.99801405805362797</v>
      </c>
      <c r="AI53" s="4">
        <v>7.7973333333333299</v>
      </c>
      <c r="AJ53" s="4">
        <v>114.00863008180799</v>
      </c>
      <c r="AK53" s="14">
        <v>91.206904065446594</v>
      </c>
      <c r="AL53" s="4">
        <v>52024.147933308799</v>
      </c>
      <c r="AM53" s="4">
        <v>7.1239666666666697</v>
      </c>
      <c r="AN53" s="4">
        <v>11297.587257724899</v>
      </c>
      <c r="AO53" s="2" t="s">
        <v>112</v>
      </c>
      <c r="AP53" s="4">
        <v>0.98761920069369402</v>
      </c>
      <c r="AQ53" s="4">
        <v>8.2269500000000004</v>
      </c>
      <c r="AR53" s="4">
        <v>2.5166797991915701</v>
      </c>
      <c r="AS53" s="14">
        <v>2.0133438393532499</v>
      </c>
      <c r="AT53" s="4">
        <v>3460.61494984912</v>
      </c>
      <c r="AU53" s="4">
        <v>7.1239666666666697</v>
      </c>
      <c r="AV53" s="4">
        <v>11297.587257724899</v>
      </c>
      <c r="AW53" s="2" t="s">
        <v>105</v>
      </c>
      <c r="AX53" s="4">
        <v>0.99932552855460699</v>
      </c>
      <c r="AY53" s="4">
        <v>9.3638166666666702</v>
      </c>
      <c r="AZ53" s="4">
        <v>137.49772739036101</v>
      </c>
      <c r="BA53" s="14">
        <v>109.998181912289</v>
      </c>
      <c r="BB53" s="4">
        <v>987582.08963281696</v>
      </c>
      <c r="BC53" s="4">
        <v>7.1239666666666697</v>
      </c>
      <c r="BD53" s="4">
        <v>11297.587257724899</v>
      </c>
      <c r="BE53" s="2" t="s">
        <v>151</v>
      </c>
      <c r="BF53" s="4">
        <v>0.99981166094521201</v>
      </c>
      <c r="BG53" s="4">
        <v>9.6605166666666697</v>
      </c>
      <c r="BH53" s="4">
        <v>136.883101114178</v>
      </c>
      <c r="BI53" s="14">
        <v>109.50648089134199</v>
      </c>
      <c r="BJ53" s="4">
        <v>45696.565849229301</v>
      </c>
      <c r="BK53" s="4">
        <v>7.1239666666666697</v>
      </c>
      <c r="BL53" s="4">
        <v>11297.587257724899</v>
      </c>
      <c r="BM53" s="2" t="s">
        <v>97</v>
      </c>
      <c r="BN53" s="4">
        <v>0.99844917884822604</v>
      </c>
      <c r="BO53" s="4">
        <v>11.4961</v>
      </c>
      <c r="BP53" s="4">
        <v>112.607324954972</v>
      </c>
      <c r="BQ53" s="14">
        <v>90.085859963977896</v>
      </c>
      <c r="BR53" s="4">
        <v>525906.792878345</v>
      </c>
      <c r="BS53" s="4">
        <v>7.1239666666666697</v>
      </c>
      <c r="BT53" s="4">
        <v>11297.587257724899</v>
      </c>
      <c r="BU53" s="2" t="s">
        <v>136</v>
      </c>
      <c r="BV53" s="4">
        <v>0.99954382717040502</v>
      </c>
      <c r="BW53" s="4">
        <v>11.21895</v>
      </c>
      <c r="BX53" s="4">
        <v>126.670958402313</v>
      </c>
      <c r="BY53" s="14">
        <v>101.33676672185101</v>
      </c>
      <c r="BZ53" s="4">
        <v>610701.93294522201</v>
      </c>
      <c r="CA53" s="4">
        <v>11.218083333333301</v>
      </c>
      <c r="CB53" s="4">
        <v>376600.40218664397</v>
      </c>
    </row>
    <row r="54" spans="1:80">
      <c r="A54" s="2"/>
      <c r="B54" s="2"/>
      <c r="C54" s="2" t="s">
        <v>42</v>
      </c>
      <c r="D54" s="2" t="s">
        <v>37</v>
      </c>
      <c r="E54" s="2" t="s">
        <v>69</v>
      </c>
      <c r="F54" s="2" t="s">
        <v>35</v>
      </c>
      <c r="G54" s="2" t="s">
        <v>141</v>
      </c>
      <c r="H54" s="1">
        <v>43866.754293981503</v>
      </c>
      <c r="I54" s="2" t="s">
        <v>140</v>
      </c>
      <c r="J54" s="4">
        <v>0.99952797098005297</v>
      </c>
      <c r="K54" s="4">
        <v>5.5997166666666702</v>
      </c>
      <c r="L54" s="4">
        <v>185.62878196172699</v>
      </c>
      <c r="M54" s="14">
        <v>92.814390980863607</v>
      </c>
      <c r="N54" s="4">
        <v>241654.00131052599</v>
      </c>
      <c r="O54" s="4">
        <v>5.6722999999999999</v>
      </c>
      <c r="P54" s="4">
        <v>39080.787110630503</v>
      </c>
      <c r="Q54" s="2" t="s">
        <v>170</v>
      </c>
      <c r="R54" s="4">
        <v>0.99777348220963502</v>
      </c>
      <c r="S54" s="4">
        <v>6.1148499999999997</v>
      </c>
      <c r="T54" s="4">
        <v>189.342580068713</v>
      </c>
      <c r="U54" s="14">
        <v>94.671290034356602</v>
      </c>
      <c r="V54" s="4">
        <v>518216.918304016</v>
      </c>
      <c r="W54" s="4">
        <v>6.3099666666666696</v>
      </c>
      <c r="X54" s="4">
        <v>30385.620783725299</v>
      </c>
      <c r="Y54" s="2" t="s">
        <v>109</v>
      </c>
      <c r="Z54" s="4">
        <v>0.99928380047649101</v>
      </c>
      <c r="AA54" s="4">
        <v>6.91773333333333</v>
      </c>
      <c r="AB54" s="4">
        <v>212.51810473504599</v>
      </c>
      <c r="AC54" s="14">
        <v>106.259052367523</v>
      </c>
      <c r="AD54" s="4">
        <v>223743.70262510801</v>
      </c>
      <c r="AE54" s="4">
        <v>6.3099666666666696</v>
      </c>
      <c r="AF54" s="4">
        <v>30385.620783725299</v>
      </c>
      <c r="AG54" s="2" t="s">
        <v>198</v>
      </c>
      <c r="AH54" s="4">
        <v>0.99801405805362797</v>
      </c>
      <c r="AI54" s="4">
        <v>7.7973666666666697</v>
      </c>
      <c r="AJ54" s="4">
        <v>171.26013482923099</v>
      </c>
      <c r="AK54" s="14">
        <v>85.630067414615695</v>
      </c>
      <c r="AL54" s="4">
        <v>107208.165996394</v>
      </c>
      <c r="AM54" s="4">
        <v>7.1205333333333298</v>
      </c>
      <c r="AN54" s="4">
        <v>15498.513312207</v>
      </c>
      <c r="AO54" s="2" t="s">
        <v>112</v>
      </c>
      <c r="AP54" s="4">
        <v>0.98761920069369402</v>
      </c>
      <c r="AQ54" s="4">
        <v>8.2295499999999997</v>
      </c>
      <c r="AR54" s="4">
        <v>11.017216507994601</v>
      </c>
      <c r="AS54" s="14">
        <v>5.50860825399731</v>
      </c>
      <c r="AT54" s="4">
        <v>7123.0835968068805</v>
      </c>
      <c r="AU54" s="4">
        <v>7.1205333333333298</v>
      </c>
      <c r="AV54" s="4">
        <v>15498.513312207</v>
      </c>
      <c r="AW54" s="2" t="s">
        <v>105</v>
      </c>
      <c r="AX54" s="4">
        <v>0.99932552855460699</v>
      </c>
      <c r="AY54" s="4">
        <v>9.3638499999999993</v>
      </c>
      <c r="AZ54" s="4">
        <v>196.906128361958</v>
      </c>
      <c r="BA54" s="14">
        <v>98.453064180978998</v>
      </c>
      <c r="BB54" s="4">
        <v>1929277.63310435</v>
      </c>
      <c r="BC54" s="4">
        <v>7.1205333333333298</v>
      </c>
      <c r="BD54" s="4">
        <v>15498.513312207</v>
      </c>
      <c r="BE54" s="2" t="s">
        <v>151</v>
      </c>
      <c r="BF54" s="4">
        <v>0.99981166094521201</v>
      </c>
      <c r="BG54" s="4">
        <v>9.6605333333333299</v>
      </c>
      <c r="BH54" s="4">
        <v>193.53847192442001</v>
      </c>
      <c r="BI54" s="14">
        <v>96.769235962209805</v>
      </c>
      <c r="BJ54" s="4">
        <v>88409.240491918594</v>
      </c>
      <c r="BK54" s="4">
        <v>7.1205333333333298</v>
      </c>
      <c r="BL54" s="4">
        <v>15498.513312207</v>
      </c>
      <c r="BM54" s="2" t="s">
        <v>97</v>
      </c>
      <c r="BN54" s="4">
        <v>0.99844917884822604</v>
      </c>
      <c r="BO54" s="4">
        <v>11.589499999999999</v>
      </c>
      <c r="BP54" s="4">
        <v>170.17023071353699</v>
      </c>
      <c r="BQ54" s="14">
        <v>85.085115356768497</v>
      </c>
      <c r="BR54" s="4">
        <v>1090259.9597300701</v>
      </c>
      <c r="BS54" s="4">
        <v>7.1205333333333298</v>
      </c>
      <c r="BT54" s="4">
        <v>15498.513312207</v>
      </c>
      <c r="BU54" s="2" t="s">
        <v>136</v>
      </c>
      <c r="BV54" s="4">
        <v>0.99954382717040502</v>
      </c>
      <c r="BW54" s="4">
        <v>11.218966666666701</v>
      </c>
      <c r="BX54" s="4">
        <v>197.59668206650599</v>
      </c>
      <c r="BY54" s="14">
        <v>98.798341033252996</v>
      </c>
      <c r="BZ54" s="4">
        <v>1215524.7694469399</v>
      </c>
      <c r="CA54" s="4">
        <v>11.210316666666699</v>
      </c>
      <c r="CB54" s="4">
        <v>480521.37000529701</v>
      </c>
    </row>
    <row r="55" spans="1:80">
      <c r="A55" s="2"/>
      <c r="B55" s="2"/>
      <c r="C55" s="2" t="s">
        <v>148</v>
      </c>
      <c r="D55" s="2" t="s">
        <v>37</v>
      </c>
      <c r="E55" s="2" t="s">
        <v>110</v>
      </c>
      <c r="F55" s="2" t="s">
        <v>35</v>
      </c>
      <c r="G55" s="2" t="s">
        <v>197</v>
      </c>
      <c r="H55" s="1">
        <v>43866.769085648099</v>
      </c>
      <c r="I55" s="2" t="s">
        <v>140</v>
      </c>
      <c r="J55" s="4">
        <v>0.99952797098005297</v>
      </c>
      <c r="K55" s="4">
        <v>5.58801666666667</v>
      </c>
      <c r="L55" s="4">
        <v>412.90697791255701</v>
      </c>
      <c r="M55" s="14">
        <v>110.108527443349</v>
      </c>
      <c r="N55" s="4">
        <v>524999.64352921804</v>
      </c>
      <c r="O55" s="4">
        <v>5.6645000000000003</v>
      </c>
      <c r="P55" s="4">
        <v>38122.867722804702</v>
      </c>
      <c r="Q55" s="2" t="s">
        <v>170</v>
      </c>
      <c r="R55" s="4">
        <v>0.99777348220963502</v>
      </c>
      <c r="S55" s="4">
        <v>6.1087499999999997</v>
      </c>
      <c r="T55" s="4">
        <v>380.35871531217498</v>
      </c>
      <c r="U55" s="14">
        <v>101.428990749913</v>
      </c>
      <c r="V55" s="4">
        <v>1053847.2564034101</v>
      </c>
      <c r="W55" s="4">
        <v>6.3068999999999997</v>
      </c>
      <c r="X55" s="4">
        <v>31427.1749316317</v>
      </c>
      <c r="Y55" s="2" t="s">
        <v>109</v>
      </c>
      <c r="Z55" s="4">
        <v>0.99928380047649101</v>
      </c>
      <c r="AA55" s="4">
        <v>6.9142333333333301</v>
      </c>
      <c r="AB55" s="4">
        <v>419.69834894248902</v>
      </c>
      <c r="AC55" s="14">
        <v>111.919559717997</v>
      </c>
      <c r="AD55" s="4">
        <v>457595.69012739498</v>
      </c>
      <c r="AE55" s="4">
        <v>6.3068999999999997</v>
      </c>
      <c r="AF55" s="4">
        <v>31427.1749316317</v>
      </c>
      <c r="AG55" s="2" t="s">
        <v>198</v>
      </c>
      <c r="AH55" s="4">
        <v>0.99801405805362797</v>
      </c>
      <c r="AI55" s="4">
        <v>7.7973333333333299</v>
      </c>
      <c r="AJ55" s="4">
        <v>313.90967828131801</v>
      </c>
      <c r="AK55" s="14">
        <v>83.709247541684903</v>
      </c>
      <c r="AL55" s="4">
        <v>199197.296499636</v>
      </c>
      <c r="AM55" s="4">
        <v>7.1204999999999998</v>
      </c>
      <c r="AN55" s="4">
        <v>15710.759833190299</v>
      </c>
      <c r="AO55" s="2" t="s">
        <v>112</v>
      </c>
      <c r="AP55" s="4">
        <v>0.98761920069369402</v>
      </c>
      <c r="AQ55" s="4">
        <v>8.2295333333333307</v>
      </c>
      <c r="AR55" s="4">
        <v>34.228902668186898</v>
      </c>
      <c r="AS55" s="14">
        <v>9.1277073781831692</v>
      </c>
      <c r="AT55" s="4">
        <v>13796.4909530798</v>
      </c>
      <c r="AU55" s="4">
        <v>7.1204999999999998</v>
      </c>
      <c r="AV55" s="4">
        <v>15710.759833190299</v>
      </c>
      <c r="AW55" s="2" t="s">
        <v>105</v>
      </c>
      <c r="AX55" s="4">
        <v>0.99932552855460699</v>
      </c>
      <c r="AY55" s="4">
        <v>9.3638333333333303</v>
      </c>
      <c r="AZ55" s="4">
        <v>397.25237198373901</v>
      </c>
      <c r="BA55" s="14">
        <v>105.93396586233</v>
      </c>
      <c r="BB55" s="4">
        <v>3919547.2645088499</v>
      </c>
      <c r="BC55" s="4">
        <v>7.1204999999999998</v>
      </c>
      <c r="BD55" s="4">
        <v>15710.759833190299</v>
      </c>
      <c r="BE55" s="2" t="s">
        <v>151</v>
      </c>
      <c r="BF55" s="4">
        <v>0.99981166094521201</v>
      </c>
      <c r="BG55" s="4">
        <v>9.6605333333333299</v>
      </c>
      <c r="BH55" s="4">
        <v>394.29677058761598</v>
      </c>
      <c r="BI55" s="14">
        <v>105.14580549003099</v>
      </c>
      <c r="BJ55" s="4">
        <v>180930.85730671199</v>
      </c>
      <c r="BK55" s="4">
        <v>7.1204999999999998</v>
      </c>
      <c r="BL55" s="4">
        <v>15710.759833190299</v>
      </c>
      <c r="BM55" s="2" t="s">
        <v>97</v>
      </c>
      <c r="BN55" s="4">
        <v>0.99844917884822604</v>
      </c>
      <c r="BO55" s="4">
        <v>11.581716666666701</v>
      </c>
      <c r="BP55" s="4">
        <v>344.64974142852401</v>
      </c>
      <c r="BQ55" s="14">
        <v>91.906597714273204</v>
      </c>
      <c r="BR55" s="4">
        <v>2238368.47748549</v>
      </c>
      <c r="BS55" s="4">
        <v>7.1204999999999998</v>
      </c>
      <c r="BT55" s="4">
        <v>15710.759833190299</v>
      </c>
      <c r="BU55" s="2" t="s">
        <v>136</v>
      </c>
      <c r="BV55" s="4">
        <v>0.99954382717040502</v>
      </c>
      <c r="BW55" s="4">
        <v>11.211166666666699</v>
      </c>
      <c r="BX55" s="4">
        <v>395.88220144017299</v>
      </c>
      <c r="BY55" s="14">
        <v>105.56858705071301</v>
      </c>
      <c r="BZ55" s="4">
        <v>2409381.8049041699</v>
      </c>
      <c r="CA55" s="4">
        <v>11.210316666666699</v>
      </c>
      <c r="CB55" s="4">
        <v>475409.86688018503</v>
      </c>
    </row>
    <row r="56" spans="1:80">
      <c r="A56" s="2"/>
      <c r="B56" s="2"/>
      <c r="C56" s="2" t="s">
        <v>50</v>
      </c>
      <c r="D56" s="2" t="s">
        <v>37</v>
      </c>
      <c r="E56" s="2" t="s">
        <v>179</v>
      </c>
      <c r="F56" s="2" t="s">
        <v>35</v>
      </c>
      <c r="G56" s="2" t="s">
        <v>60</v>
      </c>
      <c r="H56" s="1">
        <v>43866.294328703698</v>
      </c>
      <c r="I56" s="2" t="s">
        <v>140</v>
      </c>
      <c r="J56" s="4">
        <v>0.99952797098005297</v>
      </c>
      <c r="K56" s="4">
        <v>5.5957833333333298</v>
      </c>
      <c r="L56" s="4">
        <v>576.96745991723503</v>
      </c>
      <c r="M56" s="14">
        <v>92.314793586757702</v>
      </c>
      <c r="N56" s="4">
        <v>889916.33540463005</v>
      </c>
      <c r="O56" s="4">
        <v>5.6722666666666699</v>
      </c>
      <c r="P56" s="4">
        <v>46205.134832620599</v>
      </c>
      <c r="Q56" s="2" t="s">
        <v>170</v>
      </c>
      <c r="R56" s="4">
        <v>0.99777348220963502</v>
      </c>
      <c r="S56" s="4">
        <v>6.1117833333333298</v>
      </c>
      <c r="T56" s="4">
        <v>630.70578843180999</v>
      </c>
      <c r="U56" s="14">
        <v>100.91292614909</v>
      </c>
      <c r="V56" s="4">
        <v>1782570.59068901</v>
      </c>
      <c r="W56" s="4">
        <v>6.3068999999999997</v>
      </c>
      <c r="X56" s="4">
        <v>32996.018737220598</v>
      </c>
      <c r="Y56" s="2" t="s">
        <v>109</v>
      </c>
      <c r="Z56" s="4">
        <v>0.99928380047649101</v>
      </c>
      <c r="AA56" s="4">
        <v>6.9177</v>
      </c>
      <c r="AB56" s="4">
        <v>696.74507671191304</v>
      </c>
      <c r="AC56" s="14">
        <v>111.479212273906</v>
      </c>
      <c r="AD56" s="4">
        <v>797994.57844114804</v>
      </c>
      <c r="AE56" s="4">
        <v>6.3068999999999997</v>
      </c>
      <c r="AF56" s="4">
        <v>32996.018737220598</v>
      </c>
      <c r="AG56" s="2" t="s">
        <v>198</v>
      </c>
      <c r="AH56" s="4">
        <v>0.99801405805362797</v>
      </c>
      <c r="AI56" s="4">
        <v>7.7904</v>
      </c>
      <c r="AJ56" s="4">
        <v>627.62406158916895</v>
      </c>
      <c r="AK56" s="14">
        <v>100.419849854267</v>
      </c>
      <c r="AL56" s="4">
        <v>379629.56928046502</v>
      </c>
      <c r="AM56" s="4">
        <v>7.11703333333333</v>
      </c>
      <c r="AN56" s="4">
        <v>14975.416253884399</v>
      </c>
      <c r="AO56" s="2" t="s">
        <v>112</v>
      </c>
      <c r="AP56" s="4">
        <v>0.98761920069369402</v>
      </c>
      <c r="AQ56" s="4">
        <v>8.2295333333333307</v>
      </c>
      <c r="AR56" s="4">
        <v>250.32202364914099</v>
      </c>
      <c r="AS56" s="14">
        <v>40.051523783862599</v>
      </c>
      <c r="AT56" s="4">
        <v>71504.455607937707</v>
      </c>
      <c r="AU56" s="4">
        <v>7.11703333333333</v>
      </c>
      <c r="AV56" s="4">
        <v>14975.416253884399</v>
      </c>
      <c r="AW56" s="2" t="s">
        <v>105</v>
      </c>
      <c r="AX56" s="4">
        <v>0.99932552855460699</v>
      </c>
      <c r="AY56" s="4">
        <v>9.3638166666666702</v>
      </c>
      <c r="AZ56" s="4">
        <v>612.63942986859695</v>
      </c>
      <c r="BA56" s="14">
        <v>98.022308778975599</v>
      </c>
      <c r="BB56" s="4">
        <v>5748556.7521809004</v>
      </c>
      <c r="BC56" s="4">
        <v>7.11703333333333</v>
      </c>
      <c r="BD56" s="4">
        <v>14975.416253884399</v>
      </c>
      <c r="BE56" s="2" t="s">
        <v>151</v>
      </c>
      <c r="BF56" s="4">
        <v>0.99981166094521201</v>
      </c>
      <c r="BG56" s="4">
        <v>9.6630666666666691</v>
      </c>
      <c r="BH56" s="4">
        <v>616.14236966295198</v>
      </c>
      <c r="BI56" s="14">
        <v>98.582779146072298</v>
      </c>
      <c r="BJ56" s="4">
        <v>266776.31829220703</v>
      </c>
      <c r="BK56" s="4">
        <v>7.11703333333333</v>
      </c>
      <c r="BL56" s="4">
        <v>14975.416253884399</v>
      </c>
      <c r="BM56" s="2" t="s">
        <v>97</v>
      </c>
      <c r="BN56" s="4">
        <v>0.99844917884822604</v>
      </c>
      <c r="BO56" s="4">
        <v>11.356</v>
      </c>
      <c r="BP56" s="4">
        <v>579.94508125530103</v>
      </c>
      <c r="BQ56" s="14">
        <v>92.791213000848103</v>
      </c>
      <c r="BR56" s="4">
        <v>3590229.4625068898</v>
      </c>
      <c r="BS56" s="4">
        <v>7.11703333333333</v>
      </c>
      <c r="BT56" s="4">
        <v>14975.416253884399</v>
      </c>
      <c r="BU56" s="2" t="s">
        <v>136</v>
      </c>
      <c r="BV56" s="4">
        <v>0.99954382717040502</v>
      </c>
      <c r="BW56" s="4">
        <v>11.2189333333333</v>
      </c>
      <c r="BX56" s="4">
        <v>625.98033947127396</v>
      </c>
      <c r="BY56" s="14">
        <v>100.156854315404</v>
      </c>
      <c r="BZ56" s="4">
        <v>3665112.2413832801</v>
      </c>
      <c r="CA56" s="4">
        <v>11.218083333333301</v>
      </c>
      <c r="CB56" s="4">
        <v>457356.78591498698</v>
      </c>
    </row>
    <row r="57" spans="1:80">
      <c r="A57" s="2"/>
      <c r="B57" s="2"/>
      <c r="C57" s="2" t="s">
        <v>50</v>
      </c>
      <c r="D57" s="2" t="s">
        <v>37</v>
      </c>
      <c r="E57" s="2" t="s">
        <v>126</v>
      </c>
      <c r="F57" s="2" t="s">
        <v>35</v>
      </c>
      <c r="G57" s="2" t="s">
        <v>60</v>
      </c>
      <c r="H57" s="1">
        <v>43866.783912036997</v>
      </c>
      <c r="I57" s="2" t="s">
        <v>140</v>
      </c>
      <c r="J57" s="4">
        <v>0.99952797098005297</v>
      </c>
      <c r="K57" s="4">
        <v>5.58805</v>
      </c>
      <c r="L57" s="4">
        <v>719.743264539964</v>
      </c>
      <c r="M57" s="14">
        <v>115.15892232639401</v>
      </c>
      <c r="N57" s="4">
        <v>851152.79348274297</v>
      </c>
      <c r="O57" s="4">
        <v>5.6645333333333303</v>
      </c>
      <c r="P57" s="4">
        <v>35398.618989692302</v>
      </c>
      <c r="Q57" s="2" t="s">
        <v>170</v>
      </c>
      <c r="R57" s="4">
        <v>0.99777348220963502</v>
      </c>
      <c r="S57" s="4">
        <v>6.1087833333333297</v>
      </c>
      <c r="T57" s="4">
        <v>712.61512043760899</v>
      </c>
      <c r="U57" s="14">
        <v>114.01841927001701</v>
      </c>
      <c r="V57" s="4">
        <v>1651767.1300498401</v>
      </c>
      <c r="W57" s="4">
        <v>6.3099666666666696</v>
      </c>
      <c r="X57" s="4">
        <v>27321.9420202732</v>
      </c>
      <c r="Y57" s="2" t="s">
        <v>109</v>
      </c>
      <c r="Z57" s="4">
        <v>0.99928380047649101</v>
      </c>
      <c r="AA57" s="4">
        <v>6.91773333333333</v>
      </c>
      <c r="AB57" s="4">
        <v>726.95443397252302</v>
      </c>
      <c r="AC57" s="14">
        <v>116.31270943560401</v>
      </c>
      <c r="AD57" s="4">
        <v>689441.49270428903</v>
      </c>
      <c r="AE57" s="4">
        <v>6.3099666666666696</v>
      </c>
      <c r="AF57" s="4">
        <v>27321.9420202732</v>
      </c>
      <c r="AG57" s="2" t="s">
        <v>198</v>
      </c>
      <c r="AH57" s="4">
        <v>0.99801405805362797</v>
      </c>
      <c r="AI57" s="4">
        <v>7.7973666666666697</v>
      </c>
      <c r="AJ57" s="4">
        <v>585.64761806597699</v>
      </c>
      <c r="AK57" s="14">
        <v>93.703618890556399</v>
      </c>
      <c r="AL57" s="4">
        <v>300705.20213310397</v>
      </c>
      <c r="AM57" s="4">
        <v>7.1239999999999997</v>
      </c>
      <c r="AN57" s="4">
        <v>12712.267286935699</v>
      </c>
      <c r="AO57" s="2" t="s">
        <v>112</v>
      </c>
      <c r="AP57" s="4">
        <v>0.98761920069369402</v>
      </c>
      <c r="AQ57" s="4">
        <v>8.2295499999999997</v>
      </c>
      <c r="AR57" s="4">
        <v>62.284996194758101</v>
      </c>
      <c r="AS57" s="14">
        <v>9.9655993911612999</v>
      </c>
      <c r="AT57" s="4">
        <v>17594.6492797748</v>
      </c>
      <c r="AU57" s="4">
        <v>7.1239999999999997</v>
      </c>
      <c r="AV57" s="4">
        <v>12712.267286935699</v>
      </c>
      <c r="AW57" s="2" t="s">
        <v>105</v>
      </c>
      <c r="AX57" s="4">
        <v>0.99932552855460699</v>
      </c>
      <c r="AY57" s="4">
        <v>9.3638499999999993</v>
      </c>
      <c r="AZ57" s="4">
        <v>723.73302329324702</v>
      </c>
      <c r="BA57" s="14">
        <v>115.79728372692</v>
      </c>
      <c r="BB57" s="4">
        <v>5760943.7388973599</v>
      </c>
      <c r="BC57" s="4">
        <v>7.1239999999999997</v>
      </c>
      <c r="BD57" s="4">
        <v>12712.267286935699</v>
      </c>
      <c r="BE57" s="2" t="s">
        <v>151</v>
      </c>
      <c r="BF57" s="4">
        <v>0.99981166094521201</v>
      </c>
      <c r="BG57" s="4">
        <v>9.6605500000000006</v>
      </c>
      <c r="BH57" s="4">
        <v>719.530179229704</v>
      </c>
      <c r="BI57" s="14">
        <v>115.124828676753</v>
      </c>
      <c r="BJ57" s="4">
        <v>263203.16730289801</v>
      </c>
      <c r="BK57" s="4">
        <v>7.1239999999999997</v>
      </c>
      <c r="BL57" s="4">
        <v>12712.267286935699</v>
      </c>
      <c r="BM57" s="2" t="s">
        <v>97</v>
      </c>
      <c r="BN57" s="4">
        <v>0.99844917884822604</v>
      </c>
      <c r="BO57" s="4">
        <v>11.6907</v>
      </c>
      <c r="BP57" s="4">
        <v>528.75224068536795</v>
      </c>
      <c r="BQ57" s="14">
        <v>84.600358509658903</v>
      </c>
      <c r="BR57" s="4">
        <v>2778636.0817590901</v>
      </c>
      <c r="BS57" s="4">
        <v>7.1239999999999997</v>
      </c>
      <c r="BT57" s="4">
        <v>12712.267286935699</v>
      </c>
      <c r="BU57" s="2" t="s">
        <v>136</v>
      </c>
      <c r="BV57" s="4">
        <v>0.99954382717040502</v>
      </c>
      <c r="BW57" s="4">
        <v>11.2189833333333</v>
      </c>
      <c r="BX57" s="4">
        <v>628.36173534387399</v>
      </c>
      <c r="BY57" s="14">
        <v>100.53787765502</v>
      </c>
      <c r="BZ57" s="4">
        <v>3477236.95520283</v>
      </c>
      <c r="CA57" s="4">
        <v>11.210333333333301</v>
      </c>
      <c r="CB57" s="4">
        <v>432268.01073152898</v>
      </c>
    </row>
    <row r="58" spans="1:80">
      <c r="A58" s="2"/>
      <c r="B58" s="2"/>
      <c r="C58" s="2" t="s">
        <v>29</v>
      </c>
      <c r="D58" s="2" t="s">
        <v>37</v>
      </c>
      <c r="E58" s="2" t="s">
        <v>83</v>
      </c>
      <c r="F58" s="2" t="s">
        <v>35</v>
      </c>
      <c r="G58" s="2" t="s">
        <v>195</v>
      </c>
      <c r="H58" s="1">
        <v>43866.798703703702</v>
      </c>
      <c r="I58" s="2" t="s">
        <v>140</v>
      </c>
      <c r="J58" s="4">
        <v>0.99952797098005297</v>
      </c>
      <c r="K58" s="4">
        <v>5.5919166666666698</v>
      </c>
      <c r="L58" s="4">
        <v>955.598365113157</v>
      </c>
      <c r="M58" s="14">
        <v>109.211241727218</v>
      </c>
      <c r="N58" s="4">
        <v>1209272.3539165801</v>
      </c>
      <c r="O58" s="4">
        <v>5.6645000000000003</v>
      </c>
      <c r="P58" s="4">
        <v>37831.248525948497</v>
      </c>
      <c r="Q58" s="2" t="s">
        <v>170</v>
      </c>
      <c r="R58" s="4">
        <v>0.99777348220963502</v>
      </c>
      <c r="S58" s="4">
        <v>6.1117999999999997</v>
      </c>
      <c r="T58" s="4">
        <v>952.91151595299402</v>
      </c>
      <c r="U58" s="14">
        <v>108.904173251771</v>
      </c>
      <c r="V58" s="4">
        <v>2342810.2447023299</v>
      </c>
      <c r="W58" s="4">
        <v>6.3068999999999997</v>
      </c>
      <c r="X58" s="4">
        <v>29825.7109241049</v>
      </c>
      <c r="Y58" s="2" t="s">
        <v>109</v>
      </c>
      <c r="Z58" s="4">
        <v>0.99928380047649101</v>
      </c>
      <c r="AA58" s="4">
        <v>6.9177166666666698</v>
      </c>
      <c r="AB58" s="4">
        <v>956.04285972262005</v>
      </c>
      <c r="AC58" s="14">
        <v>109.262041111157</v>
      </c>
      <c r="AD58" s="4">
        <v>989977.07736664405</v>
      </c>
      <c r="AE58" s="4">
        <v>6.3068999999999997</v>
      </c>
      <c r="AF58" s="4">
        <v>29825.7109241049</v>
      </c>
      <c r="AG58" s="2" t="s">
        <v>198</v>
      </c>
      <c r="AH58" s="4">
        <v>0.99801405805362797</v>
      </c>
      <c r="AI58" s="4">
        <v>7.7973499999999998</v>
      </c>
      <c r="AJ58" s="4">
        <v>874.21594314131198</v>
      </c>
      <c r="AK58" s="14">
        <v>99.910393501864206</v>
      </c>
      <c r="AL58" s="4">
        <v>489085.24952316599</v>
      </c>
      <c r="AM58" s="4">
        <v>7.1239666666666697</v>
      </c>
      <c r="AN58" s="4">
        <v>13851.101065642801</v>
      </c>
      <c r="AO58" s="2" t="s">
        <v>112</v>
      </c>
      <c r="AP58" s="4">
        <v>0.98761920069369402</v>
      </c>
      <c r="AQ58" s="4">
        <v>8.2295333333333307</v>
      </c>
      <c r="AR58" s="4">
        <v>80.958346952008597</v>
      </c>
      <c r="AS58" s="14">
        <v>9.2523825088009897</v>
      </c>
      <c r="AT58" s="4">
        <v>23834.837255886901</v>
      </c>
      <c r="AU58" s="4">
        <v>7.1239666666666697</v>
      </c>
      <c r="AV58" s="4">
        <v>13851.101065642801</v>
      </c>
      <c r="AW58" s="2" t="s">
        <v>105</v>
      </c>
      <c r="AX58" s="4">
        <v>0.99932552855460699</v>
      </c>
      <c r="AY58" s="4">
        <v>9.3638333333333303</v>
      </c>
      <c r="AZ58" s="4">
        <v>947.53141995503199</v>
      </c>
      <c r="BA58" s="14">
        <v>108.289305137718</v>
      </c>
      <c r="BB58" s="4">
        <v>8211104.7281226898</v>
      </c>
      <c r="BC58" s="4">
        <v>7.1239666666666697</v>
      </c>
      <c r="BD58" s="4">
        <v>13851.101065642801</v>
      </c>
      <c r="BE58" s="2" t="s">
        <v>151</v>
      </c>
      <c r="BF58" s="4">
        <v>0.99981166094521201</v>
      </c>
      <c r="BG58" s="4">
        <v>9.6605333333333299</v>
      </c>
      <c r="BH58" s="4">
        <v>987.19405101414998</v>
      </c>
      <c r="BI58" s="14">
        <v>112.82217725875999</v>
      </c>
      <c r="BJ58" s="4">
        <v>388602.17697296903</v>
      </c>
      <c r="BK58" s="4">
        <v>7.1239666666666697</v>
      </c>
      <c r="BL58" s="4">
        <v>13851.101065642801</v>
      </c>
      <c r="BM58" s="2" t="s">
        <v>97</v>
      </c>
      <c r="BN58" s="4">
        <v>0.99844917884822604</v>
      </c>
      <c r="BO58" s="4">
        <v>11.573916666666699</v>
      </c>
      <c r="BP58" s="4">
        <v>780.05291574159298</v>
      </c>
      <c r="BQ58" s="14">
        <v>89.148904656182097</v>
      </c>
      <c r="BR58" s="4">
        <v>4466473.8645176403</v>
      </c>
      <c r="BS58" s="4">
        <v>7.1239666666666697</v>
      </c>
      <c r="BT58" s="4">
        <v>13851.101065642801</v>
      </c>
      <c r="BU58" s="2" t="s">
        <v>136</v>
      </c>
      <c r="BV58" s="4">
        <v>0.99954382717040502</v>
      </c>
      <c r="BW58" s="4">
        <v>11.21895</v>
      </c>
      <c r="BX58" s="4">
        <v>882.67596227922695</v>
      </c>
      <c r="BY58" s="14">
        <v>100.877252831912</v>
      </c>
      <c r="BZ58" s="4">
        <v>4969720.3055824498</v>
      </c>
      <c r="CA58" s="4">
        <v>11.2103</v>
      </c>
      <c r="CB58" s="4">
        <v>439804.014353559</v>
      </c>
    </row>
    <row r="59" spans="1:80">
      <c r="A59" s="2"/>
      <c r="B59" s="2"/>
      <c r="C59" s="2" t="s">
        <v>27</v>
      </c>
      <c r="D59" s="2" t="s">
        <v>37</v>
      </c>
      <c r="E59" s="2" t="s">
        <v>161</v>
      </c>
      <c r="F59" s="2" t="s">
        <v>35</v>
      </c>
      <c r="G59" s="2" t="s">
        <v>188</v>
      </c>
      <c r="H59" s="1">
        <v>43866.813495370399</v>
      </c>
      <c r="I59" s="2" t="s">
        <v>140</v>
      </c>
      <c r="J59" s="4">
        <v>0.99952797098005297</v>
      </c>
      <c r="K59" s="4">
        <v>5.5997000000000003</v>
      </c>
      <c r="L59" s="4">
        <v>1276.7089475559401</v>
      </c>
      <c r="M59" s="14">
        <v>102.136715804475</v>
      </c>
      <c r="N59" s="4">
        <v>1811006.9775996599</v>
      </c>
      <c r="O59" s="4">
        <v>5.6722999999999999</v>
      </c>
      <c r="P59" s="4">
        <v>42332.745378326203</v>
      </c>
      <c r="Q59" s="2" t="s">
        <v>170</v>
      </c>
      <c r="R59" s="4">
        <v>0.99777348220963502</v>
      </c>
      <c r="S59" s="4">
        <v>6.1118166666666696</v>
      </c>
      <c r="T59" s="4">
        <v>1410.67787922299</v>
      </c>
      <c r="U59" s="14">
        <v>112.854230337839</v>
      </c>
      <c r="V59" s="4">
        <v>3479023.3044391698</v>
      </c>
      <c r="W59" s="4">
        <v>6.3069166666666696</v>
      </c>
      <c r="X59" s="4">
        <v>31678.775099139701</v>
      </c>
      <c r="Y59" s="2" t="s">
        <v>109</v>
      </c>
      <c r="Z59" s="4">
        <v>0.99928380047649101</v>
      </c>
      <c r="AA59" s="4">
        <v>6.9142666666666699</v>
      </c>
      <c r="AB59" s="4">
        <v>1381.0278010066399</v>
      </c>
      <c r="AC59" s="14">
        <v>110.482224080531</v>
      </c>
      <c r="AD59" s="4">
        <v>1519162.4988552099</v>
      </c>
      <c r="AE59" s="4">
        <v>6.3069166666666696</v>
      </c>
      <c r="AF59" s="4">
        <v>31678.775099139701</v>
      </c>
      <c r="AG59" s="2" t="s">
        <v>198</v>
      </c>
      <c r="AH59" s="4">
        <v>0.99801405805362797</v>
      </c>
      <c r="AI59" s="4">
        <v>7.7973666666666697</v>
      </c>
      <c r="AJ59" s="4">
        <v>1230.89237354382</v>
      </c>
      <c r="AK59" s="14">
        <v>98.471389883505296</v>
      </c>
      <c r="AL59" s="4">
        <v>705547.85654563701</v>
      </c>
      <c r="AM59" s="4">
        <v>7.1239999999999997</v>
      </c>
      <c r="AN59" s="4">
        <v>14191.3872660458</v>
      </c>
      <c r="AO59" s="2" t="s">
        <v>112</v>
      </c>
      <c r="AP59" s="4">
        <v>0.98761920069369402</v>
      </c>
      <c r="AQ59" s="4">
        <v>8.2295499999999997</v>
      </c>
      <c r="AR59" s="4">
        <v>135.844988450183</v>
      </c>
      <c r="AS59" s="14">
        <v>10.867599076014599</v>
      </c>
      <c r="AT59" s="4">
        <v>38465.9933881365</v>
      </c>
      <c r="AU59" s="4">
        <v>7.1239999999999997</v>
      </c>
      <c r="AV59" s="4">
        <v>14191.3872660458</v>
      </c>
      <c r="AW59" s="2" t="s">
        <v>105</v>
      </c>
      <c r="AX59" s="4">
        <v>0.99932552855460699</v>
      </c>
      <c r="AY59" s="4">
        <v>9.3612833333333292</v>
      </c>
      <c r="AZ59" s="4">
        <v>1325.2951486612201</v>
      </c>
      <c r="BA59" s="14">
        <v>106.023611892898</v>
      </c>
      <c r="BB59" s="4">
        <v>11757666.224084601</v>
      </c>
      <c r="BC59" s="4">
        <v>7.1239999999999997</v>
      </c>
      <c r="BD59" s="4">
        <v>14191.3872660458</v>
      </c>
      <c r="BE59" s="2" t="s">
        <v>151</v>
      </c>
      <c r="BF59" s="4">
        <v>0.99981166094521201</v>
      </c>
      <c r="BG59" s="4">
        <v>9.6605333333333299</v>
      </c>
      <c r="BH59" s="4">
        <v>1461.7025752694301</v>
      </c>
      <c r="BI59" s="14">
        <v>116.936206021554</v>
      </c>
      <c r="BJ59" s="4">
        <v>576447.58071549702</v>
      </c>
      <c r="BK59" s="4">
        <v>7.1239999999999997</v>
      </c>
      <c r="BL59" s="4">
        <v>14191.3872660458</v>
      </c>
      <c r="BM59" s="2" t="s">
        <v>97</v>
      </c>
      <c r="BN59" s="4">
        <v>0.99844917884822604</v>
      </c>
      <c r="BO59" s="4">
        <v>11.6673166666667</v>
      </c>
      <c r="BP59" s="4">
        <v>1212.22021357311</v>
      </c>
      <c r="BQ59" s="14">
        <v>96.977617085848806</v>
      </c>
      <c r="BR59" s="4">
        <v>7111526.0872990498</v>
      </c>
      <c r="BS59" s="4">
        <v>7.1239999999999997</v>
      </c>
      <c r="BT59" s="4">
        <v>14191.3872660458</v>
      </c>
      <c r="BU59" s="2" t="s">
        <v>136</v>
      </c>
      <c r="BV59" s="4">
        <v>0.99954382717040502</v>
      </c>
      <c r="BW59" s="4">
        <v>11.211166666666699</v>
      </c>
      <c r="BX59" s="4">
        <v>1245.8138107750799</v>
      </c>
      <c r="BY59" s="14">
        <v>99.6651048620067</v>
      </c>
      <c r="BZ59" s="4">
        <v>7513845.8065498304</v>
      </c>
      <c r="CA59" s="4">
        <v>11.210316666666699</v>
      </c>
      <c r="CB59" s="4">
        <v>471126.65803247498</v>
      </c>
    </row>
    <row r="60" spans="1:80">
      <c r="A60" s="2"/>
      <c r="B60" s="2"/>
      <c r="C60" s="2" t="s">
        <v>41</v>
      </c>
      <c r="D60" s="2" t="s">
        <v>37</v>
      </c>
      <c r="E60" s="2" t="s">
        <v>166</v>
      </c>
      <c r="F60" s="2" t="s">
        <v>33</v>
      </c>
      <c r="G60" s="2" t="s">
        <v>162</v>
      </c>
      <c r="H60" s="1">
        <v>43865.939004629603</v>
      </c>
      <c r="I60" s="2" t="s">
        <v>140</v>
      </c>
      <c r="J60" s="4">
        <v>0.99952797098005297</v>
      </c>
      <c r="K60" s="4">
        <v>5.1797000000000004</v>
      </c>
      <c r="L60" s="4">
        <v>0</v>
      </c>
      <c r="M60" s="4"/>
      <c r="N60" s="4">
        <v>0</v>
      </c>
      <c r="O60" s="4">
        <v>5.6606166666666704</v>
      </c>
      <c r="P60" s="4">
        <v>42279.192252925299</v>
      </c>
      <c r="Q60" s="2" t="s">
        <v>170</v>
      </c>
      <c r="R60" s="4">
        <v>0.99777348220963502</v>
      </c>
      <c r="S60" s="4">
        <v>6.0936000000000003</v>
      </c>
      <c r="T60" s="4">
        <v>0</v>
      </c>
      <c r="U60" s="4"/>
      <c r="V60" s="4">
        <v>0</v>
      </c>
      <c r="W60" s="4">
        <v>6.2947666666666704</v>
      </c>
      <c r="X60" s="4">
        <v>34299.151823398803</v>
      </c>
      <c r="Y60" s="2" t="s">
        <v>109</v>
      </c>
      <c r="Z60" s="4">
        <v>0.99928380047649101</v>
      </c>
      <c r="AA60" s="4">
        <v>6.9211833333333299</v>
      </c>
      <c r="AB60" s="4">
        <v>270.46070916528902</v>
      </c>
      <c r="AC60" s="4"/>
      <c r="AD60" s="4">
        <v>321598.65571838198</v>
      </c>
      <c r="AE60" s="4">
        <v>6.2947666666666704</v>
      </c>
      <c r="AF60" s="4">
        <v>34299.151823398803</v>
      </c>
      <c r="AG60" s="2" t="s">
        <v>198</v>
      </c>
      <c r="AH60" s="4">
        <v>0.99801405805362797</v>
      </c>
      <c r="AI60" s="4">
        <v>7.7834833333333302</v>
      </c>
      <c r="AJ60" s="4">
        <v>1.3726177460742</v>
      </c>
      <c r="AK60" s="4"/>
      <c r="AL60" s="4">
        <v>908.51912652471401</v>
      </c>
      <c r="AM60" s="4">
        <v>7.1031833333333303</v>
      </c>
      <c r="AN60" s="4">
        <v>16387.130826185599</v>
      </c>
      <c r="AO60" s="2" t="s">
        <v>112</v>
      </c>
      <c r="AP60" s="4">
        <v>0.98761920069369402</v>
      </c>
      <c r="AQ60" s="4">
        <v>8.2218</v>
      </c>
      <c r="AR60" s="4">
        <v>122.078914622357</v>
      </c>
      <c r="AS60" s="14"/>
      <c r="AT60" s="4">
        <v>40349.773901591601</v>
      </c>
      <c r="AU60" s="4">
        <v>7.1031833333333303</v>
      </c>
      <c r="AV60" s="4">
        <v>16387.130826185599</v>
      </c>
      <c r="AW60" s="2" t="s">
        <v>105</v>
      </c>
      <c r="AX60" s="4">
        <v>0.99932552855460699</v>
      </c>
      <c r="AY60" s="4">
        <v>9.3663833333333297</v>
      </c>
      <c r="AZ60" s="4">
        <v>0</v>
      </c>
      <c r="BA60" s="4"/>
      <c r="BB60" s="4">
        <v>1907.6094295452699</v>
      </c>
      <c r="BC60" s="4">
        <v>7.1031833333333303</v>
      </c>
      <c r="BD60" s="4">
        <v>16387.130826185599</v>
      </c>
      <c r="BE60" s="2" t="s">
        <v>151</v>
      </c>
      <c r="BF60" s="4">
        <v>0.99981166094521201</v>
      </c>
      <c r="BG60" s="4">
        <v>9.6656166666666703</v>
      </c>
      <c r="BH60" s="4">
        <v>251.356985254145</v>
      </c>
      <c r="BI60" s="14"/>
      <c r="BJ60" s="4">
        <v>121087.919300835</v>
      </c>
      <c r="BK60" s="4">
        <v>7.1031833333333303</v>
      </c>
      <c r="BL60" s="4">
        <v>16387.130826185599</v>
      </c>
      <c r="BM60" s="2" t="s">
        <v>97</v>
      </c>
      <c r="BN60" s="4">
        <v>0.99844917884822604</v>
      </c>
      <c r="BO60" s="4">
        <v>11.293749999999999</v>
      </c>
      <c r="BP60" s="4">
        <v>0</v>
      </c>
      <c r="BQ60" s="14"/>
      <c r="BR60" s="4">
        <v>0</v>
      </c>
      <c r="BS60" s="4">
        <v>7.1031833333333303</v>
      </c>
      <c r="BT60" s="4">
        <v>16387.130826185599</v>
      </c>
      <c r="BU60" s="2" t="s">
        <v>136</v>
      </c>
      <c r="BV60" s="4">
        <v>0.99954382717040502</v>
      </c>
      <c r="BW60" s="4">
        <v>11.21895</v>
      </c>
      <c r="BX60" s="4">
        <v>236.12426846707299</v>
      </c>
      <c r="BY60" s="4"/>
      <c r="BZ60" s="4">
        <v>1559477.0530083801</v>
      </c>
      <c r="CA60" s="4">
        <v>11.218083333333301</v>
      </c>
      <c r="CB60" s="4">
        <v>515901.63542196498</v>
      </c>
    </row>
    <row r="61" spans="1:80">
      <c r="A61" s="2"/>
      <c r="B61" s="2"/>
      <c r="C61" s="2" t="s">
        <v>7</v>
      </c>
      <c r="D61" s="2" t="s">
        <v>37</v>
      </c>
      <c r="E61" s="2" t="s">
        <v>155</v>
      </c>
      <c r="F61" s="2" t="s">
        <v>33</v>
      </c>
      <c r="G61" s="2" t="s">
        <v>162</v>
      </c>
      <c r="H61" s="1">
        <v>43865.953784722202</v>
      </c>
      <c r="I61" s="2" t="s">
        <v>140</v>
      </c>
      <c r="J61" s="4">
        <v>0.99952797098005297</v>
      </c>
      <c r="K61" s="4">
        <v>5.1641666666666701</v>
      </c>
      <c r="L61" s="4">
        <v>0</v>
      </c>
      <c r="M61" s="4"/>
      <c r="N61" s="4">
        <v>0</v>
      </c>
      <c r="O61" s="4">
        <v>5.6528666666666698</v>
      </c>
      <c r="P61" s="4">
        <v>45252.342619267802</v>
      </c>
      <c r="Q61" s="2" t="s">
        <v>170</v>
      </c>
      <c r="R61" s="4">
        <v>0.99777348220963502</v>
      </c>
      <c r="S61" s="4">
        <v>6.0966666666666702</v>
      </c>
      <c r="T61" s="4">
        <v>0</v>
      </c>
      <c r="U61" s="4"/>
      <c r="V61" s="4">
        <v>0</v>
      </c>
      <c r="W61" s="4">
        <v>6.2978333333333296</v>
      </c>
      <c r="X61" s="4">
        <v>32412.4363247199</v>
      </c>
      <c r="Y61" s="2" t="s">
        <v>109</v>
      </c>
      <c r="Z61" s="4">
        <v>0.99928380047649101</v>
      </c>
      <c r="AA61" s="4">
        <v>6.92078333333333</v>
      </c>
      <c r="AB61" s="4">
        <v>275.02897237111802</v>
      </c>
      <c r="AC61" s="4"/>
      <c r="AD61" s="4">
        <v>309051.883332306</v>
      </c>
      <c r="AE61" s="4">
        <v>6.2978333333333296</v>
      </c>
      <c r="AF61" s="4">
        <v>32412.4363247199</v>
      </c>
      <c r="AG61" s="2" t="s">
        <v>198</v>
      </c>
      <c r="AH61" s="4">
        <v>0.99801405805362797</v>
      </c>
      <c r="AI61" s="4">
        <v>7.7900166666666699</v>
      </c>
      <c r="AJ61" s="4">
        <v>1.3002321275347499</v>
      </c>
      <c r="AK61" s="4"/>
      <c r="AL61" s="4">
        <v>826.66718575484595</v>
      </c>
      <c r="AM61" s="4">
        <v>7.1131833333333301</v>
      </c>
      <c r="AN61" s="4">
        <v>15740.852943223101</v>
      </c>
      <c r="AO61" s="2" t="s">
        <v>112</v>
      </c>
      <c r="AP61" s="4">
        <v>0.98761920069369402</v>
      </c>
      <c r="AQ61" s="4">
        <v>8.2270000000000003</v>
      </c>
      <c r="AR61" s="4">
        <v>120.598305459774</v>
      </c>
      <c r="AS61" s="14"/>
      <c r="AT61" s="4">
        <v>38338.194763681699</v>
      </c>
      <c r="AU61" s="4">
        <v>7.1131833333333301</v>
      </c>
      <c r="AV61" s="4">
        <v>15740.852943223101</v>
      </c>
      <c r="AW61" s="2" t="s">
        <v>105</v>
      </c>
      <c r="AX61" s="4">
        <v>0.99932552855460699</v>
      </c>
      <c r="AY61" s="4">
        <v>9.3664166666666695</v>
      </c>
      <c r="AZ61" s="4">
        <v>0</v>
      </c>
      <c r="BA61" s="4"/>
      <c r="BB61" s="4">
        <v>1807.49136420692</v>
      </c>
      <c r="BC61" s="4">
        <v>7.1131833333333301</v>
      </c>
      <c r="BD61" s="4">
        <v>15740.852943223101</v>
      </c>
      <c r="BE61" s="2" t="s">
        <v>151</v>
      </c>
      <c r="BF61" s="4">
        <v>0.99981166094521201</v>
      </c>
      <c r="BG61" s="4">
        <v>9.6656499999999994</v>
      </c>
      <c r="BH61" s="4">
        <v>236.306855318662</v>
      </c>
      <c r="BI61" s="14"/>
      <c r="BJ61" s="4">
        <v>109422.547348251</v>
      </c>
      <c r="BK61" s="4">
        <v>7.1131833333333301</v>
      </c>
      <c r="BL61" s="4">
        <v>15740.852943223101</v>
      </c>
      <c r="BM61" s="2" t="s">
        <v>97</v>
      </c>
      <c r="BN61" s="4">
        <v>0.99844917884822604</v>
      </c>
      <c r="BO61" s="4">
        <v>11.1848166666667</v>
      </c>
      <c r="BP61" s="4">
        <v>0</v>
      </c>
      <c r="BQ61" s="14"/>
      <c r="BR61" s="4">
        <v>0</v>
      </c>
      <c r="BS61" s="4">
        <v>7.1131833333333301</v>
      </c>
      <c r="BT61" s="4">
        <v>15740.852943223101</v>
      </c>
      <c r="BU61" s="2" t="s">
        <v>136</v>
      </c>
      <c r="BV61" s="4">
        <v>0.99954382717040502</v>
      </c>
      <c r="BW61" s="4">
        <v>11.218966666666701</v>
      </c>
      <c r="BX61" s="4">
        <v>239.36485612069799</v>
      </c>
      <c r="BY61" s="4"/>
      <c r="BZ61" s="4">
        <v>1494748.7556215201</v>
      </c>
      <c r="CA61" s="4">
        <v>11.218116666666701</v>
      </c>
      <c r="CB61" s="4">
        <v>487793.88857384602</v>
      </c>
    </row>
    <row r="62" spans="1:80">
      <c r="A62" s="2"/>
      <c r="B62" s="2"/>
      <c r="C62" s="2" t="s">
        <v>127</v>
      </c>
      <c r="D62" s="2" t="s">
        <v>37</v>
      </c>
      <c r="E62" s="2" t="s">
        <v>98</v>
      </c>
      <c r="F62" s="2" t="s">
        <v>33</v>
      </c>
      <c r="G62" s="2" t="s">
        <v>162</v>
      </c>
      <c r="H62" s="1">
        <v>43866.442523148202</v>
      </c>
      <c r="I62" s="2" t="s">
        <v>140</v>
      </c>
      <c r="J62" s="4">
        <v>0.99952797098005297</v>
      </c>
      <c r="K62" s="4">
        <v>5.2224666666666701</v>
      </c>
      <c r="L62" s="4">
        <v>0</v>
      </c>
      <c r="M62" s="4"/>
      <c r="N62" s="4">
        <v>0</v>
      </c>
      <c r="O62" s="4">
        <v>5.6684000000000001</v>
      </c>
      <c r="P62" s="4">
        <v>48899.433326525097</v>
      </c>
      <c r="Q62" s="2" t="s">
        <v>170</v>
      </c>
      <c r="R62" s="4">
        <v>0.99777348220963502</v>
      </c>
      <c r="S62" s="4">
        <v>6.1026999999999996</v>
      </c>
      <c r="T62" s="4">
        <v>0</v>
      </c>
      <c r="U62" s="4"/>
      <c r="V62" s="4">
        <v>0</v>
      </c>
      <c r="W62" s="4">
        <v>6.3068999999999997</v>
      </c>
      <c r="X62" s="4">
        <v>38512.151665069301</v>
      </c>
      <c r="Y62" s="2" t="s">
        <v>109</v>
      </c>
      <c r="Z62" s="4">
        <v>0.99928380047649101</v>
      </c>
      <c r="AA62" s="4">
        <v>6.9177166666666698</v>
      </c>
      <c r="AB62" s="4">
        <v>266.95938412228497</v>
      </c>
      <c r="AC62" s="4"/>
      <c r="AD62" s="4">
        <v>356416.74525700603</v>
      </c>
      <c r="AE62" s="4">
        <v>6.3068999999999997</v>
      </c>
      <c r="AF62" s="4">
        <v>38512.151665069301</v>
      </c>
      <c r="AG62" s="2" t="s">
        <v>198</v>
      </c>
      <c r="AH62" s="4">
        <v>0.99801405805362797</v>
      </c>
      <c r="AI62" s="4">
        <v>7.7938833333333299</v>
      </c>
      <c r="AJ62" s="4">
        <v>0.93509818224334196</v>
      </c>
      <c r="AK62" s="4"/>
      <c r="AL62" s="4">
        <v>627.46415343111903</v>
      </c>
      <c r="AM62" s="4">
        <v>7.1170499999999999</v>
      </c>
      <c r="AN62" s="4">
        <v>16613.0802447266</v>
      </c>
      <c r="AO62" s="2" t="s">
        <v>112</v>
      </c>
      <c r="AP62" s="4">
        <v>0.98761920069369402</v>
      </c>
      <c r="AQ62" s="4">
        <v>8.2269666666666694</v>
      </c>
      <c r="AR62" s="4">
        <v>28.960722092828199</v>
      </c>
      <c r="AS62" s="14"/>
      <c r="AT62" s="4">
        <v>13010.678044087699</v>
      </c>
      <c r="AU62" s="4">
        <v>7.1170499999999999</v>
      </c>
      <c r="AV62" s="4">
        <v>16613.0802447266</v>
      </c>
      <c r="AW62" s="2" t="s">
        <v>105</v>
      </c>
      <c r="AX62" s="4">
        <v>0.99932552855460699</v>
      </c>
      <c r="AY62" s="4">
        <v>9.3664000000000005</v>
      </c>
      <c r="AZ62" s="4">
        <v>0</v>
      </c>
      <c r="BA62" s="4"/>
      <c r="BB62" s="4">
        <v>12993.519207273301</v>
      </c>
      <c r="BC62" s="4">
        <v>7.1170499999999999</v>
      </c>
      <c r="BD62" s="4">
        <v>16613.0802447266</v>
      </c>
      <c r="BE62" s="2" t="s">
        <v>151</v>
      </c>
      <c r="BF62" s="4">
        <v>0.99981166094521201</v>
      </c>
      <c r="BG62" s="4">
        <v>9.6630833333333293</v>
      </c>
      <c r="BH62" s="4">
        <v>240.93892650343699</v>
      </c>
      <c r="BI62" s="14"/>
      <c r="BJ62" s="4">
        <v>117724.9479003</v>
      </c>
      <c r="BK62" s="4">
        <v>7.1170499999999999</v>
      </c>
      <c r="BL62" s="4">
        <v>16613.0802447266</v>
      </c>
      <c r="BM62" s="2" t="s">
        <v>97</v>
      </c>
      <c r="BN62" s="4">
        <v>0.99844917884822604</v>
      </c>
      <c r="BO62" s="4">
        <v>11.418283333333299</v>
      </c>
      <c r="BP62" s="4">
        <v>1.98308012268073</v>
      </c>
      <c r="BQ62" s="14"/>
      <c r="BR62" s="4">
        <v>13619.051389344</v>
      </c>
      <c r="BS62" s="4">
        <v>7.1170499999999999</v>
      </c>
      <c r="BT62" s="4">
        <v>16613.0802447266</v>
      </c>
      <c r="BU62" s="2" t="s">
        <v>136</v>
      </c>
      <c r="BV62" s="4">
        <v>0.99954382717040502</v>
      </c>
      <c r="BW62" s="4">
        <v>11.21895</v>
      </c>
      <c r="BX62" s="4">
        <v>229.19371131092799</v>
      </c>
      <c r="BY62" s="4"/>
      <c r="BZ62" s="4">
        <v>1583252.38536896</v>
      </c>
      <c r="CA62" s="4">
        <v>11.2181</v>
      </c>
      <c r="CB62" s="4">
        <v>539605.03729637305</v>
      </c>
    </row>
    <row r="63" spans="1:80">
      <c r="A63" s="2"/>
      <c r="B63" s="2"/>
      <c r="C63" s="2" t="s">
        <v>17</v>
      </c>
      <c r="D63" s="2" t="s">
        <v>37</v>
      </c>
      <c r="E63" s="2" t="s">
        <v>94</v>
      </c>
      <c r="F63" s="2" t="s">
        <v>33</v>
      </c>
      <c r="G63" s="2" t="s">
        <v>162</v>
      </c>
      <c r="H63" s="1">
        <v>43866.457418981503</v>
      </c>
      <c r="I63" s="2" t="s">
        <v>140</v>
      </c>
      <c r="J63" s="4">
        <v>0.99952797098005297</v>
      </c>
      <c r="K63" s="4">
        <v>5.2302666666666697</v>
      </c>
      <c r="L63" s="4">
        <v>0</v>
      </c>
      <c r="M63" s="4"/>
      <c r="N63" s="4">
        <v>0</v>
      </c>
      <c r="O63" s="4">
        <v>5.6722999999999999</v>
      </c>
      <c r="P63" s="4">
        <v>48880.230070834798</v>
      </c>
      <c r="Q63" s="2" t="s">
        <v>170</v>
      </c>
      <c r="R63" s="4">
        <v>0.99777348220963502</v>
      </c>
      <c r="S63" s="4">
        <v>6.0996833333333296</v>
      </c>
      <c r="T63" s="4">
        <v>0</v>
      </c>
      <c r="U63" s="4"/>
      <c r="V63" s="4">
        <v>0</v>
      </c>
      <c r="W63" s="4">
        <v>6.3069333333333297</v>
      </c>
      <c r="X63" s="4">
        <v>36219.364147357002</v>
      </c>
      <c r="Y63" s="2" t="s">
        <v>109</v>
      </c>
      <c r="Z63" s="4">
        <v>0.99928380047649101</v>
      </c>
      <c r="AA63" s="4">
        <v>6.91773333333333</v>
      </c>
      <c r="AB63" s="4">
        <v>286.09041815866402</v>
      </c>
      <c r="AC63" s="4"/>
      <c r="AD63" s="4">
        <v>359268.25775365502</v>
      </c>
      <c r="AE63" s="4">
        <v>6.3069333333333297</v>
      </c>
      <c r="AF63" s="4">
        <v>36219.364147357002</v>
      </c>
      <c r="AG63" s="2" t="s">
        <v>198</v>
      </c>
      <c r="AH63" s="4">
        <v>0.99801405805362797</v>
      </c>
      <c r="AI63" s="4">
        <v>7.7939166666666697</v>
      </c>
      <c r="AJ63" s="4">
        <v>0.77704731868024002</v>
      </c>
      <c r="AK63" s="4"/>
      <c r="AL63" s="4">
        <v>506.88780614419102</v>
      </c>
      <c r="AM63" s="4">
        <v>7.1170666666666698</v>
      </c>
      <c r="AN63" s="4">
        <v>16150.3832738683</v>
      </c>
      <c r="AO63" s="2" t="s">
        <v>112</v>
      </c>
      <c r="AP63" s="4">
        <v>0.98761920069369402</v>
      </c>
      <c r="AQ63" s="4">
        <v>8.2269833333333295</v>
      </c>
      <c r="AR63" s="4">
        <v>31.228579542908999</v>
      </c>
      <c r="AS63" s="14"/>
      <c r="AT63" s="4">
        <v>13308.773956905799</v>
      </c>
      <c r="AU63" s="4">
        <v>7.1170666666666698</v>
      </c>
      <c r="AV63" s="4">
        <v>16150.3832738683</v>
      </c>
      <c r="AW63" s="2" t="s">
        <v>105</v>
      </c>
      <c r="AX63" s="4">
        <v>0.99932552855460699</v>
      </c>
      <c r="AY63" s="4">
        <v>9.3638666666666701</v>
      </c>
      <c r="AZ63" s="4">
        <v>0</v>
      </c>
      <c r="BA63" s="4"/>
      <c r="BB63" s="4">
        <v>1442.77838031178</v>
      </c>
      <c r="BC63" s="4">
        <v>7.1170666666666698</v>
      </c>
      <c r="BD63" s="4">
        <v>16150.3832738683</v>
      </c>
      <c r="BE63" s="2" t="s">
        <v>151</v>
      </c>
      <c r="BF63" s="4">
        <v>0.99981166094521201</v>
      </c>
      <c r="BG63" s="4">
        <v>9.6631</v>
      </c>
      <c r="BH63" s="4">
        <v>237.888148989077</v>
      </c>
      <c r="BI63" s="14"/>
      <c r="BJ63" s="4">
        <v>113012.598664816</v>
      </c>
      <c r="BK63" s="4">
        <v>7.1170666666666698</v>
      </c>
      <c r="BL63" s="4">
        <v>16150.3832738683</v>
      </c>
      <c r="BM63" s="2" t="s">
        <v>97</v>
      </c>
      <c r="BN63" s="4">
        <v>0.99844917884822604</v>
      </c>
      <c r="BO63" s="4">
        <v>11.1848333333333</v>
      </c>
      <c r="BP63" s="4">
        <v>0</v>
      </c>
      <c r="BQ63" s="14"/>
      <c r="BR63" s="4">
        <v>0</v>
      </c>
      <c r="BS63" s="4">
        <v>7.1170666666666698</v>
      </c>
      <c r="BT63" s="4">
        <v>16150.3832738683</v>
      </c>
      <c r="BU63" s="2" t="s">
        <v>136</v>
      </c>
      <c r="BV63" s="4">
        <v>0.99954382717040502</v>
      </c>
      <c r="BW63" s="4">
        <v>11.2189833333333</v>
      </c>
      <c r="BX63" s="4">
        <v>228.60777454541201</v>
      </c>
      <c r="BY63" s="4"/>
      <c r="BZ63" s="4">
        <v>1527886.65072653</v>
      </c>
      <c r="CA63" s="4">
        <v>11.218116666666701</v>
      </c>
      <c r="CB63" s="4">
        <v>522069.93278230302</v>
      </c>
    </row>
    <row r="64" spans="1:80">
      <c r="A64" s="2"/>
      <c r="B64" s="2"/>
      <c r="C64" s="2" t="s">
        <v>108</v>
      </c>
      <c r="D64" s="2" t="s">
        <v>37</v>
      </c>
      <c r="E64" s="2" t="s">
        <v>6</v>
      </c>
      <c r="F64" s="2" t="s">
        <v>33</v>
      </c>
      <c r="G64" s="2" t="s">
        <v>162</v>
      </c>
      <c r="H64" s="1">
        <v>43866.472175925897</v>
      </c>
      <c r="I64" s="2" t="s">
        <v>140</v>
      </c>
      <c r="J64" s="4">
        <v>0.99952797098005297</v>
      </c>
      <c r="K64" s="4">
        <v>5.1952333333333298</v>
      </c>
      <c r="L64" s="4">
        <v>0</v>
      </c>
      <c r="M64" s="4"/>
      <c r="N64" s="4">
        <v>0</v>
      </c>
      <c r="O64" s="4">
        <v>5.6567166666666697</v>
      </c>
      <c r="P64" s="4">
        <v>45429.6893119495</v>
      </c>
      <c r="Q64" s="2" t="s">
        <v>170</v>
      </c>
      <c r="R64" s="4">
        <v>0.99777348220963502</v>
      </c>
      <c r="S64" s="4">
        <v>6.1026833333333297</v>
      </c>
      <c r="T64" s="4">
        <v>0</v>
      </c>
      <c r="U64" s="4"/>
      <c r="V64" s="4">
        <v>0</v>
      </c>
      <c r="W64" s="4">
        <v>6.3038666666666696</v>
      </c>
      <c r="X64" s="4">
        <v>33035.422465210897</v>
      </c>
      <c r="Y64" s="2" t="s">
        <v>109</v>
      </c>
      <c r="Z64" s="4">
        <v>0.99928380047649101</v>
      </c>
      <c r="AA64" s="4">
        <v>6.9211666666666698</v>
      </c>
      <c r="AB64" s="4">
        <v>0</v>
      </c>
      <c r="AC64" s="4"/>
      <c r="AD64" s="4">
        <v>0</v>
      </c>
      <c r="AE64" s="4">
        <v>6.3038666666666696</v>
      </c>
      <c r="AF64" s="4">
        <v>33035.422465210897</v>
      </c>
      <c r="AG64" s="2" t="s">
        <v>198</v>
      </c>
      <c r="AH64" s="4">
        <v>0.99801405805362797</v>
      </c>
      <c r="AI64" s="4">
        <v>7.7938833333333299</v>
      </c>
      <c r="AJ64" s="4">
        <v>298.857326471921</v>
      </c>
      <c r="AK64" s="4"/>
      <c r="AL64" s="4">
        <v>182057.73613292901</v>
      </c>
      <c r="AM64" s="4">
        <v>7.1204999999999998</v>
      </c>
      <c r="AN64" s="4">
        <v>15082.164964105799</v>
      </c>
      <c r="AO64" s="2" t="s">
        <v>112</v>
      </c>
      <c r="AP64" s="4">
        <v>0.98761920069369402</v>
      </c>
      <c r="AQ64" s="4">
        <v>8.2321166666666699</v>
      </c>
      <c r="AR64" s="4">
        <v>0</v>
      </c>
      <c r="AS64" s="14"/>
      <c r="AT64" s="4">
        <v>0</v>
      </c>
      <c r="AU64" s="4">
        <v>7.1204999999999998</v>
      </c>
      <c r="AV64" s="4">
        <v>15082.164964105799</v>
      </c>
      <c r="AW64" s="2" t="s">
        <v>105</v>
      </c>
      <c r="AX64" s="4">
        <v>0.99932552855460699</v>
      </c>
      <c r="AY64" s="4">
        <v>9.3638333333333303</v>
      </c>
      <c r="AZ64" s="4">
        <v>268.50564585422399</v>
      </c>
      <c r="BA64" s="4"/>
      <c r="BB64" s="4">
        <v>2551207.2325750198</v>
      </c>
      <c r="BC64" s="4">
        <v>7.1204999999999998</v>
      </c>
      <c r="BD64" s="4">
        <v>15082.164964105799</v>
      </c>
      <c r="BE64" s="2" t="s">
        <v>151</v>
      </c>
      <c r="BF64" s="4">
        <v>0.99981166094521201</v>
      </c>
      <c r="BG64" s="4">
        <v>9.3655333333333299</v>
      </c>
      <c r="BH64" s="4">
        <v>0</v>
      </c>
      <c r="BI64" s="14"/>
      <c r="BJ64" s="4">
        <v>0</v>
      </c>
      <c r="BK64" s="4">
        <v>7.1204999999999998</v>
      </c>
      <c r="BL64" s="4">
        <v>15082.164964105799</v>
      </c>
      <c r="BM64" s="2" t="s">
        <v>97</v>
      </c>
      <c r="BN64" s="4">
        <v>0.99844917884822604</v>
      </c>
      <c r="BO64" s="4">
        <v>11.2314833333333</v>
      </c>
      <c r="BP64" s="4">
        <v>0</v>
      </c>
      <c r="BQ64" s="14"/>
      <c r="BR64" s="4">
        <v>0</v>
      </c>
      <c r="BS64" s="4">
        <v>7.1204999999999998</v>
      </c>
      <c r="BT64" s="4">
        <v>15082.164964105799</v>
      </c>
      <c r="BU64" s="2" t="s">
        <v>136</v>
      </c>
      <c r="BV64" s="4">
        <v>0.99954382717040502</v>
      </c>
      <c r="BW64" s="4">
        <v>11.2189333333333</v>
      </c>
      <c r="BX64" s="4">
        <v>228.357014618211</v>
      </c>
      <c r="BY64" s="4"/>
      <c r="BZ64" s="4">
        <v>1268681.97731017</v>
      </c>
      <c r="CA64" s="4">
        <v>11.218083333333301</v>
      </c>
      <c r="CB64" s="4">
        <v>433977.241570746</v>
      </c>
    </row>
    <row r="65" spans="1:80">
      <c r="A65" s="2"/>
      <c r="B65" s="2"/>
      <c r="C65" s="2" t="s">
        <v>100</v>
      </c>
      <c r="D65" s="2" t="s">
        <v>37</v>
      </c>
      <c r="E65" s="2" t="s">
        <v>76</v>
      </c>
      <c r="F65" s="2" t="s">
        <v>33</v>
      </c>
      <c r="G65" s="2" t="s">
        <v>162</v>
      </c>
      <c r="H65" s="1">
        <v>43865.968622685199</v>
      </c>
      <c r="I65" s="2" t="s">
        <v>140</v>
      </c>
      <c r="J65" s="4">
        <v>0.99952797098005297</v>
      </c>
      <c r="K65" s="4">
        <v>5.1991333333333296</v>
      </c>
      <c r="L65" s="4">
        <v>0</v>
      </c>
      <c r="M65" s="4"/>
      <c r="N65" s="4">
        <v>0</v>
      </c>
      <c r="O65" s="4">
        <v>5.6645000000000003</v>
      </c>
      <c r="P65" s="4">
        <v>42273.417517638998</v>
      </c>
      <c r="Q65" s="2" t="s">
        <v>170</v>
      </c>
      <c r="R65" s="4">
        <v>0.99777348220963502</v>
      </c>
      <c r="S65" s="4">
        <v>6.0966166666666703</v>
      </c>
      <c r="T65" s="4">
        <v>0</v>
      </c>
      <c r="U65" s="4"/>
      <c r="V65" s="4">
        <v>0</v>
      </c>
      <c r="W65" s="4">
        <v>6.3008333333333297</v>
      </c>
      <c r="X65" s="4">
        <v>35240.2399483716</v>
      </c>
      <c r="Y65" s="2" t="s">
        <v>109</v>
      </c>
      <c r="Z65" s="4">
        <v>0.99928380047649101</v>
      </c>
      <c r="AA65" s="4">
        <v>6.9177</v>
      </c>
      <c r="AB65" s="4">
        <v>0</v>
      </c>
      <c r="AC65" s="4"/>
      <c r="AD65" s="4">
        <v>0</v>
      </c>
      <c r="AE65" s="4">
        <v>6.3008333333333297</v>
      </c>
      <c r="AF65" s="4">
        <v>35240.2399483716</v>
      </c>
      <c r="AG65" s="2" t="s">
        <v>198</v>
      </c>
      <c r="AH65" s="4">
        <v>0.99801405805362797</v>
      </c>
      <c r="AI65" s="4">
        <v>7.7834666666666701</v>
      </c>
      <c r="AJ65" s="4">
        <v>276.48686945959503</v>
      </c>
      <c r="AK65" s="4"/>
      <c r="AL65" s="4">
        <v>183688.80767327599</v>
      </c>
      <c r="AM65" s="4">
        <v>7.1066333333333302</v>
      </c>
      <c r="AN65" s="4">
        <v>16448.5128933698</v>
      </c>
      <c r="AO65" s="2" t="s">
        <v>112</v>
      </c>
      <c r="AP65" s="4">
        <v>0.98761920069369402</v>
      </c>
      <c r="AQ65" s="4">
        <v>8.2269500000000004</v>
      </c>
      <c r="AR65" s="4">
        <v>0</v>
      </c>
      <c r="AS65" s="14"/>
      <c r="AT65" s="4">
        <v>476.96117599192098</v>
      </c>
      <c r="AU65" s="4">
        <v>7.1066333333333302</v>
      </c>
      <c r="AV65" s="4">
        <v>16448.5128933698</v>
      </c>
      <c r="AW65" s="2" t="s">
        <v>105</v>
      </c>
      <c r="AX65" s="4">
        <v>0.99932552855460699</v>
      </c>
      <c r="AY65" s="4">
        <v>9.3663666666666696</v>
      </c>
      <c r="AZ65" s="4">
        <v>220.73526972667199</v>
      </c>
      <c r="BA65" s="4"/>
      <c r="BB65" s="4">
        <v>2292083.30330932</v>
      </c>
      <c r="BC65" s="4">
        <v>7.1066333333333302</v>
      </c>
      <c r="BD65" s="4">
        <v>16448.5128933698</v>
      </c>
      <c r="BE65" s="2" t="s">
        <v>151</v>
      </c>
      <c r="BF65" s="4">
        <v>0.99981166094521201</v>
      </c>
      <c r="BG65" s="4">
        <v>9.3655166666666698</v>
      </c>
      <c r="BH65" s="4">
        <v>0</v>
      </c>
      <c r="BI65" s="14"/>
      <c r="BJ65" s="4">
        <v>0</v>
      </c>
      <c r="BK65" s="4">
        <v>7.1066333333333302</v>
      </c>
      <c r="BL65" s="4">
        <v>16448.5128933698</v>
      </c>
      <c r="BM65" s="2" t="s">
        <v>97</v>
      </c>
      <c r="BN65" s="4">
        <v>0.99844917884822604</v>
      </c>
      <c r="BO65" s="4">
        <v>11.161433333333299</v>
      </c>
      <c r="BP65" s="4">
        <v>0</v>
      </c>
      <c r="BQ65" s="14"/>
      <c r="BR65" s="4">
        <v>0</v>
      </c>
      <c r="BS65" s="4">
        <v>7.1066333333333302</v>
      </c>
      <c r="BT65" s="4">
        <v>16448.5128933698</v>
      </c>
      <c r="BU65" s="2" t="s">
        <v>136</v>
      </c>
      <c r="BV65" s="4">
        <v>0.99954382717040502</v>
      </c>
      <c r="BW65" s="4">
        <v>11.2189333333333</v>
      </c>
      <c r="BX65" s="4">
        <v>216.14662866408801</v>
      </c>
      <c r="BY65" s="4"/>
      <c r="BZ65" s="4">
        <v>1341527.1913423401</v>
      </c>
      <c r="CA65" s="4">
        <v>11.218066666666701</v>
      </c>
      <c r="CB65" s="4">
        <v>484818.914785815</v>
      </c>
    </row>
    <row r="66" spans="1:80">
      <c r="A66" s="2"/>
      <c r="B66" s="2"/>
      <c r="C66" s="2" t="s">
        <v>38</v>
      </c>
      <c r="D66" s="2" t="s">
        <v>37</v>
      </c>
      <c r="E66" s="2" t="s">
        <v>53</v>
      </c>
      <c r="F66" s="2" t="s">
        <v>33</v>
      </c>
      <c r="G66" s="2" t="s">
        <v>162</v>
      </c>
      <c r="H66" s="1">
        <v>43866.013043981497</v>
      </c>
      <c r="I66" s="2" t="s">
        <v>140</v>
      </c>
      <c r="J66" s="4">
        <v>0.99952797098005297</v>
      </c>
      <c r="K66" s="4">
        <v>5.6386000000000003</v>
      </c>
      <c r="L66" s="4">
        <v>0</v>
      </c>
      <c r="M66" s="4"/>
      <c r="N66" s="4">
        <v>0</v>
      </c>
      <c r="O66" s="4">
        <v>5.6450833333333303</v>
      </c>
      <c r="P66" s="4">
        <v>40772.897628011102</v>
      </c>
      <c r="Q66" s="2" t="s">
        <v>170</v>
      </c>
      <c r="R66" s="4">
        <v>0.99777348220963502</v>
      </c>
      <c r="S66" s="4">
        <v>6.0936166666666702</v>
      </c>
      <c r="T66" s="4">
        <v>0</v>
      </c>
      <c r="U66" s="4"/>
      <c r="V66" s="4">
        <v>0</v>
      </c>
      <c r="W66" s="4">
        <v>6.2948000000000004</v>
      </c>
      <c r="X66" s="4">
        <v>33685.851660485197</v>
      </c>
      <c r="Y66" s="2" t="s">
        <v>109</v>
      </c>
      <c r="Z66" s="4">
        <v>0.99928380047649101</v>
      </c>
      <c r="AA66" s="4">
        <v>6.92078333333333</v>
      </c>
      <c r="AB66" s="4">
        <v>0</v>
      </c>
      <c r="AC66" s="4"/>
      <c r="AD66" s="4">
        <v>0</v>
      </c>
      <c r="AE66" s="4">
        <v>6.2948000000000004</v>
      </c>
      <c r="AF66" s="4">
        <v>33685.851660485197</v>
      </c>
      <c r="AG66" s="2" t="s">
        <v>198</v>
      </c>
      <c r="AH66" s="4">
        <v>0.99801405805362797</v>
      </c>
      <c r="AI66" s="4">
        <v>7.7865500000000001</v>
      </c>
      <c r="AJ66" s="4">
        <v>277.18382565625302</v>
      </c>
      <c r="AK66" s="4"/>
      <c r="AL66" s="4">
        <v>181926.16086971399</v>
      </c>
      <c r="AM66" s="4">
        <v>7.11316666666667</v>
      </c>
      <c r="AN66" s="4">
        <v>16249.7141592604</v>
      </c>
      <c r="AO66" s="2" t="s">
        <v>112</v>
      </c>
      <c r="AP66" s="4">
        <v>0.98761920069369402</v>
      </c>
      <c r="AQ66" s="4">
        <v>8.2295666666666705</v>
      </c>
      <c r="AR66" s="4">
        <v>0</v>
      </c>
      <c r="AS66" s="14"/>
      <c r="AT66" s="4">
        <v>280.63942225236099</v>
      </c>
      <c r="AU66" s="4">
        <v>7.11316666666667</v>
      </c>
      <c r="AV66" s="4">
        <v>16249.7141592604</v>
      </c>
      <c r="AW66" s="2" t="s">
        <v>105</v>
      </c>
      <c r="AX66" s="4">
        <v>0.99932552855460699</v>
      </c>
      <c r="AY66" s="4">
        <v>9.3664166666666695</v>
      </c>
      <c r="AZ66" s="4">
        <v>228.721505968434</v>
      </c>
      <c r="BA66" s="4"/>
      <c r="BB66" s="4">
        <v>2345349.6761227502</v>
      </c>
      <c r="BC66" s="4">
        <v>7.11316666666667</v>
      </c>
      <c r="BD66" s="4">
        <v>16249.7141592604</v>
      </c>
      <c r="BE66" s="2" t="s">
        <v>151</v>
      </c>
      <c r="BF66" s="4">
        <v>0.99981166094521201</v>
      </c>
      <c r="BG66" s="4">
        <v>9.3655666666666697</v>
      </c>
      <c r="BH66" s="4">
        <v>0</v>
      </c>
      <c r="BI66" s="14"/>
      <c r="BJ66" s="4">
        <v>0</v>
      </c>
      <c r="BK66" s="4">
        <v>7.11316666666667</v>
      </c>
      <c r="BL66" s="4">
        <v>16249.7141592604</v>
      </c>
      <c r="BM66" s="2" t="s">
        <v>97</v>
      </c>
      <c r="BN66" s="4">
        <v>0.99844917884822604</v>
      </c>
      <c r="BO66" s="4">
        <v>11.08365</v>
      </c>
      <c r="BP66" s="4">
        <v>0</v>
      </c>
      <c r="BQ66" s="14"/>
      <c r="BR66" s="4">
        <v>0</v>
      </c>
      <c r="BS66" s="4">
        <v>7.11316666666667</v>
      </c>
      <c r="BT66" s="4">
        <v>16249.7141592604</v>
      </c>
      <c r="BU66" s="2" t="s">
        <v>136</v>
      </c>
      <c r="BV66" s="4">
        <v>0.99954382717040502</v>
      </c>
      <c r="BW66" s="4">
        <v>11.2189833333333</v>
      </c>
      <c r="BX66" s="4">
        <v>211.39965159789</v>
      </c>
      <c r="BY66" s="4"/>
      <c r="BZ66" s="4">
        <v>1347459.29933289</v>
      </c>
      <c r="CA66" s="4">
        <v>11.218116666666701</v>
      </c>
      <c r="CB66" s="4">
        <v>497897.48220014502</v>
      </c>
    </row>
    <row r="67" spans="1:80">
      <c r="A67" s="2"/>
      <c r="B67" s="2"/>
      <c r="C67" s="2" t="s">
        <v>56</v>
      </c>
      <c r="D67" s="2" t="s">
        <v>37</v>
      </c>
      <c r="E67" s="2" t="s">
        <v>177</v>
      </c>
      <c r="F67" s="2" t="s">
        <v>33</v>
      </c>
      <c r="G67" s="2" t="s">
        <v>162</v>
      </c>
      <c r="H67" s="1">
        <v>43866.027800925898</v>
      </c>
      <c r="I67" s="2" t="s">
        <v>140</v>
      </c>
      <c r="J67" s="4">
        <v>0.99952797098005297</v>
      </c>
      <c r="K67" s="4">
        <v>5.5919166666666698</v>
      </c>
      <c r="L67" s="4">
        <v>205.09178350708299</v>
      </c>
      <c r="M67" s="4"/>
      <c r="N67" s="4">
        <v>262299.43463055702</v>
      </c>
      <c r="O67" s="4">
        <v>5.6683833333333302</v>
      </c>
      <c r="P67" s="4">
        <v>38389.972909869102</v>
      </c>
      <c r="Q67" s="2" t="s">
        <v>170</v>
      </c>
      <c r="R67" s="4">
        <v>0.99777348220963502</v>
      </c>
      <c r="S67" s="4">
        <v>6.1117999999999997</v>
      </c>
      <c r="T67" s="4">
        <v>228.149051653025</v>
      </c>
      <c r="U67" s="4"/>
      <c r="V67" s="4">
        <v>596959.88308483304</v>
      </c>
      <c r="W67" s="4">
        <v>6.3038666666666696</v>
      </c>
      <c r="X67" s="4">
        <v>29174.797839332699</v>
      </c>
      <c r="Y67" s="2" t="s">
        <v>109</v>
      </c>
      <c r="Z67" s="4">
        <v>0.99928380047649101</v>
      </c>
      <c r="AA67" s="4">
        <v>6.8899833333333298</v>
      </c>
      <c r="AB67" s="4">
        <v>0</v>
      </c>
      <c r="AC67" s="4"/>
      <c r="AD67" s="4">
        <v>0</v>
      </c>
      <c r="AE67" s="4">
        <v>6.3038666666666696</v>
      </c>
      <c r="AF67" s="4">
        <v>29174.797839332699</v>
      </c>
      <c r="AG67" s="2" t="s">
        <v>198</v>
      </c>
      <c r="AH67" s="4">
        <v>0.99801405805362797</v>
      </c>
      <c r="AI67" s="4">
        <v>7.7904</v>
      </c>
      <c r="AJ67" s="4">
        <v>1.34680330096198</v>
      </c>
      <c r="AK67" s="4"/>
      <c r="AL67" s="4">
        <v>836.40066389645995</v>
      </c>
      <c r="AM67" s="4">
        <v>7.1135666666666699</v>
      </c>
      <c r="AN67" s="4">
        <v>15375.4789256397</v>
      </c>
      <c r="AO67" s="2" t="s">
        <v>112</v>
      </c>
      <c r="AP67" s="4">
        <v>0.98761920069369402</v>
      </c>
      <c r="AQ67" s="4">
        <v>8.2295333333333307</v>
      </c>
      <c r="AR67" s="4">
        <v>0</v>
      </c>
      <c r="AS67" s="14"/>
      <c r="AT67" s="4">
        <v>380.62543544044098</v>
      </c>
      <c r="AU67" s="4">
        <v>7.1135666666666699</v>
      </c>
      <c r="AV67" s="4">
        <v>15375.4789256397</v>
      </c>
      <c r="AW67" s="2" t="s">
        <v>105</v>
      </c>
      <c r="AX67" s="4">
        <v>0.99932552855460699</v>
      </c>
      <c r="AY67" s="4">
        <v>9.3663666666666696</v>
      </c>
      <c r="AZ67" s="4">
        <v>0</v>
      </c>
      <c r="BA67" s="4"/>
      <c r="BB67" s="4">
        <v>1968.5506807838501</v>
      </c>
      <c r="BC67" s="4">
        <v>7.1135666666666699</v>
      </c>
      <c r="BD67" s="4">
        <v>15375.4789256397</v>
      </c>
      <c r="BE67" s="2" t="s">
        <v>151</v>
      </c>
      <c r="BF67" s="4">
        <v>0.99981166094521201</v>
      </c>
      <c r="BG67" s="4">
        <v>9.5363500000000005</v>
      </c>
      <c r="BH67" s="4">
        <v>0</v>
      </c>
      <c r="BI67" s="14"/>
      <c r="BJ67" s="4">
        <v>0</v>
      </c>
      <c r="BK67" s="4">
        <v>7.1135666666666699</v>
      </c>
      <c r="BL67" s="4">
        <v>15375.4789256397</v>
      </c>
      <c r="BM67" s="2" t="s">
        <v>97</v>
      </c>
      <c r="BN67" s="4">
        <v>0.99844917884822604</v>
      </c>
      <c r="BO67" s="4">
        <v>11.215916666666701</v>
      </c>
      <c r="BP67" s="4">
        <v>238.07292783212301</v>
      </c>
      <c r="BQ67" s="14"/>
      <c r="BR67" s="4">
        <v>1513195.7041603499</v>
      </c>
      <c r="BS67" s="4">
        <v>7.1135666666666699</v>
      </c>
      <c r="BT67" s="4">
        <v>15375.4789256397</v>
      </c>
      <c r="BU67" s="2" t="s">
        <v>136</v>
      </c>
      <c r="BV67" s="4">
        <v>0.99954382717040502</v>
      </c>
      <c r="BW67" s="4">
        <v>11.2189333333333</v>
      </c>
      <c r="BX67" s="4">
        <v>227.56746183801599</v>
      </c>
      <c r="BY67" s="4"/>
      <c r="BZ67" s="4">
        <v>1251495.9030031799</v>
      </c>
      <c r="CA67" s="4">
        <v>11.218066666666701</v>
      </c>
      <c r="CB67" s="4">
        <v>429583.713497783</v>
      </c>
    </row>
    <row r="68" spans="1:80">
      <c r="A68" s="2"/>
      <c r="B68" s="2"/>
      <c r="C68" s="2" t="s">
        <v>40</v>
      </c>
      <c r="D68" s="2" t="s">
        <v>37</v>
      </c>
      <c r="E68" s="2" t="s">
        <v>172</v>
      </c>
      <c r="F68" s="2" t="s">
        <v>33</v>
      </c>
      <c r="G68" s="2" t="s">
        <v>162</v>
      </c>
      <c r="H68" s="1">
        <v>43866.042581018497</v>
      </c>
      <c r="I68" s="2" t="s">
        <v>140</v>
      </c>
      <c r="J68" s="4">
        <v>0.99952797098005297</v>
      </c>
      <c r="K68" s="4">
        <v>5.5997166666666702</v>
      </c>
      <c r="L68" s="4">
        <v>179.88309169174499</v>
      </c>
      <c r="M68" s="4"/>
      <c r="N68" s="4">
        <v>270871.311216734</v>
      </c>
      <c r="O68" s="4">
        <v>5.6761999999999997</v>
      </c>
      <c r="P68" s="4">
        <v>45206.496271289201</v>
      </c>
      <c r="Q68" s="2" t="s">
        <v>170</v>
      </c>
      <c r="R68" s="4">
        <v>0.99777348220963502</v>
      </c>
      <c r="S68" s="4">
        <v>6.1148499999999997</v>
      </c>
      <c r="T68" s="4">
        <v>207.95505926412599</v>
      </c>
      <c r="U68" s="4"/>
      <c r="V68" s="4">
        <v>620020.00051113905</v>
      </c>
      <c r="W68" s="4">
        <v>6.3038833333333297</v>
      </c>
      <c r="X68" s="4">
        <v>33169.586298774702</v>
      </c>
      <c r="Y68" s="2" t="s">
        <v>109</v>
      </c>
      <c r="Z68" s="4">
        <v>0.99928380047649101</v>
      </c>
      <c r="AA68" s="4">
        <v>7.0806666666666702</v>
      </c>
      <c r="AB68" s="4">
        <v>0</v>
      </c>
      <c r="AC68" s="4"/>
      <c r="AD68" s="4">
        <v>0</v>
      </c>
      <c r="AE68" s="4">
        <v>6.3038833333333297</v>
      </c>
      <c r="AF68" s="4">
        <v>33169.586298774702</v>
      </c>
      <c r="AG68" s="2" t="s">
        <v>198</v>
      </c>
      <c r="AH68" s="4">
        <v>0.99801405805362797</v>
      </c>
      <c r="AI68" s="4">
        <v>7.7869666666666699</v>
      </c>
      <c r="AJ68" s="4">
        <v>1.16525055960395</v>
      </c>
      <c r="AK68" s="4"/>
      <c r="AL68" s="4">
        <v>731.205428970605</v>
      </c>
      <c r="AM68" s="4">
        <v>7.1101333333333301</v>
      </c>
      <c r="AN68" s="4">
        <v>15535.9760371718</v>
      </c>
      <c r="AO68" s="2" t="s">
        <v>112</v>
      </c>
      <c r="AP68" s="4">
        <v>0.98761920069369402</v>
      </c>
      <c r="AQ68" s="4">
        <v>8.2295499999999997</v>
      </c>
      <c r="AR68" s="4">
        <v>0</v>
      </c>
      <c r="AS68" s="14"/>
      <c r="AT68" s="4">
        <v>211.243065155755</v>
      </c>
      <c r="AU68" s="4">
        <v>7.1101333333333301</v>
      </c>
      <c r="AV68" s="4">
        <v>15535.9760371718</v>
      </c>
      <c r="AW68" s="2" t="s">
        <v>105</v>
      </c>
      <c r="AX68" s="4">
        <v>0.99932552855460699</v>
      </c>
      <c r="AY68" s="4">
        <v>9.3664000000000005</v>
      </c>
      <c r="AZ68" s="4">
        <v>0</v>
      </c>
      <c r="BA68" s="4"/>
      <c r="BB68" s="4">
        <v>1509.7103341003401</v>
      </c>
      <c r="BC68" s="4">
        <v>7.1101333333333301</v>
      </c>
      <c r="BD68" s="4">
        <v>15535.9760371718</v>
      </c>
      <c r="BE68" s="2" t="s">
        <v>151</v>
      </c>
      <c r="BF68" s="4">
        <v>0.99981166094521201</v>
      </c>
      <c r="BG68" s="4">
        <v>9.5338333333333303</v>
      </c>
      <c r="BH68" s="4">
        <v>0</v>
      </c>
      <c r="BI68" s="14"/>
      <c r="BJ68" s="4">
        <v>0</v>
      </c>
      <c r="BK68" s="4">
        <v>7.1101333333333301</v>
      </c>
      <c r="BL68" s="4">
        <v>15535.9760371718</v>
      </c>
      <c r="BM68" s="2" t="s">
        <v>97</v>
      </c>
      <c r="BN68" s="4">
        <v>0.99844917884822604</v>
      </c>
      <c r="BO68" s="4">
        <v>11.2237166666667</v>
      </c>
      <c r="BP68" s="4">
        <v>234.750534609542</v>
      </c>
      <c r="BQ68" s="14"/>
      <c r="BR68" s="4">
        <v>1507653.59311021</v>
      </c>
      <c r="BS68" s="4">
        <v>7.1101333333333301</v>
      </c>
      <c r="BT68" s="4">
        <v>15535.9760371718</v>
      </c>
      <c r="BU68" s="2" t="s">
        <v>136</v>
      </c>
      <c r="BV68" s="4">
        <v>0.99954382717040502</v>
      </c>
      <c r="BW68" s="4">
        <v>11.218966666666701</v>
      </c>
      <c r="BX68" s="4">
        <v>234.42260711322101</v>
      </c>
      <c r="BY68" s="4"/>
      <c r="BZ68" s="4">
        <v>1286768.3040433601</v>
      </c>
      <c r="CA68" s="4">
        <v>11.2181</v>
      </c>
      <c r="CB68" s="4">
        <v>428774.94951716298</v>
      </c>
    </row>
    <row r="69" spans="1:80">
      <c r="A69" s="2"/>
      <c r="B69" s="2"/>
      <c r="C69" s="2" t="s">
        <v>52</v>
      </c>
      <c r="D69" s="2" t="s">
        <v>37</v>
      </c>
      <c r="E69" s="2" t="s">
        <v>62</v>
      </c>
      <c r="F69" s="2" t="s">
        <v>33</v>
      </c>
      <c r="G69" s="2" t="s">
        <v>162</v>
      </c>
      <c r="H69" s="1">
        <v>43866.057407407403</v>
      </c>
      <c r="I69" s="2" t="s">
        <v>140</v>
      </c>
      <c r="J69" s="4">
        <v>0.99952797098005297</v>
      </c>
      <c r="K69" s="4">
        <v>5.5996833333333296</v>
      </c>
      <c r="L69" s="4">
        <v>192.58213384747901</v>
      </c>
      <c r="M69" s="4"/>
      <c r="N69" s="4">
        <v>299018.521722593</v>
      </c>
      <c r="O69" s="4">
        <v>5.6761666666666697</v>
      </c>
      <c r="P69" s="4">
        <v>46610.130458278902</v>
      </c>
      <c r="Q69" s="2" t="s">
        <v>170</v>
      </c>
      <c r="R69" s="4">
        <v>0.99777348220963502</v>
      </c>
      <c r="S69" s="4">
        <v>6.1148333333333298</v>
      </c>
      <c r="T69" s="4">
        <v>206.01575099802099</v>
      </c>
      <c r="U69" s="4"/>
      <c r="V69" s="4">
        <v>651363.26613741205</v>
      </c>
      <c r="W69" s="4">
        <v>6.3008333333333297</v>
      </c>
      <c r="X69" s="4">
        <v>35166.805787450299</v>
      </c>
      <c r="Y69" s="2" t="s">
        <v>109</v>
      </c>
      <c r="Z69" s="4">
        <v>0.99928380047649101</v>
      </c>
      <c r="AA69" s="4">
        <v>7.0875833333333302</v>
      </c>
      <c r="AB69" s="4">
        <v>0</v>
      </c>
      <c r="AC69" s="4"/>
      <c r="AD69" s="4">
        <v>0</v>
      </c>
      <c r="AE69" s="4">
        <v>6.3008333333333297</v>
      </c>
      <c r="AF69" s="4">
        <v>35166.805787450299</v>
      </c>
      <c r="AG69" s="2" t="s">
        <v>198</v>
      </c>
      <c r="AH69" s="4">
        <v>0.99801405805362797</v>
      </c>
      <c r="AI69" s="4">
        <v>7.78695</v>
      </c>
      <c r="AJ69" s="4">
        <v>1.2346204828688501</v>
      </c>
      <c r="AK69" s="4"/>
      <c r="AL69" s="4">
        <v>821.55874383378398</v>
      </c>
      <c r="AM69" s="4">
        <v>7.1066500000000001</v>
      </c>
      <c r="AN69" s="4">
        <v>16474.9308350674</v>
      </c>
      <c r="AO69" s="2" t="s">
        <v>112</v>
      </c>
      <c r="AP69" s="4">
        <v>0.98761920069369402</v>
      </c>
      <c r="AQ69" s="4">
        <v>8.2295499999999997</v>
      </c>
      <c r="AR69" s="4">
        <v>0</v>
      </c>
      <c r="AS69" s="14"/>
      <c r="AT69" s="4">
        <v>306.58111435852402</v>
      </c>
      <c r="AU69" s="4">
        <v>7.1066500000000001</v>
      </c>
      <c r="AV69" s="4">
        <v>16474.9308350674</v>
      </c>
      <c r="AW69" s="2" t="s">
        <v>105</v>
      </c>
      <c r="AX69" s="4">
        <v>0.99932552855460699</v>
      </c>
      <c r="AY69" s="4">
        <v>9.3663833333333297</v>
      </c>
      <c r="AZ69" s="4">
        <v>0</v>
      </c>
      <c r="BA69" s="4"/>
      <c r="BB69" s="4">
        <v>1203.3863460781099</v>
      </c>
      <c r="BC69" s="4">
        <v>7.1066500000000001</v>
      </c>
      <c r="BD69" s="4">
        <v>16474.9308350674</v>
      </c>
      <c r="BE69" s="2" t="s">
        <v>151</v>
      </c>
      <c r="BF69" s="4">
        <v>0.99981166094521201</v>
      </c>
      <c r="BG69" s="4">
        <v>9.5312833333333309</v>
      </c>
      <c r="BH69" s="4">
        <v>0</v>
      </c>
      <c r="BI69" s="14"/>
      <c r="BJ69" s="4">
        <v>0</v>
      </c>
      <c r="BK69" s="4">
        <v>7.1066500000000001</v>
      </c>
      <c r="BL69" s="4">
        <v>16474.9308350674</v>
      </c>
      <c r="BM69" s="2" t="s">
        <v>97</v>
      </c>
      <c r="BN69" s="4">
        <v>0.99844917884822604</v>
      </c>
      <c r="BO69" s="4">
        <v>11.3171</v>
      </c>
      <c r="BP69" s="4">
        <v>242.02508653438301</v>
      </c>
      <c r="BQ69" s="14"/>
      <c r="BR69" s="4">
        <v>1648315.7881869499</v>
      </c>
      <c r="BS69" s="4">
        <v>7.1066500000000001</v>
      </c>
      <c r="BT69" s="4">
        <v>16474.9308350674</v>
      </c>
      <c r="BU69" s="2" t="s">
        <v>136</v>
      </c>
      <c r="BV69" s="4">
        <v>0.99954382717040502</v>
      </c>
      <c r="BW69" s="4">
        <v>11.21895</v>
      </c>
      <c r="BX69" s="4">
        <v>225.757327669863</v>
      </c>
      <c r="BY69" s="4"/>
      <c r="BZ69" s="4">
        <v>1438599.7058055601</v>
      </c>
      <c r="CA69" s="4">
        <v>11.218083333333301</v>
      </c>
      <c r="CB69" s="4">
        <v>497767.632312036</v>
      </c>
    </row>
    <row r="70" spans="1:80">
      <c r="A70" s="2"/>
      <c r="B70" s="2"/>
      <c r="C70" s="2" t="s">
        <v>185</v>
      </c>
      <c r="D70" s="2" t="s">
        <v>37</v>
      </c>
      <c r="E70" s="2" t="s">
        <v>19</v>
      </c>
      <c r="F70" s="2" t="s">
        <v>33</v>
      </c>
      <c r="G70" s="2" t="s">
        <v>162</v>
      </c>
      <c r="H70" s="1">
        <v>43866.368483796301</v>
      </c>
      <c r="I70" s="2" t="s">
        <v>140</v>
      </c>
      <c r="J70" s="4">
        <v>0.99952797098005297</v>
      </c>
      <c r="K70" s="4">
        <v>5.54915</v>
      </c>
      <c r="L70" s="4">
        <v>181.41071982312801</v>
      </c>
      <c r="M70" s="4"/>
      <c r="N70" s="4">
        <v>281804.27349768602</v>
      </c>
      <c r="O70" s="4">
        <v>5.6295333333333302</v>
      </c>
      <c r="P70" s="4">
        <v>46634.701988152097</v>
      </c>
      <c r="Q70" s="2" t="s">
        <v>170</v>
      </c>
      <c r="R70" s="4">
        <v>0.99777348220963502</v>
      </c>
      <c r="S70" s="4">
        <v>6.0936166666666702</v>
      </c>
      <c r="T70" s="4">
        <v>194.39200747203299</v>
      </c>
      <c r="U70" s="4"/>
      <c r="V70" s="4">
        <v>623589.86475364305</v>
      </c>
      <c r="W70" s="4">
        <v>6.2917500000000004</v>
      </c>
      <c r="X70" s="4">
        <v>35634.377480120304</v>
      </c>
      <c r="Y70" s="2" t="s">
        <v>109</v>
      </c>
      <c r="Z70" s="4">
        <v>0.99928380047649101</v>
      </c>
      <c r="AA70" s="4">
        <v>6.9281333333333297</v>
      </c>
      <c r="AB70" s="4">
        <v>0</v>
      </c>
      <c r="AC70" s="4"/>
      <c r="AD70" s="4">
        <v>0</v>
      </c>
      <c r="AE70" s="4">
        <v>6.2917500000000004</v>
      </c>
      <c r="AF70" s="4">
        <v>35634.377480120304</v>
      </c>
      <c r="AG70" s="2" t="s">
        <v>198</v>
      </c>
      <c r="AH70" s="4">
        <v>0.99801405805362797</v>
      </c>
      <c r="AI70" s="4">
        <v>7.79043333333333</v>
      </c>
      <c r="AJ70" s="4">
        <v>0.86634928676444301</v>
      </c>
      <c r="AK70" s="4"/>
      <c r="AL70" s="4">
        <v>637.16184266807898</v>
      </c>
      <c r="AM70" s="4">
        <v>7.1205333333333298</v>
      </c>
      <c r="AN70" s="4">
        <v>18208.542871840498</v>
      </c>
      <c r="AO70" s="2" t="s">
        <v>112</v>
      </c>
      <c r="AP70" s="4">
        <v>0.98761920069369402</v>
      </c>
      <c r="AQ70" s="4">
        <v>8.23213333333333</v>
      </c>
      <c r="AR70" s="4">
        <v>0</v>
      </c>
      <c r="AS70" s="14"/>
      <c r="AT70" s="4">
        <v>0</v>
      </c>
      <c r="AU70" s="4">
        <v>7.1205333333333298</v>
      </c>
      <c r="AV70" s="4">
        <v>18208.542871840498</v>
      </c>
      <c r="AW70" s="2" t="s">
        <v>105</v>
      </c>
      <c r="AX70" s="4">
        <v>0.99932552855460699</v>
      </c>
      <c r="AY70" s="4">
        <v>9.3664000000000005</v>
      </c>
      <c r="AZ70" s="4">
        <v>0</v>
      </c>
      <c r="BA70" s="4"/>
      <c r="BB70" s="4">
        <v>9095.6217776757094</v>
      </c>
      <c r="BC70" s="4">
        <v>7.1205333333333298</v>
      </c>
      <c r="BD70" s="4">
        <v>18208.542871840498</v>
      </c>
      <c r="BE70" s="2" t="s">
        <v>151</v>
      </c>
      <c r="BF70" s="4">
        <v>0.99981166094521201</v>
      </c>
      <c r="BG70" s="4">
        <v>9.7931166666666698</v>
      </c>
      <c r="BH70" s="4">
        <v>0</v>
      </c>
      <c r="BI70" s="14"/>
      <c r="BJ70" s="4">
        <v>0</v>
      </c>
      <c r="BK70" s="4">
        <v>7.1205333333333298</v>
      </c>
      <c r="BL70" s="4">
        <v>18208.542871840498</v>
      </c>
      <c r="BM70" s="2" t="s">
        <v>97</v>
      </c>
      <c r="BN70" s="4">
        <v>0.99844917884822604</v>
      </c>
      <c r="BO70" s="4">
        <v>11.371600000000001</v>
      </c>
      <c r="BP70" s="4">
        <v>197.24183096290099</v>
      </c>
      <c r="BQ70" s="14"/>
      <c r="BR70" s="4">
        <v>1484672.4604467801</v>
      </c>
      <c r="BS70" s="4">
        <v>7.1205333333333298</v>
      </c>
      <c r="BT70" s="4">
        <v>18208.542871840498</v>
      </c>
      <c r="BU70" s="2" t="s">
        <v>136</v>
      </c>
      <c r="BV70" s="4">
        <v>0.99954382717040502</v>
      </c>
      <c r="BW70" s="4">
        <v>11.218966666666701</v>
      </c>
      <c r="BX70" s="4">
        <v>211.60656886469499</v>
      </c>
      <c r="BY70" s="4"/>
      <c r="BZ70" s="4">
        <v>1420407.57143155</v>
      </c>
      <c r="CA70" s="4">
        <v>11.218116666666701</v>
      </c>
      <c r="CB70" s="4">
        <v>524339.25743247999</v>
      </c>
    </row>
    <row r="71" spans="1:80">
      <c r="A71" s="2"/>
      <c r="B71" s="2"/>
      <c r="C71" s="2" t="s">
        <v>134</v>
      </c>
      <c r="D71" s="2" t="s">
        <v>37</v>
      </c>
      <c r="E71" s="2" t="s">
        <v>64</v>
      </c>
      <c r="F71" s="2" t="s">
        <v>33</v>
      </c>
      <c r="G71" s="2" t="s">
        <v>162</v>
      </c>
      <c r="H71" s="1">
        <v>43866.383298611101</v>
      </c>
      <c r="I71" s="2" t="s">
        <v>140</v>
      </c>
      <c r="J71" s="4">
        <v>0.99952797098005297</v>
      </c>
      <c r="K71" s="4">
        <v>5.0785666666666698</v>
      </c>
      <c r="L71" s="4">
        <v>0</v>
      </c>
      <c r="M71" s="4"/>
      <c r="N71" s="4">
        <v>0</v>
      </c>
      <c r="O71" s="4">
        <v>5.6256000000000004</v>
      </c>
      <c r="P71" s="4">
        <v>49525.892691761801</v>
      </c>
      <c r="Q71" s="2" t="s">
        <v>170</v>
      </c>
      <c r="R71" s="4">
        <v>0.99777348220963502</v>
      </c>
      <c r="S71" s="4">
        <v>6.1391</v>
      </c>
      <c r="T71" s="4">
        <v>0</v>
      </c>
      <c r="U71" s="4"/>
      <c r="V71" s="4">
        <v>0</v>
      </c>
      <c r="W71" s="4">
        <v>6.2735166666666702</v>
      </c>
      <c r="X71" s="4">
        <v>38036.284353692303</v>
      </c>
      <c r="Y71" s="2" t="s">
        <v>109</v>
      </c>
      <c r="Z71" s="4">
        <v>0.99928380047649101</v>
      </c>
      <c r="AA71" s="4">
        <v>6.9211666666666698</v>
      </c>
      <c r="AB71" s="4">
        <v>264.53462762139497</v>
      </c>
      <c r="AC71" s="4"/>
      <c r="AD71" s="4">
        <v>348808.91089962103</v>
      </c>
      <c r="AE71" s="4">
        <v>6.2735166666666702</v>
      </c>
      <c r="AF71" s="4">
        <v>38036.284353692303</v>
      </c>
      <c r="AG71" s="2" t="s">
        <v>198</v>
      </c>
      <c r="AH71" s="4">
        <v>0.99801405805362797</v>
      </c>
      <c r="AI71" s="4">
        <v>7.7973499999999998</v>
      </c>
      <c r="AJ71" s="4">
        <v>0.47250882325057703</v>
      </c>
      <c r="AK71" s="4"/>
      <c r="AL71" s="4">
        <v>360.34320500183998</v>
      </c>
      <c r="AM71" s="4">
        <v>7.1204999999999998</v>
      </c>
      <c r="AN71" s="4">
        <v>18880.9946867529</v>
      </c>
      <c r="AO71" s="2" t="s">
        <v>112</v>
      </c>
      <c r="AP71" s="4">
        <v>0.98761920069369402</v>
      </c>
      <c r="AQ71" s="4">
        <v>8.2269500000000004</v>
      </c>
      <c r="AR71" s="4">
        <v>2.34716743515756</v>
      </c>
      <c r="AS71" s="14"/>
      <c r="AT71" s="4">
        <v>5725.8095467332196</v>
      </c>
      <c r="AU71" s="4">
        <v>7.1204999999999998</v>
      </c>
      <c r="AV71" s="4">
        <v>18880.9946867529</v>
      </c>
      <c r="AW71" s="2" t="s">
        <v>105</v>
      </c>
      <c r="AX71" s="4">
        <v>0.99932552855460699</v>
      </c>
      <c r="AY71" s="4">
        <v>9.3663666666666696</v>
      </c>
      <c r="AZ71" s="4">
        <v>0</v>
      </c>
      <c r="BA71" s="4"/>
      <c r="BB71" s="4">
        <v>10898.212234692201</v>
      </c>
      <c r="BC71" s="4">
        <v>7.1204999999999998</v>
      </c>
      <c r="BD71" s="4">
        <v>18880.9946867529</v>
      </c>
      <c r="BE71" s="2" t="s">
        <v>151</v>
      </c>
      <c r="BF71" s="4">
        <v>0.99981166094521201</v>
      </c>
      <c r="BG71" s="4">
        <v>9.6630666666666691</v>
      </c>
      <c r="BH71" s="4">
        <v>175.54375391237701</v>
      </c>
      <c r="BI71" s="14"/>
      <c r="BJ71" s="4">
        <v>97769.343101782302</v>
      </c>
      <c r="BK71" s="4">
        <v>7.1204999999999998</v>
      </c>
      <c r="BL71" s="4">
        <v>18880.9946867529</v>
      </c>
      <c r="BM71" s="2" t="s">
        <v>97</v>
      </c>
      <c r="BN71" s="4">
        <v>0.99844917884822604</v>
      </c>
      <c r="BO71" s="4">
        <v>11.3015333333333</v>
      </c>
      <c r="BP71" s="4">
        <v>0</v>
      </c>
      <c r="BQ71" s="14"/>
      <c r="BR71" s="4">
        <v>0</v>
      </c>
      <c r="BS71" s="4">
        <v>7.1204999999999998</v>
      </c>
      <c r="BT71" s="4">
        <v>18880.9946867529</v>
      </c>
      <c r="BU71" s="2" t="s">
        <v>136</v>
      </c>
      <c r="BV71" s="4">
        <v>0.99954382717040502</v>
      </c>
      <c r="BW71" s="4">
        <v>11.2189333333333</v>
      </c>
      <c r="BX71" s="4">
        <v>200.269722395326</v>
      </c>
      <c r="BY71" s="4"/>
      <c r="BZ71" s="4">
        <v>1446510.08729938</v>
      </c>
      <c r="CA71" s="4">
        <v>11.218083333333301</v>
      </c>
      <c r="CB71" s="4">
        <v>564202.11793266796</v>
      </c>
    </row>
    <row r="72" spans="1:80">
      <c r="A72" s="2"/>
      <c r="B72" s="2"/>
      <c r="C72" s="2" t="s">
        <v>11</v>
      </c>
      <c r="D72" s="2" t="s">
        <v>37</v>
      </c>
      <c r="E72" s="2" t="s">
        <v>54</v>
      </c>
      <c r="F72" s="2" t="s">
        <v>33</v>
      </c>
      <c r="G72" s="2" t="s">
        <v>162</v>
      </c>
      <c r="H72" s="1">
        <v>43866.072175925903</v>
      </c>
      <c r="I72" s="2" t="s">
        <v>140</v>
      </c>
      <c r="J72" s="4">
        <v>0.99952797098005297</v>
      </c>
      <c r="K72" s="4">
        <v>5.2263833333333301</v>
      </c>
      <c r="L72" s="4">
        <v>0</v>
      </c>
      <c r="M72" s="4"/>
      <c r="N72" s="4">
        <v>0</v>
      </c>
      <c r="O72" s="4">
        <v>5.66841666666667</v>
      </c>
      <c r="P72" s="4">
        <v>45385.476672069701</v>
      </c>
      <c r="Q72" s="2" t="s">
        <v>170</v>
      </c>
      <c r="R72" s="4">
        <v>0.99777348220963502</v>
      </c>
      <c r="S72" s="4">
        <v>6.0996833333333296</v>
      </c>
      <c r="T72" s="4">
        <v>0</v>
      </c>
      <c r="U72" s="4"/>
      <c r="V72" s="4">
        <v>0</v>
      </c>
      <c r="W72" s="4">
        <v>6.3008666666666704</v>
      </c>
      <c r="X72" s="4">
        <v>35474.482034409797</v>
      </c>
      <c r="Y72" s="2" t="s">
        <v>109</v>
      </c>
      <c r="Z72" s="4">
        <v>0.99928380047649101</v>
      </c>
      <c r="AA72" s="4">
        <v>6.9211999999999998</v>
      </c>
      <c r="AB72" s="4">
        <v>249.197407701961</v>
      </c>
      <c r="AC72" s="4"/>
      <c r="AD72" s="4">
        <v>306415.82032514299</v>
      </c>
      <c r="AE72" s="4">
        <v>6.3008666666666704</v>
      </c>
      <c r="AF72" s="4">
        <v>35474.482034409797</v>
      </c>
      <c r="AG72" s="2" t="s">
        <v>198</v>
      </c>
      <c r="AH72" s="4">
        <v>0.99801405805362797</v>
      </c>
      <c r="AI72" s="4">
        <v>7.7904499999999999</v>
      </c>
      <c r="AJ72" s="4">
        <v>0.77133587872541598</v>
      </c>
      <c r="AK72" s="4"/>
      <c r="AL72" s="4">
        <v>533.13375951104399</v>
      </c>
      <c r="AM72" s="4">
        <v>7.1101333333333301</v>
      </c>
      <c r="AN72" s="4">
        <v>17112.407228464799</v>
      </c>
      <c r="AO72" s="2" t="s">
        <v>112</v>
      </c>
      <c r="AP72" s="4">
        <v>0.98761920069369402</v>
      </c>
      <c r="AQ72" s="4">
        <v>8.2269833333333295</v>
      </c>
      <c r="AR72" s="4">
        <v>13.6110546512067</v>
      </c>
      <c r="AS72" s="14"/>
      <c r="AT72" s="4">
        <v>8665.2175579237901</v>
      </c>
      <c r="AU72" s="4">
        <v>7.1101333333333301</v>
      </c>
      <c r="AV72" s="4">
        <v>17112.407228464799</v>
      </c>
      <c r="AW72" s="2" t="s">
        <v>105</v>
      </c>
      <c r="AX72" s="4">
        <v>0.99932552855460699</v>
      </c>
      <c r="AY72" s="4">
        <v>9.3638666666666701</v>
      </c>
      <c r="AZ72" s="4">
        <v>0</v>
      </c>
      <c r="BA72" s="4"/>
      <c r="BB72" s="4">
        <v>1009.32399449365</v>
      </c>
      <c r="BC72" s="4">
        <v>7.1101333333333301</v>
      </c>
      <c r="BD72" s="4">
        <v>17112.407228464799</v>
      </c>
      <c r="BE72" s="2" t="s">
        <v>151</v>
      </c>
      <c r="BF72" s="4">
        <v>0.99981166094521201</v>
      </c>
      <c r="BG72" s="4">
        <v>9.6656666666666702</v>
      </c>
      <c r="BH72" s="4">
        <v>173.89823775821901</v>
      </c>
      <c r="BI72" s="14"/>
      <c r="BJ72" s="4">
        <v>87787.143975363506</v>
      </c>
      <c r="BK72" s="4">
        <v>7.1101333333333301</v>
      </c>
      <c r="BL72" s="4">
        <v>17112.407228464799</v>
      </c>
      <c r="BM72" s="2" t="s">
        <v>97</v>
      </c>
      <c r="BN72" s="4">
        <v>0.99844917884822604</v>
      </c>
      <c r="BO72" s="4">
        <v>11.3249333333333</v>
      </c>
      <c r="BP72" s="4">
        <v>0</v>
      </c>
      <c r="BQ72" s="14"/>
      <c r="BR72" s="4">
        <v>0</v>
      </c>
      <c r="BS72" s="4">
        <v>7.1101333333333301</v>
      </c>
      <c r="BT72" s="4">
        <v>17112.407228464799</v>
      </c>
      <c r="BU72" s="2" t="s">
        <v>136</v>
      </c>
      <c r="BV72" s="4">
        <v>0.99954382717040502</v>
      </c>
      <c r="BW72" s="4">
        <v>11.218999999999999</v>
      </c>
      <c r="BX72" s="4">
        <v>197.84496878963901</v>
      </c>
      <c r="BY72" s="4"/>
      <c r="BZ72" s="4">
        <v>1199756.8571091699</v>
      </c>
      <c r="CA72" s="4">
        <v>11.2181333333333</v>
      </c>
      <c r="CB72" s="4">
        <v>473692.786817307</v>
      </c>
    </row>
    <row r="73" spans="1:80">
      <c r="A73" s="2"/>
      <c r="B73" s="2"/>
      <c r="C73" s="2" t="s">
        <v>103</v>
      </c>
      <c r="D73" s="2" t="s">
        <v>37</v>
      </c>
      <c r="E73" s="2" t="s">
        <v>190</v>
      </c>
      <c r="F73" s="2" t="s">
        <v>33</v>
      </c>
      <c r="G73" s="2" t="s">
        <v>162</v>
      </c>
      <c r="H73" s="1">
        <v>43866.087002314802</v>
      </c>
      <c r="I73" s="2" t="s">
        <v>140</v>
      </c>
      <c r="J73" s="4">
        <v>0.99952797098005297</v>
      </c>
      <c r="K73" s="4">
        <v>5.0824499999999997</v>
      </c>
      <c r="L73" s="4">
        <v>0</v>
      </c>
      <c r="M73" s="4"/>
      <c r="N73" s="4">
        <v>0</v>
      </c>
      <c r="O73" s="4">
        <v>5.6256000000000004</v>
      </c>
      <c r="P73" s="4">
        <v>44371.294981236999</v>
      </c>
      <c r="Q73" s="2" t="s">
        <v>170</v>
      </c>
      <c r="R73" s="4">
        <v>0.99777348220963502</v>
      </c>
      <c r="S73" s="4">
        <v>6.0844666666666702</v>
      </c>
      <c r="T73" s="4">
        <v>0</v>
      </c>
      <c r="U73" s="4"/>
      <c r="V73" s="4">
        <v>0</v>
      </c>
      <c r="W73" s="4">
        <v>6.2826166666666703</v>
      </c>
      <c r="X73" s="4">
        <v>31675.7212336515</v>
      </c>
      <c r="Y73" s="2" t="s">
        <v>109</v>
      </c>
      <c r="Z73" s="4">
        <v>0.99928380047649101</v>
      </c>
      <c r="AA73" s="4">
        <v>6.9246333333333299</v>
      </c>
      <c r="AB73" s="4">
        <v>245.970027466668</v>
      </c>
      <c r="AC73" s="4"/>
      <c r="AD73" s="4">
        <v>270052.234083538</v>
      </c>
      <c r="AE73" s="4">
        <v>6.2826166666666703</v>
      </c>
      <c r="AF73" s="4">
        <v>31675.7212336515</v>
      </c>
      <c r="AG73" s="2" t="s">
        <v>198</v>
      </c>
      <c r="AH73" s="4">
        <v>0.99801405805362797</v>
      </c>
      <c r="AI73" s="4">
        <v>7.7938666666666698</v>
      </c>
      <c r="AJ73" s="4">
        <v>1.0650441770133201</v>
      </c>
      <c r="AK73" s="4"/>
      <c r="AL73" s="4">
        <v>679.58720884344302</v>
      </c>
      <c r="AM73" s="4">
        <v>7.11703333333333</v>
      </c>
      <c r="AN73" s="4">
        <v>15797.778829863</v>
      </c>
      <c r="AO73" s="2" t="s">
        <v>112</v>
      </c>
      <c r="AP73" s="4">
        <v>0.98761920069369402</v>
      </c>
      <c r="AQ73" s="4">
        <v>8.2295166666666706</v>
      </c>
      <c r="AR73" s="4">
        <v>18.833376208007099</v>
      </c>
      <c r="AS73" s="14"/>
      <c r="AT73" s="4">
        <v>9487.2042774205693</v>
      </c>
      <c r="AU73" s="4">
        <v>7.11703333333333</v>
      </c>
      <c r="AV73" s="4">
        <v>15797.778829863</v>
      </c>
      <c r="AW73" s="2" t="s">
        <v>105</v>
      </c>
      <c r="AX73" s="4">
        <v>0.99932552855460699</v>
      </c>
      <c r="AY73" s="4">
        <v>9.3638166666666702</v>
      </c>
      <c r="AZ73" s="4">
        <v>0</v>
      </c>
      <c r="BA73" s="4"/>
      <c r="BB73" s="4">
        <v>3914.4482693481</v>
      </c>
      <c r="BC73" s="4">
        <v>7.11703333333333</v>
      </c>
      <c r="BD73" s="4">
        <v>15797.778829863</v>
      </c>
      <c r="BE73" s="2" t="s">
        <v>151</v>
      </c>
      <c r="BF73" s="4">
        <v>0.99981166094521201</v>
      </c>
      <c r="BG73" s="4">
        <v>9.6656166666666703</v>
      </c>
      <c r="BH73" s="4">
        <v>168.00076512822201</v>
      </c>
      <c r="BI73" s="14"/>
      <c r="BJ73" s="4">
        <v>78315.415637135695</v>
      </c>
      <c r="BK73" s="4">
        <v>7.11703333333333</v>
      </c>
      <c r="BL73" s="4">
        <v>15797.778829863</v>
      </c>
      <c r="BM73" s="2" t="s">
        <v>97</v>
      </c>
      <c r="BN73" s="4">
        <v>0.99844917884822604</v>
      </c>
      <c r="BO73" s="4">
        <v>11.177</v>
      </c>
      <c r="BP73" s="4">
        <v>0</v>
      </c>
      <c r="BQ73" s="14"/>
      <c r="BR73" s="4">
        <v>0</v>
      </c>
      <c r="BS73" s="4">
        <v>7.11703333333333</v>
      </c>
      <c r="BT73" s="4">
        <v>15797.778829863</v>
      </c>
      <c r="BU73" s="2" t="s">
        <v>136</v>
      </c>
      <c r="BV73" s="4">
        <v>0.99954382717040502</v>
      </c>
      <c r="BW73" s="4">
        <v>11.2189333333333</v>
      </c>
      <c r="BX73" s="4">
        <v>192.33568403951799</v>
      </c>
      <c r="BY73" s="4"/>
      <c r="BZ73" s="4">
        <v>1079328.81202751</v>
      </c>
      <c r="CA73" s="4">
        <v>11.218083333333301</v>
      </c>
      <c r="CB73" s="4">
        <v>438351.44793778198</v>
      </c>
    </row>
    <row r="74" spans="1:80">
      <c r="A74" s="2"/>
      <c r="B74" s="2"/>
      <c r="C74" s="2" t="s">
        <v>176</v>
      </c>
      <c r="D74" s="2" t="s">
        <v>37</v>
      </c>
      <c r="E74" s="2" t="s">
        <v>128</v>
      </c>
      <c r="F74" s="2" t="s">
        <v>33</v>
      </c>
      <c r="G74" s="2" t="s">
        <v>162</v>
      </c>
      <c r="H74" s="1">
        <v>43866.2054166667</v>
      </c>
      <c r="I74" s="2" t="s">
        <v>140</v>
      </c>
      <c r="J74" s="4">
        <v>0.99952797098005297</v>
      </c>
      <c r="K74" s="4">
        <v>5.6502333333333299</v>
      </c>
      <c r="L74" s="4">
        <v>0</v>
      </c>
      <c r="M74" s="4"/>
      <c r="N74" s="4">
        <v>0</v>
      </c>
      <c r="O74" s="4">
        <v>5.65283333333333</v>
      </c>
      <c r="P74" s="4">
        <v>46946.471981039998</v>
      </c>
      <c r="Q74" s="2" t="s">
        <v>170</v>
      </c>
      <c r="R74" s="4">
        <v>0.99777348220963502</v>
      </c>
      <c r="S74" s="4">
        <v>6.0966166666666703</v>
      </c>
      <c r="T74" s="4">
        <v>0</v>
      </c>
      <c r="U74" s="4"/>
      <c r="V74" s="4">
        <v>0</v>
      </c>
      <c r="W74" s="4">
        <v>6.2977833333333297</v>
      </c>
      <c r="X74" s="4">
        <v>38576.751240334197</v>
      </c>
      <c r="Y74" s="2" t="s">
        <v>109</v>
      </c>
      <c r="Z74" s="4">
        <v>0.99928380047649101</v>
      </c>
      <c r="AA74" s="4">
        <v>6.9696999999999996</v>
      </c>
      <c r="AB74" s="4">
        <v>0</v>
      </c>
      <c r="AC74" s="4"/>
      <c r="AD74" s="4">
        <v>0</v>
      </c>
      <c r="AE74" s="4">
        <v>6.2977833333333297</v>
      </c>
      <c r="AF74" s="4">
        <v>38576.751240334197</v>
      </c>
      <c r="AG74" s="2" t="s">
        <v>198</v>
      </c>
      <c r="AH74" s="4">
        <v>0.99801405805362797</v>
      </c>
      <c r="AI74" s="4">
        <v>7.7904166666666699</v>
      </c>
      <c r="AJ74" s="4">
        <v>273.62489588842698</v>
      </c>
      <c r="AK74" s="4"/>
      <c r="AL74" s="4">
        <v>199725.32722025301</v>
      </c>
      <c r="AM74" s="4">
        <v>7.1135666666666699</v>
      </c>
      <c r="AN74" s="4">
        <v>18071.574300735701</v>
      </c>
      <c r="AO74" s="2" t="s">
        <v>112</v>
      </c>
      <c r="AP74" s="4">
        <v>0.98761920069369402</v>
      </c>
      <c r="AQ74" s="4">
        <v>8.2269500000000004</v>
      </c>
      <c r="AR74" s="4">
        <v>0</v>
      </c>
      <c r="AS74" s="14"/>
      <c r="AT74" s="4">
        <v>159.91966448195299</v>
      </c>
      <c r="AU74" s="4">
        <v>7.1135666666666699</v>
      </c>
      <c r="AV74" s="4">
        <v>18071.574300735701</v>
      </c>
      <c r="AW74" s="2" t="s">
        <v>105</v>
      </c>
      <c r="AX74" s="4">
        <v>0.99932552855460699</v>
      </c>
      <c r="AY74" s="4">
        <v>9.3663666666666696</v>
      </c>
      <c r="AZ74" s="4">
        <v>219.946811718974</v>
      </c>
      <c r="BA74" s="4"/>
      <c r="BB74" s="4">
        <v>2509365.1856039199</v>
      </c>
      <c r="BC74" s="4">
        <v>7.1135666666666699</v>
      </c>
      <c r="BD74" s="4">
        <v>18071.574300735701</v>
      </c>
      <c r="BE74" s="2" t="s">
        <v>151</v>
      </c>
      <c r="BF74" s="4">
        <v>0.99981166094521201</v>
      </c>
      <c r="BG74" s="4">
        <v>9.3655166666666698</v>
      </c>
      <c r="BH74" s="4">
        <v>0</v>
      </c>
      <c r="BI74" s="14"/>
      <c r="BJ74" s="4">
        <v>0</v>
      </c>
      <c r="BK74" s="4">
        <v>7.1135666666666699</v>
      </c>
      <c r="BL74" s="4">
        <v>18071.574300735701</v>
      </c>
      <c r="BM74" s="2" t="s">
        <v>97</v>
      </c>
      <c r="BN74" s="4">
        <v>0.99844917884822604</v>
      </c>
      <c r="BO74" s="4">
        <v>11.348216666666699</v>
      </c>
      <c r="BP74" s="4">
        <v>0</v>
      </c>
      <c r="BQ74" s="14"/>
      <c r="BR74" s="4">
        <v>0</v>
      </c>
      <c r="BS74" s="4">
        <v>7.1135666666666699</v>
      </c>
      <c r="BT74" s="4">
        <v>18071.574300735701</v>
      </c>
      <c r="BU74" s="2" t="s">
        <v>136</v>
      </c>
      <c r="BV74" s="4">
        <v>0.99954382717040502</v>
      </c>
      <c r="BW74" s="4">
        <v>11.2189333333333</v>
      </c>
      <c r="BX74" s="4">
        <v>182.88371604386199</v>
      </c>
      <c r="BY74" s="4"/>
      <c r="BZ74" s="4">
        <v>1335265.8359561099</v>
      </c>
      <c r="CA74" s="4">
        <v>11.218083333333301</v>
      </c>
      <c r="CB74" s="4">
        <v>570323.46599033801</v>
      </c>
    </row>
    <row r="75" spans="1:80">
      <c r="A75" s="2"/>
      <c r="B75" s="2"/>
      <c r="C75" s="2" t="s">
        <v>117</v>
      </c>
      <c r="D75" s="2" t="s">
        <v>37</v>
      </c>
      <c r="E75" s="2" t="s">
        <v>92</v>
      </c>
      <c r="F75" s="2" t="s">
        <v>33</v>
      </c>
      <c r="G75" s="2" t="s">
        <v>162</v>
      </c>
      <c r="H75" s="1">
        <v>43866.516585648104</v>
      </c>
      <c r="I75" s="2" t="s">
        <v>140</v>
      </c>
      <c r="J75" s="4">
        <v>0.99952797098005297</v>
      </c>
      <c r="K75" s="4">
        <v>5.16805</v>
      </c>
      <c r="L75" s="4">
        <v>0</v>
      </c>
      <c r="M75" s="4"/>
      <c r="N75" s="4">
        <v>0</v>
      </c>
      <c r="O75" s="4">
        <v>5.6528666666666698</v>
      </c>
      <c r="P75" s="4">
        <v>44216.1553324591</v>
      </c>
      <c r="Q75" s="2" t="s">
        <v>170</v>
      </c>
      <c r="R75" s="4">
        <v>0.99777348220963502</v>
      </c>
      <c r="S75" s="4">
        <v>6.0996833333333296</v>
      </c>
      <c r="T75" s="4">
        <v>0.31201089412597499</v>
      </c>
      <c r="U75" s="4"/>
      <c r="V75" s="4">
        <v>1040.7093754878799</v>
      </c>
      <c r="W75" s="4">
        <v>6.3008666666666704</v>
      </c>
      <c r="X75" s="4">
        <v>36269.183708012701</v>
      </c>
      <c r="Y75" s="2" t="s">
        <v>109</v>
      </c>
      <c r="Z75" s="4">
        <v>0.99928380047649101</v>
      </c>
      <c r="AA75" s="4">
        <v>6.9246666666666696</v>
      </c>
      <c r="AB75" s="4">
        <v>0</v>
      </c>
      <c r="AC75" s="4"/>
      <c r="AD75" s="4">
        <v>0</v>
      </c>
      <c r="AE75" s="4">
        <v>6.3008666666666704</v>
      </c>
      <c r="AF75" s="4">
        <v>36269.183708012701</v>
      </c>
      <c r="AG75" s="2" t="s">
        <v>198</v>
      </c>
      <c r="AH75" s="4">
        <v>0.99801405805362797</v>
      </c>
      <c r="AI75" s="4">
        <v>7.7938999999999998</v>
      </c>
      <c r="AJ75" s="4">
        <v>261.348653836111</v>
      </c>
      <c r="AK75" s="4"/>
      <c r="AL75" s="4">
        <v>184554.768012154</v>
      </c>
      <c r="AM75" s="4">
        <v>7.1170666666666698</v>
      </c>
      <c r="AN75" s="4">
        <v>17483.301938509001</v>
      </c>
      <c r="AO75" s="2" t="s">
        <v>112</v>
      </c>
      <c r="AP75" s="4">
        <v>0.98761920069369402</v>
      </c>
      <c r="AQ75" s="4">
        <v>8.2295666666666705</v>
      </c>
      <c r="AR75" s="4">
        <v>0</v>
      </c>
      <c r="AS75" s="14"/>
      <c r="AT75" s="4">
        <v>288.74195325944601</v>
      </c>
      <c r="AU75" s="4">
        <v>7.1170666666666698</v>
      </c>
      <c r="AV75" s="4">
        <v>17483.301938509001</v>
      </c>
      <c r="AW75" s="2" t="s">
        <v>105</v>
      </c>
      <c r="AX75" s="4">
        <v>0.99932552855460699</v>
      </c>
      <c r="AY75" s="4">
        <v>9.3638499999999993</v>
      </c>
      <c r="AZ75" s="4">
        <v>221.196985881861</v>
      </c>
      <c r="BA75" s="4"/>
      <c r="BB75" s="4">
        <v>2441316.5818374702</v>
      </c>
      <c r="BC75" s="4">
        <v>7.1170666666666698</v>
      </c>
      <c r="BD75" s="4">
        <v>17483.301938509001</v>
      </c>
      <c r="BE75" s="2" t="s">
        <v>151</v>
      </c>
      <c r="BF75" s="4">
        <v>0.99981166094521201</v>
      </c>
      <c r="BG75" s="4">
        <v>9.3655500000000007</v>
      </c>
      <c r="BH75" s="4">
        <v>0</v>
      </c>
      <c r="BI75" s="14"/>
      <c r="BJ75" s="4">
        <v>0</v>
      </c>
      <c r="BK75" s="4">
        <v>7.1170666666666698</v>
      </c>
      <c r="BL75" s="4">
        <v>17483.301938509001</v>
      </c>
      <c r="BM75" s="2" t="s">
        <v>97</v>
      </c>
      <c r="BN75" s="4">
        <v>0.99844917884822604</v>
      </c>
      <c r="BO75" s="4">
        <v>11.208166666666701</v>
      </c>
      <c r="BP75" s="4">
        <v>0</v>
      </c>
      <c r="BQ75" s="14"/>
      <c r="BR75" s="4">
        <v>0</v>
      </c>
      <c r="BS75" s="4">
        <v>7.1170666666666698</v>
      </c>
      <c r="BT75" s="4">
        <v>17483.301938509001</v>
      </c>
      <c r="BU75" s="2" t="s">
        <v>136</v>
      </c>
      <c r="BV75" s="4">
        <v>0.99954382717040502</v>
      </c>
      <c r="BW75" s="4">
        <v>11.218966666666701</v>
      </c>
      <c r="BX75" s="4">
        <v>188.26811374338999</v>
      </c>
      <c r="BY75" s="4"/>
      <c r="BZ75" s="4">
        <v>1211653.6671208299</v>
      </c>
      <c r="CA75" s="4">
        <v>11.2181</v>
      </c>
      <c r="CB75" s="4">
        <v>502724.75481943699</v>
      </c>
    </row>
    <row r="76" spans="1:80">
      <c r="A76" s="2"/>
      <c r="B76" s="2"/>
      <c r="C76" s="2" t="s">
        <v>132</v>
      </c>
      <c r="D76" s="2" t="s">
        <v>37</v>
      </c>
      <c r="E76" s="2" t="s">
        <v>116</v>
      </c>
      <c r="F76" s="2" t="s">
        <v>33</v>
      </c>
      <c r="G76" s="2" t="s">
        <v>162</v>
      </c>
      <c r="H76" s="1">
        <v>43866.309131944399</v>
      </c>
      <c r="I76" s="2" t="s">
        <v>140</v>
      </c>
      <c r="J76" s="4">
        <v>0.99952797098005297</v>
      </c>
      <c r="K76" s="4">
        <v>5.2730499999999996</v>
      </c>
      <c r="L76" s="4">
        <v>0</v>
      </c>
      <c r="M76" s="4"/>
      <c r="N76" s="4">
        <v>0</v>
      </c>
      <c r="O76" s="4">
        <v>5.6839833333333303</v>
      </c>
      <c r="P76" s="4">
        <v>48159.587805548697</v>
      </c>
      <c r="Q76" s="2" t="s">
        <v>170</v>
      </c>
      <c r="R76" s="4">
        <v>0.99777348220963502</v>
      </c>
      <c r="S76" s="4">
        <v>6.1027333333333296</v>
      </c>
      <c r="T76" s="4">
        <v>0</v>
      </c>
      <c r="U76" s="4"/>
      <c r="V76" s="4">
        <v>0</v>
      </c>
      <c r="W76" s="4">
        <v>6.3069333333333297</v>
      </c>
      <c r="X76" s="4">
        <v>36298.694461681604</v>
      </c>
      <c r="Y76" s="2" t="s">
        <v>109</v>
      </c>
      <c r="Z76" s="4">
        <v>0.99928380047649101</v>
      </c>
      <c r="AA76" s="4">
        <v>6.9242499999999998</v>
      </c>
      <c r="AB76" s="4">
        <v>0</v>
      </c>
      <c r="AC76" s="4"/>
      <c r="AD76" s="4">
        <v>0</v>
      </c>
      <c r="AE76" s="4">
        <v>6.3069333333333297</v>
      </c>
      <c r="AF76" s="4">
        <v>36298.694461681604</v>
      </c>
      <c r="AG76" s="2" t="s">
        <v>198</v>
      </c>
      <c r="AH76" s="4">
        <v>0.99801405805362797</v>
      </c>
      <c r="AI76" s="4">
        <v>7.7900166666666699</v>
      </c>
      <c r="AJ76" s="4">
        <v>227.186265375484</v>
      </c>
      <c r="AK76" s="4"/>
      <c r="AL76" s="4">
        <v>161252.82440755199</v>
      </c>
      <c r="AM76" s="4">
        <v>7.11316666666667</v>
      </c>
      <c r="AN76" s="4">
        <v>17572.911159439798</v>
      </c>
      <c r="AO76" s="2" t="s">
        <v>112</v>
      </c>
      <c r="AP76" s="4">
        <v>0.98761920069369402</v>
      </c>
      <c r="AQ76" s="4">
        <v>8.2295666666666705</v>
      </c>
      <c r="AR76" s="4">
        <v>0</v>
      </c>
      <c r="AS76" s="14"/>
      <c r="AT76" s="4">
        <v>232.34743816821401</v>
      </c>
      <c r="AU76" s="4">
        <v>7.11316666666667</v>
      </c>
      <c r="AV76" s="4">
        <v>17572.911159439798</v>
      </c>
      <c r="AW76" s="2" t="s">
        <v>105</v>
      </c>
      <c r="AX76" s="4">
        <v>0.99932552855460699</v>
      </c>
      <c r="AY76" s="4">
        <v>9.3638666666666701</v>
      </c>
      <c r="AZ76" s="4">
        <v>183.76299810144101</v>
      </c>
      <c r="BA76" s="4"/>
      <c r="BB76" s="4">
        <v>2043398.98909098</v>
      </c>
      <c r="BC76" s="4">
        <v>7.11316666666667</v>
      </c>
      <c r="BD76" s="4">
        <v>17572.911159439798</v>
      </c>
      <c r="BE76" s="2" t="s">
        <v>151</v>
      </c>
      <c r="BF76" s="4">
        <v>0.99981166094521201</v>
      </c>
      <c r="BG76" s="4">
        <v>9.3655666666666697</v>
      </c>
      <c r="BH76" s="4">
        <v>0</v>
      </c>
      <c r="BI76" s="14"/>
      <c r="BJ76" s="4">
        <v>0</v>
      </c>
      <c r="BK76" s="4">
        <v>7.11316666666667</v>
      </c>
      <c r="BL76" s="4">
        <v>17572.911159439798</v>
      </c>
      <c r="BM76" s="2" t="s">
        <v>97</v>
      </c>
      <c r="BN76" s="4">
        <v>0.99844917884822604</v>
      </c>
      <c r="BO76" s="4">
        <v>11.317116666666699</v>
      </c>
      <c r="BP76" s="4">
        <v>1.9486541650562399</v>
      </c>
      <c r="BQ76" s="14"/>
      <c r="BR76" s="4">
        <v>14155.816292236201</v>
      </c>
      <c r="BS76" s="4">
        <v>7.11316666666667</v>
      </c>
      <c r="BT76" s="4">
        <v>17572.911159439798</v>
      </c>
      <c r="BU76" s="2" t="s">
        <v>136</v>
      </c>
      <c r="BV76" s="4">
        <v>0.99954382717040502</v>
      </c>
      <c r="BW76" s="4">
        <v>11.218966666666701</v>
      </c>
      <c r="BX76" s="4">
        <v>166.89466673187701</v>
      </c>
      <c r="BY76" s="4"/>
      <c r="BZ76" s="4">
        <v>1046225.11601858</v>
      </c>
      <c r="CA76" s="4">
        <v>11.218116666666701</v>
      </c>
      <c r="CB76" s="4">
        <v>489678.712207406</v>
      </c>
    </row>
    <row r="77" spans="1:80">
      <c r="A77" s="2"/>
      <c r="B77" s="2"/>
      <c r="C77" s="2" t="s">
        <v>90</v>
      </c>
      <c r="D77" s="2" t="s">
        <v>37</v>
      </c>
      <c r="E77" s="2" t="s">
        <v>154</v>
      </c>
      <c r="F77" s="2" t="s">
        <v>33</v>
      </c>
      <c r="G77" s="2" t="s">
        <v>162</v>
      </c>
      <c r="H77" s="1">
        <v>43866.323969907397</v>
      </c>
      <c r="I77" s="2" t="s">
        <v>140</v>
      </c>
      <c r="J77" s="4">
        <v>0.99952797098005297</v>
      </c>
      <c r="K77" s="4">
        <v>5.6035666666666701</v>
      </c>
      <c r="L77" s="4">
        <v>165.949117652647</v>
      </c>
      <c r="M77" s="4"/>
      <c r="N77" s="4">
        <v>249607.36655711799</v>
      </c>
      <c r="O77" s="4">
        <v>5.6761666666666697</v>
      </c>
      <c r="P77" s="4">
        <v>45158.915819299204</v>
      </c>
      <c r="Q77" s="2" t="s">
        <v>170</v>
      </c>
      <c r="R77" s="4">
        <v>0.99777348220963502</v>
      </c>
      <c r="S77" s="4">
        <v>6.1148333333333298</v>
      </c>
      <c r="T77" s="4">
        <v>195.82328261085999</v>
      </c>
      <c r="U77" s="4"/>
      <c r="V77" s="4">
        <v>593672.52833623101</v>
      </c>
      <c r="W77" s="4">
        <v>6.3068999999999997</v>
      </c>
      <c r="X77" s="4">
        <v>33682.185729929799</v>
      </c>
      <c r="Y77" s="2" t="s">
        <v>109</v>
      </c>
      <c r="Z77" s="4">
        <v>0.99928380047649101</v>
      </c>
      <c r="AA77" s="4">
        <v>6.9177</v>
      </c>
      <c r="AB77" s="4">
        <v>0</v>
      </c>
      <c r="AC77" s="4"/>
      <c r="AD77" s="4">
        <v>0</v>
      </c>
      <c r="AE77" s="4">
        <v>6.3068999999999997</v>
      </c>
      <c r="AF77" s="4">
        <v>33682.185729929799</v>
      </c>
      <c r="AG77" s="2" t="s">
        <v>198</v>
      </c>
      <c r="AH77" s="4">
        <v>0.99801405805362797</v>
      </c>
      <c r="AI77" s="4">
        <v>7.7938666666666698</v>
      </c>
      <c r="AJ77" s="4">
        <v>0.85785140720459996</v>
      </c>
      <c r="AK77" s="4"/>
      <c r="AL77" s="4">
        <v>553.77911433778104</v>
      </c>
      <c r="AM77" s="4">
        <v>7.1135666666666699</v>
      </c>
      <c r="AN77" s="4">
        <v>15982.435484715699</v>
      </c>
      <c r="AO77" s="2" t="s">
        <v>112</v>
      </c>
      <c r="AP77" s="4">
        <v>0.98761920069369402</v>
      </c>
      <c r="AQ77" s="4">
        <v>8.2398333333333298</v>
      </c>
      <c r="AR77" s="4">
        <v>0</v>
      </c>
      <c r="AS77" s="14"/>
      <c r="AT77" s="4">
        <v>0</v>
      </c>
      <c r="AU77" s="4">
        <v>7.1135666666666699</v>
      </c>
      <c r="AV77" s="4">
        <v>15982.435484715699</v>
      </c>
      <c r="AW77" s="2" t="s">
        <v>105</v>
      </c>
      <c r="AX77" s="4">
        <v>0.99932552855460699</v>
      </c>
      <c r="AY77" s="4">
        <v>9.3638333333333303</v>
      </c>
      <c r="AZ77" s="4">
        <v>0</v>
      </c>
      <c r="BA77" s="4"/>
      <c r="BB77" s="4">
        <v>2154.8638227778702</v>
      </c>
      <c r="BC77" s="4">
        <v>7.1135666666666699</v>
      </c>
      <c r="BD77" s="4">
        <v>15982.435484715699</v>
      </c>
      <c r="BE77" s="2" t="s">
        <v>151</v>
      </c>
      <c r="BF77" s="4">
        <v>0.99981166094521201</v>
      </c>
      <c r="BG77" s="4">
        <v>9.5363666666666695</v>
      </c>
      <c r="BH77" s="4">
        <v>0</v>
      </c>
      <c r="BI77" s="14"/>
      <c r="BJ77" s="4">
        <v>0</v>
      </c>
      <c r="BK77" s="4">
        <v>7.1135666666666699</v>
      </c>
      <c r="BL77" s="4">
        <v>15982.435484715699</v>
      </c>
      <c r="BM77" s="2" t="s">
        <v>97</v>
      </c>
      <c r="BN77" s="4">
        <v>0.99844917884822604</v>
      </c>
      <c r="BO77" s="4">
        <v>11.348216666666699</v>
      </c>
      <c r="BP77" s="4">
        <v>210.23260115617001</v>
      </c>
      <c r="BQ77" s="14"/>
      <c r="BR77" s="4">
        <v>1388991.0845756901</v>
      </c>
      <c r="BS77" s="4">
        <v>7.1135666666666699</v>
      </c>
      <c r="BT77" s="4">
        <v>15982.435484715699</v>
      </c>
      <c r="BU77" s="2" t="s">
        <v>136</v>
      </c>
      <c r="BV77" s="4">
        <v>0.99954382717040502</v>
      </c>
      <c r="BW77" s="4">
        <v>11.2189333333333</v>
      </c>
      <c r="BX77" s="4">
        <v>187.69777966036199</v>
      </c>
      <c r="BY77" s="4"/>
      <c r="BZ77" s="4">
        <v>1119892.7532830101</v>
      </c>
      <c r="CA77" s="4">
        <v>11.218066666666701</v>
      </c>
      <c r="CB77" s="4">
        <v>466064.30295923399</v>
      </c>
    </row>
    <row r="78" spans="1:80">
      <c r="A78" s="2"/>
      <c r="B78" s="2"/>
      <c r="C78" s="2" t="s">
        <v>9</v>
      </c>
      <c r="D78" s="2" t="s">
        <v>37</v>
      </c>
      <c r="E78" s="2" t="s">
        <v>91</v>
      </c>
      <c r="F78" s="2" t="s">
        <v>33</v>
      </c>
      <c r="G78" s="2" t="s">
        <v>162</v>
      </c>
      <c r="H78" s="1">
        <v>43866.338807870401</v>
      </c>
      <c r="I78" s="2" t="s">
        <v>140</v>
      </c>
      <c r="J78" s="4">
        <v>0.99952797098005297</v>
      </c>
      <c r="K78" s="4">
        <v>5.58805</v>
      </c>
      <c r="L78" s="4">
        <v>174.48795724023199</v>
      </c>
      <c r="M78" s="4"/>
      <c r="N78" s="4">
        <v>244841.39332683699</v>
      </c>
      <c r="O78" s="4">
        <v>5.6645166666666702</v>
      </c>
      <c r="P78" s="4">
        <v>42126.976845848199</v>
      </c>
      <c r="Q78" s="2" t="s">
        <v>170</v>
      </c>
      <c r="R78" s="4">
        <v>0.99777348220963502</v>
      </c>
      <c r="S78" s="4">
        <v>6.1087833333333297</v>
      </c>
      <c r="T78" s="4">
        <v>178.63601772721501</v>
      </c>
      <c r="U78" s="4"/>
      <c r="V78" s="4">
        <v>562220.56895623298</v>
      </c>
      <c r="W78" s="4">
        <v>6.3069166666666696</v>
      </c>
      <c r="X78" s="4">
        <v>34900.062654738002</v>
      </c>
      <c r="Y78" s="2" t="s">
        <v>109</v>
      </c>
      <c r="Z78" s="4">
        <v>0.99928380047649101</v>
      </c>
      <c r="AA78" s="4">
        <v>6.7097333333333298</v>
      </c>
      <c r="AB78" s="4">
        <v>0</v>
      </c>
      <c r="AC78" s="4"/>
      <c r="AD78" s="4">
        <v>0</v>
      </c>
      <c r="AE78" s="4">
        <v>6.3069166666666696</v>
      </c>
      <c r="AF78" s="4">
        <v>34900.062654738002</v>
      </c>
      <c r="AG78" s="2" t="s">
        <v>198</v>
      </c>
      <c r="AH78" s="4">
        <v>0.99801405805362797</v>
      </c>
      <c r="AI78" s="4">
        <v>7.7973666666666697</v>
      </c>
      <c r="AJ78" s="4">
        <v>0.67992358364920502</v>
      </c>
      <c r="AK78" s="4"/>
      <c r="AL78" s="4">
        <v>439.43950321350002</v>
      </c>
      <c r="AM78" s="4">
        <v>7.1170666666666698</v>
      </c>
      <c r="AN78" s="4">
        <v>16001.3802388938</v>
      </c>
      <c r="AO78" s="2" t="s">
        <v>112</v>
      </c>
      <c r="AP78" s="4">
        <v>0.98761920069369402</v>
      </c>
      <c r="AQ78" s="4">
        <v>8.2269833333333295</v>
      </c>
      <c r="AR78" s="4">
        <v>0</v>
      </c>
      <c r="AS78" s="14"/>
      <c r="AT78" s="4">
        <v>0</v>
      </c>
      <c r="AU78" s="4">
        <v>7.1170666666666698</v>
      </c>
      <c r="AV78" s="4">
        <v>16001.3802388938</v>
      </c>
      <c r="AW78" s="2" t="s">
        <v>105</v>
      </c>
      <c r="AX78" s="4">
        <v>0.99932552855460699</v>
      </c>
      <c r="AY78" s="4">
        <v>9.3664000000000005</v>
      </c>
      <c r="AZ78" s="4">
        <v>0</v>
      </c>
      <c r="BA78" s="4"/>
      <c r="BB78" s="4">
        <v>1227.80282665</v>
      </c>
      <c r="BC78" s="4">
        <v>7.1170666666666698</v>
      </c>
      <c r="BD78" s="4">
        <v>16001.3802388938</v>
      </c>
      <c r="BE78" s="2" t="s">
        <v>151</v>
      </c>
      <c r="BF78" s="4">
        <v>0.99981166094521201</v>
      </c>
      <c r="BG78" s="4">
        <v>9.5338333333333303</v>
      </c>
      <c r="BH78" s="4">
        <v>0</v>
      </c>
      <c r="BI78" s="14"/>
      <c r="BJ78" s="4">
        <v>0</v>
      </c>
      <c r="BK78" s="4">
        <v>7.1170666666666698</v>
      </c>
      <c r="BL78" s="4">
        <v>16001.3802388938</v>
      </c>
      <c r="BM78" s="2" t="s">
        <v>97</v>
      </c>
      <c r="BN78" s="4">
        <v>0.99844917884822604</v>
      </c>
      <c r="BO78" s="4">
        <v>11.348233333333299</v>
      </c>
      <c r="BP78" s="4">
        <v>212.255651129396</v>
      </c>
      <c r="BQ78" s="14"/>
      <c r="BR78" s="4">
        <v>1404019.5064397301</v>
      </c>
      <c r="BS78" s="4">
        <v>7.1170666666666698</v>
      </c>
      <c r="BT78" s="4">
        <v>16001.3802388938</v>
      </c>
      <c r="BU78" s="2" t="s">
        <v>136</v>
      </c>
      <c r="BV78" s="4">
        <v>0.99954382717040502</v>
      </c>
      <c r="BW78" s="4">
        <v>11.218966666666701</v>
      </c>
      <c r="BX78" s="4">
        <v>187.32806133431501</v>
      </c>
      <c r="BY78" s="4"/>
      <c r="BZ78" s="4">
        <v>1104268.2587973501</v>
      </c>
      <c r="CA78" s="4">
        <v>11.2181</v>
      </c>
      <c r="CB78" s="4">
        <v>460468.88764060597</v>
      </c>
    </row>
    <row r="79" spans="1:80">
      <c r="A79" s="2"/>
      <c r="B79" s="2"/>
      <c r="C79" s="2" t="s">
        <v>89</v>
      </c>
      <c r="D79" s="2" t="s">
        <v>37</v>
      </c>
      <c r="E79" s="2" t="s">
        <v>102</v>
      </c>
      <c r="F79" s="2" t="s">
        <v>33</v>
      </c>
      <c r="G79" s="2" t="s">
        <v>162</v>
      </c>
      <c r="H79" s="1">
        <v>43866.101817129602</v>
      </c>
      <c r="I79" s="2" t="s">
        <v>140</v>
      </c>
      <c r="J79" s="4">
        <v>0.99952797098005297</v>
      </c>
      <c r="K79" s="4">
        <v>5.5686166666666699</v>
      </c>
      <c r="L79" s="4">
        <v>152.80379193244099</v>
      </c>
      <c r="M79" s="4"/>
      <c r="N79" s="4">
        <v>228990.19461178401</v>
      </c>
      <c r="O79" s="4">
        <v>5.6489833333333301</v>
      </c>
      <c r="P79" s="4">
        <v>44996.095167689302</v>
      </c>
      <c r="Q79" s="2" t="s">
        <v>170</v>
      </c>
      <c r="R79" s="4">
        <v>0.99777348220963502</v>
      </c>
      <c r="S79" s="4">
        <v>6.1027166666666703</v>
      </c>
      <c r="T79" s="4">
        <v>182.80585724140801</v>
      </c>
      <c r="U79" s="4"/>
      <c r="V79" s="4">
        <v>595165.701863172</v>
      </c>
      <c r="W79" s="4">
        <v>6.2948000000000004</v>
      </c>
      <c r="X79" s="4">
        <v>36119.1321510669</v>
      </c>
      <c r="Y79" s="2" t="s">
        <v>109</v>
      </c>
      <c r="Z79" s="4">
        <v>0.99928380047649101</v>
      </c>
      <c r="AA79" s="4">
        <v>6.9138500000000001</v>
      </c>
      <c r="AB79" s="4">
        <v>0</v>
      </c>
      <c r="AC79" s="4"/>
      <c r="AD79" s="4">
        <v>0</v>
      </c>
      <c r="AE79" s="4">
        <v>6.2948000000000004</v>
      </c>
      <c r="AF79" s="4">
        <v>36119.1321510669</v>
      </c>
      <c r="AG79" s="2" t="s">
        <v>198</v>
      </c>
      <c r="AH79" s="4">
        <v>0.99801405805362797</v>
      </c>
      <c r="AI79" s="4">
        <v>7.7865500000000001</v>
      </c>
      <c r="AJ79" s="4">
        <v>0.96545851062624999</v>
      </c>
      <c r="AK79" s="4"/>
      <c r="AL79" s="4">
        <v>630.86004279680299</v>
      </c>
      <c r="AM79" s="4">
        <v>7.10971666666667</v>
      </c>
      <c r="AN79" s="4">
        <v>16177.7403753297</v>
      </c>
      <c r="AO79" s="2" t="s">
        <v>112</v>
      </c>
      <c r="AP79" s="4">
        <v>0.98761920069369402</v>
      </c>
      <c r="AQ79" s="4">
        <v>8.2295666666666705</v>
      </c>
      <c r="AR79" s="4">
        <v>0</v>
      </c>
      <c r="AS79" s="14"/>
      <c r="AT79" s="4">
        <v>311.08053015777801</v>
      </c>
      <c r="AU79" s="4">
        <v>7.10971666666667</v>
      </c>
      <c r="AV79" s="4">
        <v>16177.7403753297</v>
      </c>
      <c r="AW79" s="2" t="s">
        <v>105</v>
      </c>
      <c r="AX79" s="4">
        <v>0.99932552855460699</v>
      </c>
      <c r="AY79" s="4">
        <v>9.3664000000000005</v>
      </c>
      <c r="AZ79" s="4">
        <v>0</v>
      </c>
      <c r="BA79" s="4"/>
      <c r="BB79" s="4">
        <v>846.632588572906</v>
      </c>
      <c r="BC79" s="4">
        <v>7.10971666666667</v>
      </c>
      <c r="BD79" s="4">
        <v>16177.7403753297</v>
      </c>
      <c r="BE79" s="2" t="s">
        <v>151</v>
      </c>
      <c r="BF79" s="4">
        <v>0.99981166094521201</v>
      </c>
      <c r="BG79" s="4">
        <v>9.7905833333333305</v>
      </c>
      <c r="BH79" s="4">
        <v>0</v>
      </c>
      <c r="BI79" s="14"/>
      <c r="BJ79" s="4">
        <v>0</v>
      </c>
      <c r="BK79" s="4">
        <v>7.10971666666667</v>
      </c>
      <c r="BL79" s="4">
        <v>16177.7403753297</v>
      </c>
      <c r="BM79" s="2" t="s">
        <v>97</v>
      </c>
      <c r="BN79" s="4">
        <v>0.99844917884822604</v>
      </c>
      <c r="BO79" s="4">
        <v>11.39495</v>
      </c>
      <c r="BP79" s="4">
        <v>240.56968426307299</v>
      </c>
      <c r="BQ79" s="14"/>
      <c r="BR79" s="4">
        <v>1608848.6634573799</v>
      </c>
      <c r="BS79" s="4">
        <v>7.10971666666667</v>
      </c>
      <c r="BT79" s="4">
        <v>16177.7403753297</v>
      </c>
      <c r="BU79" s="2" t="s">
        <v>136</v>
      </c>
      <c r="BV79" s="4">
        <v>0.99954382717040502</v>
      </c>
      <c r="BW79" s="4">
        <v>11.2189833333333</v>
      </c>
      <c r="BX79" s="4">
        <v>182.216847193055</v>
      </c>
      <c r="BY79" s="4"/>
      <c r="BZ79" s="4">
        <v>1154335.3981514</v>
      </c>
      <c r="CA79" s="4">
        <v>11.218116666666701</v>
      </c>
      <c r="CB79" s="4">
        <v>494848.23666402901</v>
      </c>
    </row>
    <row r="80" spans="1:80">
      <c r="A80" s="2"/>
      <c r="B80" s="2"/>
      <c r="C80" s="2" t="s">
        <v>143</v>
      </c>
      <c r="D80" s="2" t="s">
        <v>37</v>
      </c>
      <c r="E80" s="2" t="s">
        <v>49</v>
      </c>
      <c r="F80" s="2" t="s">
        <v>33</v>
      </c>
      <c r="G80" s="2" t="s">
        <v>162</v>
      </c>
      <c r="H80" s="1">
        <v>43866.190636574102</v>
      </c>
      <c r="I80" s="2" t="s">
        <v>140</v>
      </c>
      <c r="J80" s="4">
        <v>0.99952797098005297</v>
      </c>
      <c r="K80" s="4">
        <v>5.5763833333333297</v>
      </c>
      <c r="L80" s="4">
        <v>152.58740250466801</v>
      </c>
      <c r="M80" s="4"/>
      <c r="N80" s="4">
        <v>222741.85588042199</v>
      </c>
      <c r="O80" s="4">
        <v>5.6528666666666698</v>
      </c>
      <c r="P80" s="4">
        <v>43830.430522511</v>
      </c>
      <c r="Q80" s="2" t="s">
        <v>170</v>
      </c>
      <c r="R80" s="4">
        <v>0.99777348220963502</v>
      </c>
      <c r="S80" s="4">
        <v>6.1027166666666703</v>
      </c>
      <c r="T80" s="4">
        <v>180.60590098755799</v>
      </c>
      <c r="U80" s="4"/>
      <c r="V80" s="4">
        <v>531934.46257734497</v>
      </c>
      <c r="W80" s="4">
        <v>6.3008666666666704</v>
      </c>
      <c r="X80" s="4">
        <v>32667.0296111077</v>
      </c>
      <c r="Y80" s="2" t="s">
        <v>109</v>
      </c>
      <c r="Z80" s="4">
        <v>0.99928380047649101</v>
      </c>
      <c r="AA80" s="4">
        <v>6.9073333333333302</v>
      </c>
      <c r="AB80" s="4">
        <v>0</v>
      </c>
      <c r="AC80" s="4"/>
      <c r="AD80" s="4">
        <v>0</v>
      </c>
      <c r="AE80" s="4">
        <v>6.3008666666666704</v>
      </c>
      <c r="AF80" s="4">
        <v>32667.0296111077</v>
      </c>
      <c r="AG80" s="2" t="s">
        <v>198</v>
      </c>
      <c r="AH80" s="4">
        <v>0.99801405805362797</v>
      </c>
      <c r="AI80" s="4">
        <v>7.7938999999999998</v>
      </c>
      <c r="AJ80" s="4">
        <v>0.73125577786309903</v>
      </c>
      <c r="AK80" s="4"/>
      <c r="AL80" s="4">
        <v>488.145358599259</v>
      </c>
      <c r="AM80" s="4">
        <v>7.1170666666666698</v>
      </c>
      <c r="AN80" s="4">
        <v>16527.162961014099</v>
      </c>
      <c r="AO80" s="2" t="s">
        <v>112</v>
      </c>
      <c r="AP80" s="4">
        <v>0.98761920069369402</v>
      </c>
      <c r="AQ80" s="4">
        <v>8.2295666666666705</v>
      </c>
      <c r="AR80" s="4">
        <v>0</v>
      </c>
      <c r="AS80" s="14"/>
      <c r="AT80" s="4">
        <v>177.58341815914301</v>
      </c>
      <c r="AU80" s="4">
        <v>7.1170666666666698</v>
      </c>
      <c r="AV80" s="4">
        <v>16527.162961014099</v>
      </c>
      <c r="AW80" s="2" t="s">
        <v>105</v>
      </c>
      <c r="AX80" s="4">
        <v>0.99932552855460699</v>
      </c>
      <c r="AY80" s="4">
        <v>9.3664000000000005</v>
      </c>
      <c r="AZ80" s="4">
        <v>0</v>
      </c>
      <c r="BA80" s="4"/>
      <c r="BB80" s="4">
        <v>1462.4471648779599</v>
      </c>
      <c r="BC80" s="4">
        <v>7.1170666666666698</v>
      </c>
      <c r="BD80" s="4">
        <v>16527.162961014099</v>
      </c>
      <c r="BE80" s="2" t="s">
        <v>151</v>
      </c>
      <c r="BF80" s="4">
        <v>0.99981166094521201</v>
      </c>
      <c r="BG80" s="4">
        <v>9.6656499999999994</v>
      </c>
      <c r="BH80" s="4">
        <v>0</v>
      </c>
      <c r="BI80" s="14"/>
      <c r="BJ80" s="4">
        <v>0</v>
      </c>
      <c r="BK80" s="4">
        <v>7.1170666666666698</v>
      </c>
      <c r="BL80" s="4">
        <v>16527.162961014099</v>
      </c>
      <c r="BM80" s="2" t="s">
        <v>97</v>
      </c>
      <c r="BN80" s="4">
        <v>0.99844917884822604</v>
      </c>
      <c r="BO80" s="4">
        <v>11.317116666666699</v>
      </c>
      <c r="BP80" s="4">
        <v>200.77124013185201</v>
      </c>
      <c r="BQ80" s="14"/>
      <c r="BR80" s="4">
        <v>1371690.86155212</v>
      </c>
      <c r="BS80" s="4">
        <v>7.1170666666666698</v>
      </c>
      <c r="BT80" s="4">
        <v>16527.162961014099</v>
      </c>
      <c r="BU80" s="2" t="s">
        <v>136</v>
      </c>
      <c r="BV80" s="4">
        <v>0.99954382717040502</v>
      </c>
      <c r="BW80" s="4">
        <v>11.218966666666701</v>
      </c>
      <c r="BX80" s="4">
        <v>183.9699348721</v>
      </c>
      <c r="BY80" s="4"/>
      <c r="BZ80" s="4">
        <v>1044674.4161745301</v>
      </c>
      <c r="CA80" s="4">
        <v>11.2181</v>
      </c>
      <c r="CB80" s="4">
        <v>443570.490267271</v>
      </c>
    </row>
  </sheetData>
  <sortState xmlns:xlrd2="http://schemas.microsoft.com/office/spreadsheetml/2017/richdata2" ref="A26:CB80">
    <sortCondition ref="F2"/>
  </sortState>
  <mergeCells count="28">
    <mergeCell ref="A1:H1"/>
    <mergeCell ref="I1:J1"/>
    <mergeCell ref="K1:N1"/>
    <mergeCell ref="O1:P1"/>
    <mergeCell ref="Q1:R1"/>
    <mergeCell ref="S1:V1"/>
    <mergeCell ref="W1:X1"/>
    <mergeCell ref="Y1:Z1"/>
    <mergeCell ref="AA1:AD1"/>
    <mergeCell ref="AE1:AF1"/>
    <mergeCell ref="AG1:AH1"/>
    <mergeCell ref="AI1:AL1"/>
    <mergeCell ref="AM1:AN1"/>
    <mergeCell ref="AO1:AP1"/>
    <mergeCell ref="AQ1:AT1"/>
    <mergeCell ref="AU1:AV1"/>
    <mergeCell ref="AW1:AX1"/>
    <mergeCell ref="AY1:BB1"/>
    <mergeCell ref="BC1:BD1"/>
    <mergeCell ref="BE1:BF1"/>
    <mergeCell ref="BG1:BJ1"/>
    <mergeCell ref="BK1:BL1"/>
    <mergeCell ref="CA1:CB1"/>
    <mergeCell ref="BM1:BN1"/>
    <mergeCell ref="BO1:BR1"/>
    <mergeCell ref="BS1:BT1"/>
    <mergeCell ref="BU1:BV1"/>
    <mergeCell ref="BW1:BZ1"/>
  </mergeCells>
  <conditionalFormatting sqref="M26:M59">
    <cfRule type="cellIs" dxfId="37" priority="17" operator="lessThan">
      <formula>75</formula>
    </cfRule>
    <cfRule type="cellIs" dxfId="36" priority="18" operator="greaterThan">
      <formula>125</formula>
    </cfRule>
  </conditionalFormatting>
  <conditionalFormatting sqref="U26:U59">
    <cfRule type="cellIs" dxfId="35" priority="15" operator="lessThan">
      <formula>75</formula>
    </cfRule>
    <cfRule type="cellIs" dxfId="34" priority="16" operator="greaterThan">
      <formula>125</formula>
    </cfRule>
  </conditionalFormatting>
  <conditionalFormatting sqref="AC26:AC59">
    <cfRule type="cellIs" dxfId="33" priority="13" operator="lessThan">
      <formula>75</formula>
    </cfRule>
    <cfRule type="cellIs" dxfId="32" priority="14" operator="greaterThan">
      <formula>125</formula>
    </cfRule>
  </conditionalFormatting>
  <conditionalFormatting sqref="AK26:AK59">
    <cfRule type="cellIs" dxfId="31" priority="11" operator="lessThan">
      <formula>75</formula>
    </cfRule>
    <cfRule type="cellIs" dxfId="30" priority="12" operator="greaterThan">
      <formula>125</formula>
    </cfRule>
  </conditionalFormatting>
  <conditionalFormatting sqref="AS26:AS59">
    <cfRule type="cellIs" dxfId="29" priority="9" operator="lessThan">
      <formula>75</formula>
    </cfRule>
    <cfRule type="cellIs" dxfId="28" priority="10" operator="greaterThan">
      <formula>125</formula>
    </cfRule>
  </conditionalFormatting>
  <conditionalFormatting sqref="BA26:BA59">
    <cfRule type="cellIs" dxfId="27" priority="7" operator="lessThan">
      <formula>75</formula>
    </cfRule>
    <cfRule type="cellIs" dxfId="26" priority="8" operator="greaterThan">
      <formula>125</formula>
    </cfRule>
  </conditionalFormatting>
  <conditionalFormatting sqref="BI26:BI59">
    <cfRule type="cellIs" dxfId="25" priority="5" operator="lessThan">
      <formula>75</formula>
    </cfRule>
    <cfRule type="cellIs" dxfId="24" priority="6" operator="greaterThan">
      <formula>125</formula>
    </cfRule>
  </conditionalFormatting>
  <conditionalFormatting sqref="BQ26:BQ59">
    <cfRule type="cellIs" dxfId="23" priority="3" operator="lessThan">
      <formula>75</formula>
    </cfRule>
    <cfRule type="cellIs" dxfId="22" priority="4" operator="greaterThan">
      <formula>125</formula>
    </cfRule>
  </conditionalFormatting>
  <conditionalFormatting sqref="BY26:BY59">
    <cfRule type="cellIs" dxfId="21" priority="1" operator="lessThan">
      <formula>75</formula>
    </cfRule>
    <cfRule type="cellIs" dxfId="20" priority="2" operator="greaterThan">
      <formula>125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ValueList_Helper!$A$1:$A$11</xm:f>
          </x14:formula1>
          <xm:sqref>F3:F80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33</v>
      </c>
    </row>
    <row r="2" spans="1:1">
      <c r="A2" t="s">
        <v>13</v>
      </c>
    </row>
    <row r="3" spans="1:1">
      <c r="A3" t="s">
        <v>59</v>
      </c>
    </row>
    <row r="4" spans="1:1">
      <c r="A4" t="s">
        <v>35</v>
      </c>
    </row>
    <row r="5" spans="1:1">
      <c r="A5" t="s">
        <v>160</v>
      </c>
    </row>
    <row r="6" spans="1:1">
      <c r="A6" t="s">
        <v>1</v>
      </c>
    </row>
    <row r="7" spans="1:1">
      <c r="A7" t="s">
        <v>65</v>
      </c>
    </row>
    <row r="8" spans="1:1">
      <c r="A8" t="s">
        <v>43</v>
      </c>
    </row>
    <row r="9" spans="1:1">
      <c r="A9" t="s">
        <v>178</v>
      </c>
    </row>
    <row r="10" spans="1:1">
      <c r="A10" t="s">
        <v>150</v>
      </c>
    </row>
    <row r="11" spans="1:1">
      <c r="A11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5DD6-D577-4D23-91E0-A3548B6037E0}">
  <sheetPr>
    <outlinePr summaryBelow="0"/>
  </sheetPr>
  <dimension ref="A1:Y56"/>
  <sheetViews>
    <sheetView zoomScale="90" zoomScaleNormal="90" workbookViewId="0">
      <selection activeCell="A28" sqref="A28:XFD30"/>
    </sheetView>
  </sheetViews>
  <sheetFormatPr defaultColWidth="9.140625" defaultRowHeight="15"/>
  <cols>
    <col min="1" max="2" width="4" style="10" customWidth="1"/>
    <col min="3" max="3" width="31.28515625" style="10" customWidth="1"/>
    <col min="4" max="4" width="21" style="10" customWidth="1"/>
    <col min="5" max="5" width="14.5703125" style="10" customWidth="1"/>
    <col min="6" max="6" width="6.5703125" style="10" customWidth="1"/>
    <col min="7" max="7" width="20.7109375" style="10" customWidth="1"/>
    <col min="8" max="8" width="37.42578125" style="10" customWidth="1"/>
    <col min="9" max="9" width="11.85546875" style="10" customWidth="1"/>
    <col min="10" max="10" width="6.42578125" style="10" customWidth="1"/>
    <col min="11" max="11" width="7" style="10" customWidth="1"/>
    <col min="12" max="12" width="10.85546875" style="10" customWidth="1"/>
    <col min="13" max="13" width="9" style="10" customWidth="1"/>
    <col min="14" max="14" width="29.42578125" style="10" customWidth="1"/>
    <col min="15" max="15" width="11.85546875" style="10" customWidth="1"/>
    <col min="16" max="16" width="6.42578125" style="10" customWidth="1"/>
    <col min="17" max="17" width="9.140625" style="10" customWidth="1"/>
    <col min="18" max="18" width="10.85546875" style="10" customWidth="1"/>
    <col min="19" max="19" width="9" style="10" customWidth="1"/>
    <col min="20" max="20" width="17.85546875" style="10" customWidth="1"/>
    <col min="21" max="21" width="11.85546875" style="10" customWidth="1"/>
    <col min="22" max="22" width="6.42578125" style="10" customWidth="1"/>
    <col min="23" max="23" width="9.140625" style="10" customWidth="1"/>
    <col min="24" max="24" width="10.85546875" style="10" customWidth="1"/>
    <col min="25" max="25" width="9" style="10" customWidth="1"/>
    <col min="26" max="16384" width="9.140625" style="10"/>
  </cols>
  <sheetData>
    <row r="1" spans="1:25" ht="18.75" customHeight="1">
      <c r="A1" s="249" t="s">
        <v>33</v>
      </c>
      <c r="B1" s="250"/>
      <c r="C1" s="250"/>
      <c r="D1" s="250"/>
      <c r="E1" s="250"/>
      <c r="F1" s="250"/>
      <c r="G1" s="251"/>
      <c r="H1" s="249" t="s">
        <v>517</v>
      </c>
      <c r="I1" s="251"/>
      <c r="J1" s="249" t="s">
        <v>516</v>
      </c>
      <c r="K1" s="250"/>
      <c r="L1" s="250"/>
      <c r="M1" s="251"/>
      <c r="N1" s="249" t="s">
        <v>341</v>
      </c>
      <c r="O1" s="251"/>
      <c r="P1" s="249" t="s">
        <v>340</v>
      </c>
      <c r="Q1" s="250"/>
      <c r="R1" s="250"/>
      <c r="S1" s="251"/>
      <c r="T1" s="249" t="s">
        <v>58</v>
      </c>
      <c r="U1" s="251"/>
      <c r="V1" s="249" t="s">
        <v>129</v>
      </c>
      <c r="W1" s="250"/>
      <c r="X1" s="250"/>
      <c r="Y1" s="251"/>
    </row>
    <row r="2" spans="1:25" ht="17.25" customHeight="1">
      <c r="A2" s="27" t="s">
        <v>162</v>
      </c>
      <c r="B2" s="27" t="s">
        <v>162</v>
      </c>
      <c r="C2" s="27" t="s">
        <v>77</v>
      </c>
      <c r="D2" s="27" t="s">
        <v>66</v>
      </c>
      <c r="E2" s="27" t="s">
        <v>81</v>
      </c>
      <c r="F2" s="27" t="s">
        <v>34</v>
      </c>
      <c r="G2" s="27" t="s">
        <v>85</v>
      </c>
      <c r="H2" s="27" t="s">
        <v>153</v>
      </c>
      <c r="I2" s="27" t="s">
        <v>175</v>
      </c>
      <c r="J2" s="27" t="s">
        <v>4</v>
      </c>
      <c r="K2" s="27" t="s">
        <v>93</v>
      </c>
      <c r="L2" s="27" t="s">
        <v>22</v>
      </c>
      <c r="M2" s="27" t="s">
        <v>0</v>
      </c>
      <c r="N2" s="27" t="s">
        <v>153</v>
      </c>
      <c r="O2" s="27" t="s">
        <v>175</v>
      </c>
      <c r="P2" s="27" t="s">
        <v>4</v>
      </c>
      <c r="Q2" s="27" t="s">
        <v>93</v>
      </c>
      <c r="R2" s="27" t="s">
        <v>22</v>
      </c>
      <c r="S2" s="27" t="s">
        <v>0</v>
      </c>
      <c r="T2" s="27" t="s">
        <v>153</v>
      </c>
      <c r="U2" s="27" t="s">
        <v>175</v>
      </c>
      <c r="V2" s="27" t="s">
        <v>4</v>
      </c>
      <c r="W2" s="27" t="s">
        <v>93</v>
      </c>
      <c r="X2" s="27" t="s">
        <v>22</v>
      </c>
      <c r="Y2" s="27" t="s">
        <v>0</v>
      </c>
    </row>
    <row r="3" spans="1:25">
      <c r="A3" s="25"/>
      <c r="B3" s="25"/>
      <c r="C3" s="25" t="s">
        <v>133</v>
      </c>
      <c r="D3" s="25" t="s">
        <v>612</v>
      </c>
      <c r="E3" s="25" t="s">
        <v>13</v>
      </c>
      <c r="F3" s="25" t="s">
        <v>162</v>
      </c>
      <c r="G3" s="26">
        <v>43865.580759745397</v>
      </c>
      <c r="H3" s="25" t="s">
        <v>530</v>
      </c>
      <c r="I3" s="24">
        <v>0.99311684734224903</v>
      </c>
      <c r="J3" s="24">
        <v>5.4747166666666702</v>
      </c>
      <c r="K3" s="24">
        <v>0</v>
      </c>
      <c r="L3" s="24"/>
      <c r="M3" s="24"/>
      <c r="N3" s="25" t="s">
        <v>529</v>
      </c>
      <c r="O3" s="24">
        <v>0.99778541308161195</v>
      </c>
      <c r="P3" s="24">
        <v>8.9627999999999997</v>
      </c>
      <c r="Q3" s="24">
        <v>0</v>
      </c>
      <c r="R3" s="24"/>
      <c r="S3" s="24"/>
      <c r="T3" s="25" t="s">
        <v>528</v>
      </c>
      <c r="U3" s="24">
        <v>0.99957824637592896</v>
      </c>
      <c r="V3" s="24">
        <v>12.1035</v>
      </c>
      <c r="W3" s="24">
        <v>0</v>
      </c>
      <c r="X3" s="24"/>
      <c r="Y3" s="24"/>
    </row>
    <row r="4" spans="1:25">
      <c r="A4" s="25"/>
      <c r="B4" s="25"/>
      <c r="C4" s="25" t="s">
        <v>133</v>
      </c>
      <c r="D4" s="25" t="s">
        <v>585</v>
      </c>
      <c r="E4" s="25" t="s">
        <v>13</v>
      </c>
      <c r="F4" s="25" t="s">
        <v>162</v>
      </c>
      <c r="G4" s="26">
        <v>43865.966180034702</v>
      </c>
      <c r="H4" s="25" t="s">
        <v>530</v>
      </c>
      <c r="I4" s="24">
        <v>0.99311684734224903</v>
      </c>
      <c r="J4" s="24">
        <v>5.1939000000000002</v>
      </c>
      <c r="K4" s="24">
        <v>0</v>
      </c>
      <c r="L4" s="24"/>
      <c r="M4" s="24"/>
      <c r="N4" s="25" t="s">
        <v>529</v>
      </c>
      <c r="O4" s="24">
        <v>0.99778541308161195</v>
      </c>
      <c r="P4" s="24">
        <v>8.9817166666666708</v>
      </c>
      <c r="Q4" s="24">
        <v>0</v>
      </c>
      <c r="R4" s="24"/>
      <c r="S4" s="24"/>
      <c r="T4" s="25" t="s">
        <v>528</v>
      </c>
      <c r="U4" s="24">
        <v>0.99957824637592896</v>
      </c>
      <c r="V4" s="24">
        <v>11.724866666666699</v>
      </c>
      <c r="W4" s="24">
        <v>0</v>
      </c>
      <c r="X4" s="24"/>
      <c r="Y4" s="24"/>
    </row>
    <row r="5" spans="1:25">
      <c r="A5" s="25"/>
      <c r="B5" s="25"/>
      <c r="C5" s="25" t="s">
        <v>133</v>
      </c>
      <c r="D5" s="25" t="s">
        <v>584</v>
      </c>
      <c r="E5" s="25" t="s">
        <v>13</v>
      </c>
      <c r="F5" s="25" t="s">
        <v>162</v>
      </c>
      <c r="G5" s="26">
        <v>43866.351625347197</v>
      </c>
      <c r="H5" s="25" t="s">
        <v>530</v>
      </c>
      <c r="I5" s="24">
        <v>0.99311684734224903</v>
      </c>
      <c r="J5" s="24">
        <v>4.7383499999999996</v>
      </c>
      <c r="K5" s="24">
        <v>0</v>
      </c>
      <c r="L5" s="24"/>
      <c r="M5" s="24"/>
      <c r="N5" s="25" t="s">
        <v>529</v>
      </c>
      <c r="O5" s="24">
        <v>0.99778541308161195</v>
      </c>
      <c r="P5" s="24">
        <v>8.8811499999999999</v>
      </c>
      <c r="Q5" s="24">
        <v>0</v>
      </c>
      <c r="R5" s="24"/>
      <c r="S5" s="24"/>
      <c r="T5" s="25" t="s">
        <v>528</v>
      </c>
      <c r="U5" s="24">
        <v>0.99957824637592896</v>
      </c>
      <c r="V5" s="24">
        <v>12.175366666666701</v>
      </c>
      <c r="W5" s="24">
        <v>0</v>
      </c>
      <c r="X5" s="24"/>
      <c r="Y5" s="24"/>
    </row>
    <row r="6" spans="1:25">
      <c r="A6" s="25"/>
      <c r="B6" s="25"/>
      <c r="C6" s="25" t="s">
        <v>574</v>
      </c>
      <c r="D6" s="25" t="s">
        <v>609</v>
      </c>
      <c r="E6" s="25" t="s">
        <v>59</v>
      </c>
      <c r="F6" s="25" t="s">
        <v>122</v>
      </c>
      <c r="G6" s="26">
        <v>43865.623598541701</v>
      </c>
      <c r="H6" s="25" t="s">
        <v>530</v>
      </c>
      <c r="I6" s="24">
        <v>0.99311684734224903</v>
      </c>
      <c r="J6" s="24">
        <v>5.4675000000000002</v>
      </c>
      <c r="K6" s="24">
        <v>128.36927360363501</v>
      </c>
      <c r="L6" s="24">
        <v>2.2049164057046702</v>
      </c>
      <c r="M6" s="14">
        <v>125.995223183124</v>
      </c>
      <c r="N6" s="25" t="s">
        <v>529</v>
      </c>
      <c r="O6" s="24">
        <v>0.99778541308161195</v>
      </c>
      <c r="P6" s="24">
        <v>8.9577666666666698</v>
      </c>
      <c r="Q6" s="24">
        <v>1056.6831681978399</v>
      </c>
      <c r="R6" s="24">
        <v>2.1835133722734699</v>
      </c>
      <c r="S6" s="14">
        <v>124.772192701341</v>
      </c>
      <c r="T6" s="25" t="s">
        <v>528</v>
      </c>
      <c r="U6" s="24">
        <v>0.99957824637592896</v>
      </c>
      <c r="V6" s="24">
        <v>11.5026333333333</v>
      </c>
      <c r="W6" s="24">
        <v>986.22901855472298</v>
      </c>
      <c r="X6" s="24">
        <v>1.35584500736566</v>
      </c>
      <c r="Y6" s="14">
        <v>77.476857563752105</v>
      </c>
    </row>
    <row r="7" spans="1:25">
      <c r="A7" s="25"/>
      <c r="B7" s="25"/>
      <c r="C7" s="25" t="s">
        <v>561</v>
      </c>
      <c r="D7" s="25" t="s">
        <v>608</v>
      </c>
      <c r="E7" s="25" t="s">
        <v>59</v>
      </c>
      <c r="F7" s="25" t="s">
        <v>30</v>
      </c>
      <c r="G7" s="26">
        <v>43865.637870636601</v>
      </c>
      <c r="H7" s="25" t="s">
        <v>530</v>
      </c>
      <c r="I7" s="24">
        <v>0.99311684734224903</v>
      </c>
      <c r="J7" s="24">
        <v>5.4778000000000002</v>
      </c>
      <c r="K7" s="24">
        <v>166.65862925059699</v>
      </c>
      <c r="L7" s="24">
        <v>3.1153391378997801</v>
      </c>
      <c r="M7" s="14">
        <v>103.844637929993</v>
      </c>
      <c r="N7" s="25" t="s">
        <v>529</v>
      </c>
      <c r="O7" s="24">
        <v>0.99778541308161195</v>
      </c>
      <c r="P7" s="24">
        <v>8.9578000000000007</v>
      </c>
      <c r="Q7" s="24">
        <v>1576.3290491407099</v>
      </c>
      <c r="R7" s="24">
        <v>3.2674751565836102</v>
      </c>
      <c r="S7" s="14">
        <v>108.91583855278699</v>
      </c>
      <c r="T7" s="25" t="s">
        <v>528</v>
      </c>
      <c r="U7" s="24">
        <v>0.99957824637592896</v>
      </c>
      <c r="V7" s="24">
        <v>11.4966666666667</v>
      </c>
      <c r="W7" s="24">
        <v>1397.10312847717</v>
      </c>
      <c r="X7" s="24">
        <v>2.0259381014191602</v>
      </c>
      <c r="Y7" s="14">
        <v>67.531270047305298</v>
      </c>
    </row>
    <row r="8" spans="1:25">
      <c r="A8" s="25"/>
      <c r="B8" s="25"/>
      <c r="C8" s="25" t="s">
        <v>559</v>
      </c>
      <c r="D8" s="25" t="s">
        <v>607</v>
      </c>
      <c r="E8" s="25" t="s">
        <v>59</v>
      </c>
      <c r="F8" s="25" t="s">
        <v>75</v>
      </c>
      <c r="G8" s="26">
        <v>43865.652108738403</v>
      </c>
      <c r="H8" s="25" t="s">
        <v>530</v>
      </c>
      <c r="I8" s="24">
        <v>0.99311684734224903</v>
      </c>
      <c r="J8" s="24">
        <v>5.4822833333333296</v>
      </c>
      <c r="K8" s="24">
        <v>304.06984398332401</v>
      </c>
      <c r="L8" s="24">
        <v>5.0253230433636498</v>
      </c>
      <c r="M8" s="14">
        <v>100.50646086727301</v>
      </c>
      <c r="N8" s="25" t="s">
        <v>529</v>
      </c>
      <c r="O8" s="24">
        <v>0.99778541308161195</v>
      </c>
      <c r="P8" s="24">
        <v>8.9625666666666692</v>
      </c>
      <c r="Q8" s="24">
        <v>2645.7839594563202</v>
      </c>
      <c r="R8" s="24">
        <v>5.2076836084485798</v>
      </c>
      <c r="S8" s="14">
        <v>104.15367216897199</v>
      </c>
      <c r="T8" s="25" t="s">
        <v>528</v>
      </c>
      <c r="U8" s="24">
        <v>0.99957824637592896</v>
      </c>
      <c r="V8" s="24">
        <v>11.4966333333333</v>
      </c>
      <c r="W8" s="24">
        <v>4420.2820463867702</v>
      </c>
      <c r="X8" s="24">
        <v>6.2179899692412297</v>
      </c>
      <c r="Y8" s="14">
        <v>124.359799384825</v>
      </c>
    </row>
    <row r="9" spans="1:25">
      <c r="A9" s="25"/>
      <c r="B9" s="25"/>
      <c r="C9" s="25" t="s">
        <v>557</v>
      </c>
      <c r="D9" s="25" t="s">
        <v>606</v>
      </c>
      <c r="E9" s="25" t="s">
        <v>59</v>
      </c>
      <c r="F9" s="25" t="s">
        <v>167</v>
      </c>
      <c r="G9" s="26">
        <v>43865.666415393498</v>
      </c>
      <c r="H9" s="25" t="s">
        <v>530</v>
      </c>
      <c r="I9" s="24">
        <v>0.99311684734224903</v>
      </c>
      <c r="J9" s="24">
        <v>5.4851999999999999</v>
      </c>
      <c r="K9" s="24">
        <v>493.30713914715102</v>
      </c>
      <c r="L9" s="24">
        <v>7.6608982200209796</v>
      </c>
      <c r="M9" s="14">
        <v>102.14530960028</v>
      </c>
      <c r="N9" s="25" t="s">
        <v>529</v>
      </c>
      <c r="O9" s="24">
        <v>0.99778541308161195</v>
      </c>
      <c r="P9" s="24">
        <v>8.9626000000000001</v>
      </c>
      <c r="Q9" s="24">
        <v>3330.84834149771</v>
      </c>
      <c r="R9" s="24">
        <v>6.5499892954293397</v>
      </c>
      <c r="S9" s="14">
        <v>87.333190605724496</v>
      </c>
      <c r="T9" s="25" t="s">
        <v>528</v>
      </c>
      <c r="U9" s="24">
        <v>0.99957824637592896</v>
      </c>
      <c r="V9" s="24">
        <v>11.4966666666667</v>
      </c>
      <c r="W9" s="24">
        <v>4440.4834492188102</v>
      </c>
      <c r="X9" s="24">
        <v>6.4649844848690297</v>
      </c>
      <c r="Y9" s="14">
        <v>86.199793131587001</v>
      </c>
    </row>
    <row r="10" spans="1:25">
      <c r="A10" s="25"/>
      <c r="B10" s="25"/>
      <c r="C10" s="25" t="s">
        <v>555</v>
      </c>
      <c r="D10" s="25" t="s">
        <v>605</v>
      </c>
      <c r="E10" s="25" t="s">
        <v>59</v>
      </c>
      <c r="F10" s="25" t="s">
        <v>183</v>
      </c>
      <c r="G10" s="26">
        <v>43865.680676620403</v>
      </c>
      <c r="H10" s="25" t="s">
        <v>530</v>
      </c>
      <c r="I10" s="24">
        <v>0.99311684734224903</v>
      </c>
      <c r="J10" s="24">
        <v>5.4970833333333298</v>
      </c>
      <c r="K10" s="24">
        <v>725.700740791322</v>
      </c>
      <c r="L10" s="24">
        <v>10.6142440804055</v>
      </c>
      <c r="M10" s="14">
        <v>84.913952643243903</v>
      </c>
      <c r="N10" s="25" t="s">
        <v>529</v>
      </c>
      <c r="O10" s="24">
        <v>0.99778541308161195</v>
      </c>
      <c r="P10" s="24">
        <v>8.9577666666666698</v>
      </c>
      <c r="Q10" s="24">
        <v>6670.0427466336396</v>
      </c>
      <c r="R10" s="24">
        <v>13.0299152001182</v>
      </c>
      <c r="S10" s="14">
        <v>104.239321600945</v>
      </c>
      <c r="T10" s="25" t="s">
        <v>528</v>
      </c>
      <c r="U10" s="24">
        <v>0.99957824637592896</v>
      </c>
      <c r="V10" s="24">
        <v>11.4966333333333</v>
      </c>
      <c r="W10" s="24">
        <v>7882.6220492640095</v>
      </c>
      <c r="X10" s="24">
        <v>10.8908558909345</v>
      </c>
      <c r="Y10" s="14">
        <v>87.126847127476296</v>
      </c>
    </row>
    <row r="11" spans="1:25">
      <c r="A11" s="25"/>
      <c r="B11" s="25"/>
      <c r="C11" s="25" t="s">
        <v>553</v>
      </c>
      <c r="D11" s="25" t="s">
        <v>604</v>
      </c>
      <c r="E11" s="25" t="s">
        <v>59</v>
      </c>
      <c r="F11" s="25" t="s">
        <v>173</v>
      </c>
      <c r="G11" s="26">
        <v>43865.694929525504</v>
      </c>
      <c r="H11" s="25" t="s">
        <v>530</v>
      </c>
      <c r="I11" s="24">
        <v>0.99311684734224903</v>
      </c>
      <c r="J11" s="24">
        <v>5.4851999999999999</v>
      </c>
      <c r="K11" s="24">
        <v>1035.80580025327</v>
      </c>
      <c r="L11" s="24">
        <v>16.988065285277099</v>
      </c>
      <c r="M11" s="14">
        <v>84.940326426385596</v>
      </c>
      <c r="N11" s="25" t="s">
        <v>529</v>
      </c>
      <c r="O11" s="24">
        <v>0.99778541308161195</v>
      </c>
      <c r="P11" s="24">
        <v>8.9578000000000007</v>
      </c>
      <c r="Q11" s="24">
        <v>9562.4145476538197</v>
      </c>
      <c r="R11" s="24">
        <v>22.842062142342101</v>
      </c>
      <c r="S11" s="14">
        <v>114.210310711711</v>
      </c>
      <c r="T11" s="25" t="s">
        <v>528</v>
      </c>
      <c r="U11" s="24">
        <v>0.99957824637592896</v>
      </c>
      <c r="V11" s="24">
        <v>11.4966666666667</v>
      </c>
      <c r="W11" s="24">
        <v>10366.351184204201</v>
      </c>
      <c r="X11" s="24">
        <v>15.2187015745863</v>
      </c>
      <c r="Y11" s="14">
        <v>76.093507872931298</v>
      </c>
    </row>
    <row r="12" spans="1:25">
      <c r="A12" s="25"/>
      <c r="B12" s="25"/>
      <c r="C12" s="25" t="s">
        <v>551</v>
      </c>
      <c r="D12" s="25" t="s">
        <v>603</v>
      </c>
      <c r="E12" s="25" t="s">
        <v>59</v>
      </c>
      <c r="F12" s="25" t="s">
        <v>169</v>
      </c>
      <c r="G12" s="26">
        <v>43865.709219213</v>
      </c>
      <c r="H12" s="25" t="s">
        <v>530</v>
      </c>
      <c r="I12" s="24">
        <v>0.99311684734224903</v>
      </c>
      <c r="J12" s="24">
        <v>5.50078333333333</v>
      </c>
      <c r="K12" s="24">
        <v>1870.41974541376</v>
      </c>
      <c r="L12" s="24">
        <v>28.968012207850101</v>
      </c>
      <c r="M12" s="14">
        <v>92.697639065120299</v>
      </c>
      <c r="N12" s="25" t="s">
        <v>529</v>
      </c>
      <c r="O12" s="24">
        <v>0.99778541308161195</v>
      </c>
      <c r="P12" s="24">
        <v>8.9625666666666692</v>
      </c>
      <c r="Q12" s="24">
        <v>16061.174267701799</v>
      </c>
      <c r="R12" s="24">
        <v>28.8264779980626</v>
      </c>
      <c r="S12" s="14">
        <v>92.244729593800201</v>
      </c>
      <c r="T12" s="25" t="s">
        <v>528</v>
      </c>
      <c r="U12" s="24">
        <v>0.99957824637592896</v>
      </c>
      <c r="V12" s="24">
        <v>11.4966333333333</v>
      </c>
      <c r="W12" s="24">
        <v>18413.7984015002</v>
      </c>
      <c r="X12" s="24">
        <v>24.8181230007186</v>
      </c>
      <c r="Y12" s="14">
        <v>79.417993602299603</v>
      </c>
    </row>
    <row r="13" spans="1:25">
      <c r="A13" s="25"/>
      <c r="B13" s="25"/>
      <c r="C13" s="25" t="s">
        <v>549</v>
      </c>
      <c r="D13" s="25" t="s">
        <v>602</v>
      </c>
      <c r="E13" s="25" t="s">
        <v>59</v>
      </c>
      <c r="F13" s="25" t="s">
        <v>82</v>
      </c>
      <c r="G13" s="26">
        <v>43865.723454201398</v>
      </c>
      <c r="H13" s="25" t="s">
        <v>530</v>
      </c>
      <c r="I13" s="24">
        <v>0.99311684734224903</v>
      </c>
      <c r="J13" s="24">
        <v>5.4889000000000001</v>
      </c>
      <c r="K13" s="24">
        <v>2049.5703121209599</v>
      </c>
      <c r="L13" s="24">
        <v>33.1366820560538</v>
      </c>
      <c r="M13" s="14">
        <v>66.273364112107501</v>
      </c>
      <c r="N13" s="25" t="s">
        <v>529</v>
      </c>
      <c r="O13" s="24">
        <v>0.99778541308161195</v>
      </c>
      <c r="P13" s="24">
        <v>8.9626000000000001</v>
      </c>
      <c r="Q13" s="24">
        <v>23627.1802632078</v>
      </c>
      <c r="R13" s="24">
        <v>45.368846122011703</v>
      </c>
      <c r="S13" s="14">
        <v>90.737692244023407</v>
      </c>
      <c r="T13" s="25" t="s">
        <v>528</v>
      </c>
      <c r="U13" s="24">
        <v>0.99957824637592896</v>
      </c>
      <c r="V13" s="24">
        <v>11.4966666666667</v>
      </c>
      <c r="W13" s="24">
        <v>28076.6754979252</v>
      </c>
      <c r="X13" s="24">
        <v>40.108837372317701</v>
      </c>
      <c r="Y13" s="14">
        <v>80.217674744635303</v>
      </c>
    </row>
    <row r="14" spans="1:25">
      <c r="A14" s="25"/>
      <c r="B14" s="25"/>
      <c r="C14" s="25" t="s">
        <v>546</v>
      </c>
      <c r="D14" s="25" t="s">
        <v>601</v>
      </c>
      <c r="E14" s="25" t="s">
        <v>59</v>
      </c>
      <c r="F14" s="25" t="s">
        <v>145</v>
      </c>
      <c r="G14" s="26">
        <v>43865.737720879602</v>
      </c>
      <c r="H14" s="25" t="s">
        <v>530</v>
      </c>
      <c r="I14" s="24">
        <v>0.99311684734224903</v>
      </c>
      <c r="J14" s="24">
        <v>5.4711999999999996</v>
      </c>
      <c r="K14" s="24">
        <v>4785.6908494357704</v>
      </c>
      <c r="L14" s="24">
        <v>85.4867271592138</v>
      </c>
      <c r="M14" s="14">
        <v>97.699116753387102</v>
      </c>
      <c r="N14" s="25" t="s">
        <v>529</v>
      </c>
      <c r="O14" s="24">
        <v>0.99778541308161195</v>
      </c>
      <c r="P14" s="24">
        <v>8.9625666666666692</v>
      </c>
      <c r="Q14" s="24">
        <v>52508.8137005155</v>
      </c>
      <c r="R14" s="24">
        <v>94.360525904244696</v>
      </c>
      <c r="S14" s="14">
        <v>107.840601033423</v>
      </c>
      <c r="T14" s="25" t="s">
        <v>528</v>
      </c>
      <c r="U14" s="24">
        <v>0.99957824637592896</v>
      </c>
      <c r="V14" s="24">
        <v>11.5026333333333</v>
      </c>
      <c r="W14" s="24">
        <v>62029.644729362197</v>
      </c>
      <c r="X14" s="24">
        <v>89.210904342494004</v>
      </c>
      <c r="Y14" s="14">
        <v>101.955319248565</v>
      </c>
    </row>
    <row r="15" spans="1:25">
      <c r="A15" s="25"/>
      <c r="B15" s="25"/>
      <c r="C15" s="25" t="s">
        <v>572</v>
      </c>
      <c r="D15" s="25" t="s">
        <v>600</v>
      </c>
      <c r="E15" s="25" t="s">
        <v>59</v>
      </c>
      <c r="F15" s="25" t="s">
        <v>57</v>
      </c>
      <c r="G15" s="26">
        <v>43865.752035150501</v>
      </c>
      <c r="H15" s="25" t="s">
        <v>530</v>
      </c>
      <c r="I15" s="24">
        <v>0.99311684734224903</v>
      </c>
      <c r="J15" s="24">
        <v>5.4814999999999996</v>
      </c>
      <c r="K15" s="24">
        <v>9809.9718977155608</v>
      </c>
      <c r="L15" s="24">
        <v>115.277308705865</v>
      </c>
      <c r="M15" s="14">
        <v>92.221846964691807</v>
      </c>
      <c r="N15" s="25" t="s">
        <v>529</v>
      </c>
      <c r="O15" s="24">
        <v>0.99778541308161195</v>
      </c>
      <c r="P15" s="24">
        <v>8.9482166666666707</v>
      </c>
      <c r="Q15" s="24">
        <v>90522.104123278594</v>
      </c>
      <c r="R15" s="24">
        <v>148.730427363459</v>
      </c>
      <c r="S15" s="14">
        <v>118.984341890767</v>
      </c>
      <c r="T15" s="25" t="s">
        <v>528</v>
      </c>
      <c r="U15" s="24">
        <v>0.99957824637592896</v>
      </c>
      <c r="V15" s="24">
        <v>11.5026666666667</v>
      </c>
      <c r="W15" s="24">
        <v>110060.605392058</v>
      </c>
      <c r="X15" s="24">
        <v>123.857202897446</v>
      </c>
      <c r="Y15" s="14">
        <v>99.085762317956707</v>
      </c>
    </row>
    <row r="16" spans="1:25">
      <c r="A16" s="25"/>
      <c r="B16" s="25"/>
      <c r="C16" s="25" t="s">
        <v>570</v>
      </c>
      <c r="D16" s="25" t="s">
        <v>599</v>
      </c>
      <c r="E16" s="25" t="s">
        <v>59</v>
      </c>
      <c r="F16" s="25" t="s">
        <v>141</v>
      </c>
      <c r="G16" s="26">
        <v>43865.766299444404</v>
      </c>
      <c r="H16" s="25" t="s">
        <v>530</v>
      </c>
      <c r="I16" s="24">
        <v>0.99311684734224903</v>
      </c>
      <c r="J16" s="24">
        <v>5.4970833333333298</v>
      </c>
      <c r="K16" s="24">
        <v>11544.7515695778</v>
      </c>
      <c r="L16" s="24">
        <v>150.17970335414401</v>
      </c>
      <c r="M16" s="14">
        <v>75.089851677072204</v>
      </c>
      <c r="N16" s="25" t="s">
        <v>529</v>
      </c>
      <c r="O16" s="24">
        <v>0.99778541308161195</v>
      </c>
      <c r="P16" s="24">
        <v>8.9625666666666692</v>
      </c>
      <c r="Q16" s="24">
        <v>124957.668087299</v>
      </c>
      <c r="R16" s="24">
        <v>190.68074902547701</v>
      </c>
      <c r="S16" s="14">
        <v>95.340374512738705</v>
      </c>
      <c r="T16" s="25" t="s">
        <v>528</v>
      </c>
      <c r="U16" s="24">
        <v>0.99957824637592896</v>
      </c>
      <c r="V16" s="24">
        <v>11.4966333333333</v>
      </c>
      <c r="W16" s="24">
        <v>163258.48324413801</v>
      </c>
      <c r="X16" s="24">
        <v>186.782348142339</v>
      </c>
      <c r="Y16" s="14">
        <v>93.391174071169701</v>
      </c>
    </row>
    <row r="17" spans="1:25">
      <c r="A17" s="25"/>
      <c r="B17" s="25"/>
      <c r="C17" s="25" t="s">
        <v>568</v>
      </c>
      <c r="D17" s="25" t="s">
        <v>598</v>
      </c>
      <c r="E17" s="25" t="s">
        <v>59</v>
      </c>
      <c r="F17" s="25" t="s">
        <v>197</v>
      </c>
      <c r="G17" s="26">
        <v>43865.780568032402</v>
      </c>
      <c r="H17" s="25" t="s">
        <v>530</v>
      </c>
      <c r="I17" s="24">
        <v>0.99311684734224903</v>
      </c>
      <c r="J17" s="24">
        <v>5.4814999999999996</v>
      </c>
      <c r="K17" s="24">
        <v>22636.126411468002</v>
      </c>
      <c r="L17" s="24">
        <v>369.419276472045</v>
      </c>
      <c r="M17" s="14">
        <v>98.511807059212103</v>
      </c>
      <c r="N17" s="25" t="s">
        <v>529</v>
      </c>
      <c r="O17" s="24">
        <v>0.99778541308161195</v>
      </c>
      <c r="P17" s="24">
        <v>8.9626000000000001</v>
      </c>
      <c r="Q17" s="24">
        <v>225455.82940087601</v>
      </c>
      <c r="R17" s="24">
        <v>347.20037808054502</v>
      </c>
      <c r="S17" s="14">
        <v>92.586767488145298</v>
      </c>
      <c r="T17" s="25" t="s">
        <v>528</v>
      </c>
      <c r="U17" s="24">
        <v>0.99957824637592896</v>
      </c>
      <c r="V17" s="24">
        <v>11.4966666666667</v>
      </c>
      <c r="W17" s="24">
        <v>278430.76807222702</v>
      </c>
      <c r="X17" s="24">
        <v>357.77916046416698</v>
      </c>
      <c r="Y17" s="14">
        <v>95.407776123778007</v>
      </c>
    </row>
    <row r="18" spans="1:25">
      <c r="A18" s="25"/>
      <c r="B18" s="25"/>
      <c r="C18" s="25" t="s">
        <v>565</v>
      </c>
      <c r="D18" s="25" t="s">
        <v>597</v>
      </c>
      <c r="E18" s="25" t="s">
        <v>59</v>
      </c>
      <c r="F18" s="25" t="s">
        <v>60</v>
      </c>
      <c r="G18" s="26">
        <v>43865.794867418997</v>
      </c>
      <c r="H18" s="25" t="s">
        <v>530</v>
      </c>
      <c r="I18" s="24">
        <v>0.99311684734224903</v>
      </c>
      <c r="J18" s="24">
        <v>5.4859833333333299</v>
      </c>
      <c r="K18" s="24">
        <v>38711.651869757799</v>
      </c>
      <c r="L18" s="24">
        <v>588.63710006204406</v>
      </c>
      <c r="M18" s="14">
        <v>94.181936009927</v>
      </c>
      <c r="N18" s="25" t="s">
        <v>529</v>
      </c>
      <c r="O18" s="24">
        <v>0.99778541308161195</v>
      </c>
      <c r="P18" s="24">
        <v>8.9625666666666692</v>
      </c>
      <c r="Q18" s="24">
        <v>382089.44930605101</v>
      </c>
      <c r="R18" s="24">
        <v>761.92133044009199</v>
      </c>
      <c r="S18" s="14">
        <v>121.907412870415</v>
      </c>
      <c r="T18" s="25" t="s">
        <v>528</v>
      </c>
      <c r="U18" s="24">
        <v>0.99957824637592896</v>
      </c>
      <c r="V18" s="24">
        <v>11.4966333333333</v>
      </c>
      <c r="W18" s="24">
        <v>501330.53607131401</v>
      </c>
      <c r="X18" s="24">
        <v>638.92748616893005</v>
      </c>
      <c r="Y18" s="14">
        <v>102.228397787029</v>
      </c>
    </row>
    <row r="19" spans="1:25">
      <c r="A19" s="25"/>
      <c r="B19" s="25"/>
      <c r="C19" s="25" t="s">
        <v>563</v>
      </c>
      <c r="D19" s="25" t="s">
        <v>596</v>
      </c>
      <c r="E19" s="25" t="s">
        <v>59</v>
      </c>
      <c r="F19" s="25" t="s">
        <v>195</v>
      </c>
      <c r="G19" s="26">
        <v>43865.809127847198</v>
      </c>
      <c r="H19" s="25" t="s">
        <v>530</v>
      </c>
      <c r="I19" s="24">
        <v>0.99311684734224903</v>
      </c>
      <c r="J19" s="24">
        <v>5.4851999999999999</v>
      </c>
      <c r="K19" s="24">
        <v>51273.126882519799</v>
      </c>
      <c r="L19" s="24">
        <v>981.24465267589903</v>
      </c>
      <c r="M19" s="14">
        <v>112.142246020103</v>
      </c>
      <c r="N19" s="25" t="s">
        <v>529</v>
      </c>
      <c r="O19" s="24">
        <v>0.99778541308161195</v>
      </c>
      <c r="P19" s="24">
        <v>8.9626000000000001</v>
      </c>
      <c r="Q19" s="24">
        <v>504085.10847402603</v>
      </c>
      <c r="R19" s="24">
        <v>885.25195673100404</v>
      </c>
      <c r="S19" s="14">
        <v>101.171652197829</v>
      </c>
      <c r="T19" s="25" t="s">
        <v>528</v>
      </c>
      <c r="U19" s="24">
        <v>0.99957824637592896</v>
      </c>
      <c r="V19" s="24">
        <v>11.4966666666667</v>
      </c>
      <c r="W19" s="24">
        <v>656392.13711515395</v>
      </c>
      <c r="X19" s="24">
        <v>879.60141049325</v>
      </c>
      <c r="Y19" s="14">
        <v>100.525875484943</v>
      </c>
    </row>
    <row r="20" spans="1:25">
      <c r="A20" s="25"/>
      <c r="B20" s="25"/>
      <c r="C20" s="25" t="s">
        <v>595</v>
      </c>
      <c r="D20" s="25" t="s">
        <v>594</v>
      </c>
      <c r="E20" s="25" t="s">
        <v>59</v>
      </c>
      <c r="F20" s="25" t="s">
        <v>188</v>
      </c>
      <c r="G20" s="26">
        <v>43865.823375428197</v>
      </c>
      <c r="H20" s="25" t="s">
        <v>530</v>
      </c>
      <c r="I20" s="24">
        <v>0.99311684734224903</v>
      </c>
      <c r="J20" s="24">
        <v>5.4453166666666704</v>
      </c>
      <c r="K20" s="24">
        <v>69638.112635369806</v>
      </c>
      <c r="L20" s="24">
        <v>1204.80827387658</v>
      </c>
      <c r="M20" s="14">
        <v>96.384661910126795</v>
      </c>
      <c r="N20" s="25" t="s">
        <v>529</v>
      </c>
      <c r="O20" s="24">
        <v>0.99778541308161195</v>
      </c>
      <c r="P20" s="24">
        <v>8.9673499999999997</v>
      </c>
      <c r="Q20" s="24">
        <v>1170364.27475406</v>
      </c>
      <c r="R20" s="24">
        <v>1545.7639071435599</v>
      </c>
      <c r="S20" s="14">
        <v>123.66111257148501</v>
      </c>
      <c r="T20" s="25" t="s">
        <v>528</v>
      </c>
      <c r="U20" s="24">
        <v>0.99957824637592896</v>
      </c>
      <c r="V20" s="24">
        <v>11.5026333333333</v>
      </c>
      <c r="W20" s="24">
        <v>1589342.9005513301</v>
      </c>
      <c r="X20" s="24">
        <v>1247.74412547926</v>
      </c>
      <c r="Y20" s="14">
        <v>99.819530038341099</v>
      </c>
    </row>
    <row r="21" spans="1:25">
      <c r="A21" s="25"/>
      <c r="B21" s="25"/>
      <c r="C21" s="25" t="s">
        <v>21</v>
      </c>
      <c r="D21" s="25" t="s">
        <v>611</v>
      </c>
      <c r="E21" s="25" t="s">
        <v>178</v>
      </c>
      <c r="F21" s="25" t="s">
        <v>162</v>
      </c>
      <c r="G21" s="26">
        <v>43865.595019641201</v>
      </c>
      <c r="H21" s="25" t="s">
        <v>530</v>
      </c>
      <c r="I21" s="24">
        <v>0.99311684734224903</v>
      </c>
      <c r="J21" s="24">
        <v>5.1828000000000003</v>
      </c>
      <c r="K21" s="24">
        <v>0</v>
      </c>
      <c r="L21" s="24"/>
      <c r="M21" s="24"/>
      <c r="N21" s="25" t="s">
        <v>529</v>
      </c>
      <c r="O21" s="24">
        <v>0.99778541308161195</v>
      </c>
      <c r="P21" s="24">
        <v>8.9577666666666698</v>
      </c>
      <c r="Q21" s="24">
        <v>15839.364878352701</v>
      </c>
      <c r="R21" s="24">
        <v>24.672124020451601</v>
      </c>
      <c r="S21" s="24"/>
      <c r="T21" s="25" t="s">
        <v>528</v>
      </c>
      <c r="U21" s="24">
        <v>0.99957824637592896</v>
      </c>
      <c r="V21" s="24">
        <v>11.41855</v>
      </c>
      <c r="W21" s="24">
        <v>0</v>
      </c>
      <c r="X21" s="24"/>
      <c r="Y21" s="24"/>
    </row>
    <row r="22" spans="1:25">
      <c r="A22" s="25"/>
      <c r="B22" s="25"/>
      <c r="C22" s="25" t="s">
        <v>21</v>
      </c>
      <c r="D22" s="25" t="s">
        <v>610</v>
      </c>
      <c r="E22" s="25" t="s">
        <v>178</v>
      </c>
      <c r="F22" s="25" t="s">
        <v>162</v>
      </c>
      <c r="G22" s="26">
        <v>43865.609296539398</v>
      </c>
      <c r="H22" s="25" t="s">
        <v>530</v>
      </c>
      <c r="I22" s="24">
        <v>0.99311684734224903</v>
      </c>
      <c r="J22" s="24">
        <v>5.17831666666667</v>
      </c>
      <c r="K22" s="24">
        <v>0</v>
      </c>
      <c r="L22" s="24"/>
      <c r="M22" s="24"/>
      <c r="N22" s="25" t="s">
        <v>529</v>
      </c>
      <c r="O22" s="24">
        <v>0.99778541308161195</v>
      </c>
      <c r="P22" s="24">
        <v>8.9626000000000001</v>
      </c>
      <c r="Q22" s="24">
        <v>15390.4769018597</v>
      </c>
      <c r="R22" s="24">
        <v>26.103141630957701</v>
      </c>
      <c r="S22" s="24"/>
      <c r="T22" s="25" t="s">
        <v>528</v>
      </c>
      <c r="U22" s="24">
        <v>0.99957824637592896</v>
      </c>
      <c r="V22" s="24">
        <v>11.4306</v>
      </c>
      <c r="W22" s="24">
        <v>0</v>
      </c>
      <c r="X22" s="24"/>
      <c r="Y22" s="24"/>
    </row>
    <row r="23" spans="1:25">
      <c r="A23" s="25"/>
      <c r="B23" s="25"/>
      <c r="C23" s="25" t="s">
        <v>21</v>
      </c>
      <c r="D23" s="25" t="s">
        <v>593</v>
      </c>
      <c r="E23" s="25" t="s">
        <v>178</v>
      </c>
      <c r="F23" s="25" t="s">
        <v>162</v>
      </c>
      <c r="G23" s="26">
        <v>43865.837696701397</v>
      </c>
      <c r="H23" s="25" t="s">
        <v>530</v>
      </c>
      <c r="I23" s="24">
        <v>0.99311684734224903</v>
      </c>
      <c r="J23" s="24">
        <v>5.5739333333333301</v>
      </c>
      <c r="K23" s="24">
        <v>0</v>
      </c>
      <c r="L23" s="24"/>
      <c r="M23" s="24"/>
      <c r="N23" s="25" t="s">
        <v>529</v>
      </c>
      <c r="O23" s="24">
        <v>0.99778541308161195</v>
      </c>
      <c r="P23" s="24">
        <v>8.9626000000000001</v>
      </c>
      <c r="Q23" s="24">
        <v>16258.8540263744</v>
      </c>
      <c r="R23" s="24">
        <v>24.989945151897299</v>
      </c>
      <c r="S23" s="24"/>
      <c r="T23" s="25" t="s">
        <v>528</v>
      </c>
      <c r="U23" s="24">
        <v>0.99957824637592896</v>
      </c>
      <c r="V23" s="24">
        <v>11.4966666666667</v>
      </c>
      <c r="W23" s="24">
        <v>0</v>
      </c>
      <c r="X23" s="24"/>
      <c r="Y23" s="24"/>
    </row>
    <row r="24" spans="1:25">
      <c r="A24" s="25"/>
      <c r="B24" s="25"/>
      <c r="C24" s="25" t="s">
        <v>21</v>
      </c>
      <c r="D24" s="25" t="s">
        <v>586</v>
      </c>
      <c r="E24" s="25" t="s">
        <v>178</v>
      </c>
      <c r="F24" s="25" t="s">
        <v>162</v>
      </c>
      <c r="G24" s="26">
        <v>43865.894764594901</v>
      </c>
      <c r="H24" s="25" t="s">
        <v>530</v>
      </c>
      <c r="I24" s="24">
        <v>0.99311684734224903</v>
      </c>
      <c r="J24" s="24">
        <v>5.2707499999999996</v>
      </c>
      <c r="K24" s="24">
        <v>0</v>
      </c>
      <c r="L24" s="24"/>
      <c r="M24" s="24"/>
      <c r="N24" s="25" t="s">
        <v>529</v>
      </c>
      <c r="O24" s="24">
        <v>0.99778541308161195</v>
      </c>
      <c r="P24" s="24">
        <v>8.9626000000000001</v>
      </c>
      <c r="Q24" s="24">
        <v>15416.774055514899</v>
      </c>
      <c r="R24" s="24">
        <v>21.1725910866496</v>
      </c>
      <c r="S24" s="24"/>
      <c r="T24" s="25" t="s">
        <v>528</v>
      </c>
      <c r="U24" s="24">
        <v>0.99957824637592896</v>
      </c>
      <c r="V24" s="24">
        <v>11.9951833333333</v>
      </c>
      <c r="W24" s="24">
        <v>0</v>
      </c>
      <c r="X24" s="24"/>
      <c r="Y24" s="24"/>
    </row>
    <row r="25" spans="1:25">
      <c r="A25" s="25"/>
      <c r="B25" s="25"/>
      <c r="C25" s="25" t="s">
        <v>21</v>
      </c>
      <c r="D25" s="25" t="s">
        <v>583</v>
      </c>
      <c r="E25" s="25" t="s">
        <v>178</v>
      </c>
      <c r="F25" s="25" t="s">
        <v>162</v>
      </c>
      <c r="G25" s="26">
        <v>43866.037537314798</v>
      </c>
      <c r="H25" s="25" t="s">
        <v>530</v>
      </c>
      <c r="I25" s="24">
        <v>0.99311684734224903</v>
      </c>
      <c r="J25" s="24">
        <v>5.2300833333333303</v>
      </c>
      <c r="K25" s="24">
        <v>0</v>
      </c>
      <c r="L25" s="24"/>
      <c r="M25" s="24"/>
      <c r="N25" s="25" t="s">
        <v>529</v>
      </c>
      <c r="O25" s="24">
        <v>0.99778541308161195</v>
      </c>
      <c r="P25" s="24">
        <v>8.9626000000000001</v>
      </c>
      <c r="Q25" s="24">
        <v>14097.940766631</v>
      </c>
      <c r="R25" s="24">
        <v>25.273832326597098</v>
      </c>
      <c r="S25" s="24"/>
      <c r="T25" s="25" t="s">
        <v>528</v>
      </c>
      <c r="U25" s="24">
        <v>0.99957824637592896</v>
      </c>
      <c r="V25" s="24">
        <v>11.4246</v>
      </c>
      <c r="W25" s="24">
        <v>0</v>
      </c>
      <c r="X25" s="24"/>
      <c r="Y25" s="24"/>
    </row>
    <row r="26" spans="1:25">
      <c r="A26" s="25"/>
      <c r="B26" s="25"/>
      <c r="C26" s="25" t="s">
        <v>21</v>
      </c>
      <c r="D26" s="25" t="s">
        <v>582</v>
      </c>
      <c r="E26" s="25" t="s">
        <v>178</v>
      </c>
      <c r="F26" s="25" t="s">
        <v>162</v>
      </c>
      <c r="G26" s="26">
        <v>43866.108909594899</v>
      </c>
      <c r="H26" s="25" t="s">
        <v>530</v>
      </c>
      <c r="I26" s="24">
        <v>0.99311684734224903</v>
      </c>
      <c r="J26" s="24">
        <v>5.3861499999999998</v>
      </c>
      <c r="K26" s="24">
        <v>0</v>
      </c>
      <c r="L26" s="24"/>
      <c r="M26" s="24"/>
      <c r="N26" s="25" t="s">
        <v>529</v>
      </c>
      <c r="O26" s="24">
        <v>0.99778541308161195</v>
      </c>
      <c r="P26" s="24">
        <v>8.9625666666666692</v>
      </c>
      <c r="Q26" s="24">
        <v>14696.7613590071</v>
      </c>
      <c r="R26" s="24">
        <v>25.4512071733838</v>
      </c>
      <c r="S26" s="24"/>
      <c r="T26" s="25" t="s">
        <v>528</v>
      </c>
      <c r="U26" s="24">
        <v>0.99957824637592896</v>
      </c>
      <c r="V26" s="24">
        <v>11.4966333333333</v>
      </c>
      <c r="W26" s="24">
        <v>0</v>
      </c>
      <c r="X26" s="24"/>
      <c r="Y26" s="24"/>
    </row>
    <row r="27" spans="1:25">
      <c r="A27" s="25"/>
      <c r="B27" s="25"/>
      <c r="C27" s="25" t="s">
        <v>21</v>
      </c>
      <c r="D27" s="25" t="s">
        <v>581</v>
      </c>
      <c r="E27" s="25" t="s">
        <v>178</v>
      </c>
      <c r="F27" s="25" t="s">
        <v>162</v>
      </c>
      <c r="G27" s="26">
        <v>43866.337299953702</v>
      </c>
      <c r="H27" s="25" t="s">
        <v>530</v>
      </c>
      <c r="I27" s="24">
        <v>0.99311684734224903</v>
      </c>
      <c r="J27" s="24">
        <v>5.1384333333333299</v>
      </c>
      <c r="K27" s="24">
        <v>0</v>
      </c>
      <c r="L27" s="24"/>
      <c r="M27" s="24"/>
      <c r="N27" s="25" t="s">
        <v>529</v>
      </c>
      <c r="O27" s="24">
        <v>0.99778541308161195</v>
      </c>
      <c r="P27" s="24">
        <v>8.9625666666666692</v>
      </c>
      <c r="Q27" s="24">
        <v>14552.7397177812</v>
      </c>
      <c r="R27" s="24">
        <v>22.792425213018898</v>
      </c>
      <c r="S27" s="24"/>
      <c r="T27" s="25" t="s">
        <v>528</v>
      </c>
      <c r="U27" s="24">
        <v>0.99957824637592896</v>
      </c>
      <c r="V27" s="24">
        <v>11.42455</v>
      </c>
      <c r="W27" s="24">
        <v>0</v>
      </c>
      <c r="X27" s="24"/>
      <c r="Y27" s="24"/>
    </row>
    <row r="28" spans="1:25">
      <c r="A28" s="25"/>
      <c r="B28" s="25"/>
      <c r="C28" s="25" t="s">
        <v>592</v>
      </c>
      <c r="D28" s="25" t="s">
        <v>591</v>
      </c>
      <c r="E28" s="25" t="s">
        <v>35</v>
      </c>
      <c r="F28" s="25" t="s">
        <v>167</v>
      </c>
      <c r="G28" s="26">
        <v>43865.851957858802</v>
      </c>
      <c r="H28" s="25" t="s">
        <v>530</v>
      </c>
      <c r="I28" s="24">
        <v>0.99311684734224903</v>
      </c>
      <c r="J28" s="24">
        <v>5.4822833333333296</v>
      </c>
      <c r="K28" s="24">
        <v>345.46954140950203</v>
      </c>
      <c r="L28" s="24">
        <v>4.6258306703990799</v>
      </c>
      <c r="M28" s="14">
        <v>61.677742271987697</v>
      </c>
      <c r="N28" s="25" t="s">
        <v>529</v>
      </c>
      <c r="O28" s="24">
        <v>0.99778541308161195</v>
      </c>
      <c r="P28" s="24">
        <v>8.9625666666666692</v>
      </c>
      <c r="Q28" s="24">
        <v>2865.87307704164</v>
      </c>
      <c r="R28" s="24">
        <v>5.3899624547302301</v>
      </c>
      <c r="S28" s="14">
        <v>71.866166063069798</v>
      </c>
      <c r="T28" s="25" t="s">
        <v>528</v>
      </c>
      <c r="U28" s="24">
        <v>0.99957824637592896</v>
      </c>
      <c r="V28" s="24">
        <v>11.5026333333333</v>
      </c>
      <c r="W28" s="24">
        <v>2801.8231112203698</v>
      </c>
      <c r="X28" s="24">
        <v>3.26550460854269</v>
      </c>
      <c r="Y28" s="14">
        <v>43.5400614472359</v>
      </c>
    </row>
    <row r="29" spans="1:25">
      <c r="A29" s="25"/>
      <c r="B29" s="25"/>
      <c r="C29" s="25" t="s">
        <v>590</v>
      </c>
      <c r="D29" s="25" t="s">
        <v>589</v>
      </c>
      <c r="E29" s="25" t="s">
        <v>35</v>
      </c>
      <c r="F29" s="25" t="s">
        <v>82</v>
      </c>
      <c r="G29" s="26">
        <v>43865.866216122697</v>
      </c>
      <c r="H29" s="25" t="s">
        <v>530</v>
      </c>
      <c r="I29" s="24">
        <v>0.99311684734224903</v>
      </c>
      <c r="J29" s="24">
        <v>5.4851999999999999</v>
      </c>
      <c r="K29" s="24">
        <v>2787.3590268614298</v>
      </c>
      <c r="L29" s="24">
        <v>42.904717182937901</v>
      </c>
      <c r="M29" s="14">
        <v>85.809434365875802</v>
      </c>
      <c r="N29" s="25" t="s">
        <v>529</v>
      </c>
      <c r="O29" s="24">
        <v>0.99778541308161195</v>
      </c>
      <c r="P29" s="24">
        <v>8.9626000000000001</v>
      </c>
      <c r="Q29" s="24">
        <v>29806.907575899801</v>
      </c>
      <c r="R29" s="24">
        <v>51.921008286288</v>
      </c>
      <c r="S29" s="14">
        <v>103.842016572576</v>
      </c>
      <c r="T29" s="25" t="s">
        <v>528</v>
      </c>
      <c r="U29" s="24">
        <v>0.99957824637592896</v>
      </c>
      <c r="V29" s="24">
        <v>11.4966666666667</v>
      </c>
      <c r="W29" s="24">
        <v>35250.500911515803</v>
      </c>
      <c r="X29" s="24">
        <v>40.5895113214386</v>
      </c>
      <c r="Y29" s="14">
        <v>81.1790226428773</v>
      </c>
    </row>
    <row r="30" spans="1:25">
      <c r="A30" s="25"/>
      <c r="B30" s="25"/>
      <c r="C30" s="25" t="s">
        <v>588</v>
      </c>
      <c r="D30" s="25" t="s">
        <v>587</v>
      </c>
      <c r="E30" s="25" t="s">
        <v>35</v>
      </c>
      <c r="F30" s="25" t="s">
        <v>141</v>
      </c>
      <c r="G30" s="26">
        <v>43865.880494189798</v>
      </c>
      <c r="H30" s="25" t="s">
        <v>530</v>
      </c>
      <c r="I30" s="24">
        <v>0.99311684734224903</v>
      </c>
      <c r="J30" s="24">
        <v>5.4785833333333303</v>
      </c>
      <c r="K30" s="24">
        <v>11296.2855865198</v>
      </c>
      <c r="L30" s="24">
        <v>193.09411087887199</v>
      </c>
      <c r="M30" s="14">
        <v>96.547055439435994</v>
      </c>
      <c r="N30" s="25" t="s">
        <v>529</v>
      </c>
      <c r="O30" s="24">
        <v>0.99778541308161195</v>
      </c>
      <c r="P30" s="24">
        <v>8.9625666666666692</v>
      </c>
      <c r="Q30" s="24">
        <v>114259.05946136</v>
      </c>
      <c r="R30" s="24">
        <v>205.54597041661199</v>
      </c>
      <c r="S30" s="14">
        <v>102.772985208306</v>
      </c>
      <c r="T30" s="25" t="s">
        <v>528</v>
      </c>
      <c r="U30" s="24">
        <v>0.99957824637592896</v>
      </c>
      <c r="V30" s="24">
        <v>11.4966333333333</v>
      </c>
      <c r="W30" s="24">
        <v>142609.48271998801</v>
      </c>
      <c r="X30" s="24">
        <v>175.97755650364101</v>
      </c>
      <c r="Y30" s="14">
        <v>87.988778251820406</v>
      </c>
    </row>
    <row r="31" spans="1:25">
      <c r="A31" s="25"/>
      <c r="B31" s="25"/>
      <c r="C31" s="25" t="s">
        <v>574</v>
      </c>
      <c r="D31" s="25" t="s">
        <v>573</v>
      </c>
      <c r="E31" s="25" t="s">
        <v>35</v>
      </c>
      <c r="F31" s="25" t="s">
        <v>122</v>
      </c>
      <c r="G31" s="26">
        <v>43866.1231782986</v>
      </c>
      <c r="H31" s="25" t="s">
        <v>530</v>
      </c>
      <c r="I31" s="24">
        <v>0.99311684734224903</v>
      </c>
      <c r="J31" s="24">
        <v>5.4741</v>
      </c>
      <c r="K31" s="24">
        <v>111.031070230973</v>
      </c>
      <c r="L31" s="24">
        <v>1.6612824315063299</v>
      </c>
      <c r="M31" s="14">
        <v>94.930424657504304</v>
      </c>
      <c r="N31" s="25" t="s">
        <v>529</v>
      </c>
      <c r="O31" s="24">
        <v>0.99778541308161195</v>
      </c>
      <c r="P31" s="24">
        <v>8.9578000000000007</v>
      </c>
      <c r="Q31" s="24">
        <v>960.50293334529897</v>
      </c>
      <c r="R31" s="24">
        <v>2.20583978263865</v>
      </c>
      <c r="S31" s="14">
        <v>126.047987579351</v>
      </c>
      <c r="T31" s="25" t="s">
        <v>528</v>
      </c>
      <c r="U31" s="24">
        <v>0.99957824637592896</v>
      </c>
      <c r="V31" s="24">
        <v>11.4966666666667</v>
      </c>
      <c r="W31" s="24">
        <v>1059.5213120117501</v>
      </c>
      <c r="X31" s="24">
        <v>1.40827677291814</v>
      </c>
      <c r="Y31" s="14">
        <v>80.472958452464994</v>
      </c>
    </row>
    <row r="32" spans="1:25">
      <c r="A32" s="25"/>
      <c r="B32" s="25"/>
      <c r="C32" s="25" t="s">
        <v>572</v>
      </c>
      <c r="D32" s="25" t="s">
        <v>571</v>
      </c>
      <c r="E32" s="25" t="s">
        <v>35</v>
      </c>
      <c r="F32" s="25" t="s">
        <v>57</v>
      </c>
      <c r="G32" s="26">
        <v>43866.251610057901</v>
      </c>
      <c r="H32" s="25" t="s">
        <v>530</v>
      </c>
      <c r="I32" s="24">
        <v>0.99311684734224903</v>
      </c>
      <c r="J32" s="24">
        <v>5.4638</v>
      </c>
      <c r="K32" s="24">
        <v>8190.5143364566902</v>
      </c>
      <c r="L32" s="24">
        <v>111.436270387089</v>
      </c>
      <c r="M32" s="14">
        <v>89.149016309670898</v>
      </c>
      <c r="N32" s="25" t="s">
        <v>529</v>
      </c>
      <c r="O32" s="24">
        <v>0.99778541308161195</v>
      </c>
      <c r="P32" s="24">
        <v>8.9577666666666698</v>
      </c>
      <c r="Q32" s="24">
        <v>82835.161448179293</v>
      </c>
      <c r="R32" s="24">
        <v>129.64821121918899</v>
      </c>
      <c r="S32" s="14">
        <v>103.718568975352</v>
      </c>
      <c r="T32" s="25" t="s">
        <v>528</v>
      </c>
      <c r="U32" s="24">
        <v>0.99957824637592896</v>
      </c>
      <c r="V32" s="24">
        <v>11.4966333333333</v>
      </c>
      <c r="W32" s="24">
        <v>99993.987461351397</v>
      </c>
      <c r="X32" s="24">
        <v>123.876264360128</v>
      </c>
      <c r="Y32" s="14">
        <v>99.101011488102102</v>
      </c>
    </row>
    <row r="33" spans="1:25">
      <c r="A33" s="25"/>
      <c r="B33" s="25"/>
      <c r="C33" s="25" t="s">
        <v>570</v>
      </c>
      <c r="D33" s="25" t="s">
        <v>569</v>
      </c>
      <c r="E33" s="25" t="s">
        <v>35</v>
      </c>
      <c r="F33" s="25" t="s">
        <v>141</v>
      </c>
      <c r="G33" s="26">
        <v>43866.265914490701</v>
      </c>
      <c r="H33" s="25" t="s">
        <v>530</v>
      </c>
      <c r="I33" s="24">
        <v>0.99311684734224903</v>
      </c>
      <c r="J33" s="24">
        <v>5.4851999999999999</v>
      </c>
      <c r="K33" s="24">
        <v>11692.2240300106</v>
      </c>
      <c r="L33" s="24">
        <v>157.27380343267299</v>
      </c>
      <c r="M33" s="14">
        <v>78.636901716336496</v>
      </c>
      <c r="N33" s="25" t="s">
        <v>529</v>
      </c>
      <c r="O33" s="24">
        <v>0.99778541308161195</v>
      </c>
      <c r="P33" s="24">
        <v>8.9626000000000001</v>
      </c>
      <c r="Q33" s="24">
        <v>121907.840902143</v>
      </c>
      <c r="R33" s="24">
        <v>213.72783944268801</v>
      </c>
      <c r="S33" s="14">
        <v>106.863919721344</v>
      </c>
      <c r="T33" s="25" t="s">
        <v>528</v>
      </c>
      <c r="U33" s="24">
        <v>0.99957824637592896</v>
      </c>
      <c r="V33" s="24">
        <v>11.4966666666667</v>
      </c>
      <c r="W33" s="24">
        <v>152072.85725574999</v>
      </c>
      <c r="X33" s="24">
        <v>190.290658486495</v>
      </c>
      <c r="Y33" s="14">
        <v>95.145329243247701</v>
      </c>
    </row>
    <row r="34" spans="1:25">
      <c r="A34" s="25"/>
      <c r="B34" s="25"/>
      <c r="C34" s="25" t="s">
        <v>568</v>
      </c>
      <c r="D34" s="25" t="s">
        <v>567</v>
      </c>
      <c r="E34" s="25" t="s">
        <v>35</v>
      </c>
      <c r="F34" s="25" t="s">
        <v>197</v>
      </c>
      <c r="G34" s="26">
        <v>43866.280227557902</v>
      </c>
      <c r="H34" s="25" t="s">
        <v>530</v>
      </c>
      <c r="I34" s="24">
        <v>0.99311684734224903</v>
      </c>
      <c r="J34" s="24">
        <v>5.4785833333333303</v>
      </c>
      <c r="K34" s="24">
        <v>22842.049348696899</v>
      </c>
      <c r="L34" s="24">
        <v>348.42384909091101</v>
      </c>
      <c r="M34" s="14">
        <v>92.913026424242801</v>
      </c>
      <c r="N34" s="25" t="s">
        <v>529</v>
      </c>
      <c r="O34" s="24">
        <v>0.99778541308161195</v>
      </c>
      <c r="P34" s="24">
        <v>8.9625666666666692</v>
      </c>
      <c r="Q34" s="24">
        <v>223885.47276073101</v>
      </c>
      <c r="R34" s="24">
        <v>404.32796522882802</v>
      </c>
      <c r="S34" s="14">
        <v>107.820790727687</v>
      </c>
      <c r="T34" s="25" t="s">
        <v>528</v>
      </c>
      <c r="U34" s="24">
        <v>0.99957824637592896</v>
      </c>
      <c r="V34" s="24">
        <v>11.4966333333333</v>
      </c>
      <c r="W34" s="24">
        <v>278692.22522782802</v>
      </c>
      <c r="X34" s="24">
        <v>361.69342737232301</v>
      </c>
      <c r="Y34" s="14">
        <v>96.451580632619496</v>
      </c>
    </row>
    <row r="35" spans="1:25">
      <c r="A35" s="25"/>
      <c r="B35" s="25"/>
      <c r="C35" s="25" t="s">
        <v>565</v>
      </c>
      <c r="D35" s="25" t="s">
        <v>566</v>
      </c>
      <c r="E35" s="25" t="s">
        <v>35</v>
      </c>
      <c r="F35" s="25" t="s">
        <v>60</v>
      </c>
      <c r="G35" s="26">
        <v>43866.0518559954</v>
      </c>
      <c r="H35" s="25" t="s">
        <v>530</v>
      </c>
      <c r="I35" s="24">
        <v>0.99311684734224903</v>
      </c>
      <c r="J35" s="24">
        <v>5.4711999999999996</v>
      </c>
      <c r="K35" s="24">
        <v>36269.479028399699</v>
      </c>
      <c r="L35" s="24">
        <v>666.29709253492695</v>
      </c>
      <c r="M35" s="14">
        <v>106.607534805588</v>
      </c>
      <c r="N35" s="25" t="s">
        <v>529</v>
      </c>
      <c r="O35" s="24">
        <v>0.99778541308161195</v>
      </c>
      <c r="P35" s="24">
        <v>8.9625666666666692</v>
      </c>
      <c r="Q35" s="24">
        <v>348632.53798914998</v>
      </c>
      <c r="R35" s="24">
        <v>647.69612816150698</v>
      </c>
      <c r="S35" s="14">
        <v>103.63138050584099</v>
      </c>
      <c r="T35" s="25" t="s">
        <v>528</v>
      </c>
      <c r="U35" s="24">
        <v>0.99957824637592896</v>
      </c>
      <c r="V35" s="24">
        <v>11.4966333333333</v>
      </c>
      <c r="W35" s="24">
        <v>437007.34658656397</v>
      </c>
      <c r="X35" s="24">
        <v>639.07118086855098</v>
      </c>
      <c r="Y35" s="14">
        <v>102.25138893896801</v>
      </c>
    </row>
    <row r="36" spans="1:25">
      <c r="A36" s="25"/>
      <c r="B36" s="25"/>
      <c r="C36" s="25" t="s">
        <v>565</v>
      </c>
      <c r="D36" s="25" t="s">
        <v>564</v>
      </c>
      <c r="E36" s="25" t="s">
        <v>35</v>
      </c>
      <c r="F36" s="25" t="s">
        <v>60</v>
      </c>
      <c r="G36" s="26">
        <v>43866.294493298599</v>
      </c>
      <c r="H36" s="25" t="s">
        <v>530</v>
      </c>
      <c r="I36" s="24">
        <v>0.99311684734224903</v>
      </c>
      <c r="J36" s="24">
        <v>5.4741</v>
      </c>
      <c r="K36" s="24">
        <v>37324.898723683</v>
      </c>
      <c r="L36" s="24">
        <v>661.97707905703498</v>
      </c>
      <c r="M36" s="14">
        <v>105.91633264912601</v>
      </c>
      <c r="N36" s="25" t="s">
        <v>529</v>
      </c>
      <c r="O36" s="24">
        <v>0.99778541308161195</v>
      </c>
      <c r="P36" s="24">
        <v>8.9626000000000001</v>
      </c>
      <c r="Q36" s="24">
        <v>365338.113010742</v>
      </c>
      <c r="R36" s="24">
        <v>674.58536681292401</v>
      </c>
      <c r="S36" s="14">
        <v>107.933658690068</v>
      </c>
      <c r="T36" s="25" t="s">
        <v>528</v>
      </c>
      <c r="U36" s="24">
        <v>0.99957824637592896</v>
      </c>
      <c r="V36" s="24">
        <v>11.4966666666667</v>
      </c>
      <c r="W36" s="24">
        <v>468400.95346847503</v>
      </c>
      <c r="X36" s="24">
        <v>637.49212002996296</v>
      </c>
      <c r="Y36" s="14">
        <v>101.99873920479401</v>
      </c>
    </row>
    <row r="37" spans="1:25">
      <c r="A37" s="25"/>
      <c r="B37" s="25"/>
      <c r="C37" s="25" t="s">
        <v>563</v>
      </c>
      <c r="D37" s="25" t="s">
        <v>562</v>
      </c>
      <c r="E37" s="25" t="s">
        <v>35</v>
      </c>
      <c r="F37" s="25" t="s">
        <v>195</v>
      </c>
      <c r="G37" s="26">
        <v>43866.3087895602</v>
      </c>
      <c r="H37" s="25" t="s">
        <v>530</v>
      </c>
      <c r="I37" s="24">
        <v>0.99311684734224903</v>
      </c>
      <c r="J37" s="24">
        <v>5.4822833333333296</v>
      </c>
      <c r="K37" s="24">
        <v>52355.063848987404</v>
      </c>
      <c r="L37" s="24">
        <v>937.329230523776</v>
      </c>
      <c r="M37" s="14">
        <v>107.123340631289</v>
      </c>
      <c r="N37" s="25" t="s">
        <v>529</v>
      </c>
      <c r="O37" s="24">
        <v>0.99778541308161195</v>
      </c>
      <c r="P37" s="24">
        <v>8.9625666666666692</v>
      </c>
      <c r="Q37" s="24">
        <v>496286.90471675602</v>
      </c>
      <c r="R37" s="24">
        <v>846.82207606471604</v>
      </c>
      <c r="S37" s="14">
        <v>96.779665835967606</v>
      </c>
      <c r="T37" s="25" t="s">
        <v>528</v>
      </c>
      <c r="U37" s="24">
        <v>0.99957824637592896</v>
      </c>
      <c r="V37" s="24">
        <v>11.4966333333333</v>
      </c>
      <c r="W37" s="24">
        <v>638601.98405536101</v>
      </c>
      <c r="X37" s="24">
        <v>861.89581694079197</v>
      </c>
      <c r="Y37" s="14">
        <v>98.502379078947698</v>
      </c>
    </row>
    <row r="38" spans="1:25">
      <c r="A38" s="25"/>
      <c r="B38" s="25"/>
      <c r="C38" s="25" t="s">
        <v>561</v>
      </c>
      <c r="D38" s="25" t="s">
        <v>560</v>
      </c>
      <c r="E38" s="25" t="s">
        <v>35</v>
      </c>
      <c r="F38" s="25" t="s">
        <v>30</v>
      </c>
      <c r="G38" s="26">
        <v>43866.137475486103</v>
      </c>
      <c r="H38" s="25" t="s">
        <v>530</v>
      </c>
      <c r="I38" s="24">
        <v>0.99311684734224903</v>
      </c>
      <c r="J38" s="24">
        <v>5.5081666666666704</v>
      </c>
      <c r="K38" s="24">
        <v>211.470016286347</v>
      </c>
      <c r="L38" s="24">
        <v>3.81236089688527</v>
      </c>
      <c r="M38" s="14">
        <v>127.078696562842</v>
      </c>
      <c r="N38" s="25" t="s">
        <v>529</v>
      </c>
      <c r="O38" s="24">
        <v>0.99778541308161195</v>
      </c>
      <c r="P38" s="24">
        <v>8.9625666666666692</v>
      </c>
      <c r="Q38" s="24">
        <v>1564.3276988098401</v>
      </c>
      <c r="R38" s="24">
        <v>3.9650788420678502</v>
      </c>
      <c r="S38" s="14">
        <v>132.169294735595</v>
      </c>
      <c r="T38" s="25" t="s">
        <v>528</v>
      </c>
      <c r="U38" s="24">
        <v>0.99957824637592896</v>
      </c>
      <c r="V38" s="24">
        <v>11.4966333333333</v>
      </c>
      <c r="W38" s="24">
        <v>1533.20908394762</v>
      </c>
      <c r="X38" s="24">
        <v>2.3364045153641899</v>
      </c>
      <c r="Y38" s="14">
        <v>77.880150512139807</v>
      </c>
    </row>
    <row r="39" spans="1:25">
      <c r="A39" s="25"/>
      <c r="B39" s="25"/>
      <c r="C39" s="25" t="s">
        <v>559</v>
      </c>
      <c r="D39" s="25" t="s">
        <v>558</v>
      </c>
      <c r="E39" s="25" t="s">
        <v>35</v>
      </c>
      <c r="F39" s="25" t="s">
        <v>75</v>
      </c>
      <c r="G39" s="26">
        <v>43866.151724224503</v>
      </c>
      <c r="H39" s="25" t="s">
        <v>530</v>
      </c>
      <c r="I39" s="24">
        <v>0.99311684734224903</v>
      </c>
      <c r="J39" s="24">
        <v>5.4926000000000004</v>
      </c>
      <c r="K39" s="24">
        <v>224.680568881282</v>
      </c>
      <c r="L39" s="24">
        <v>3.5959414311226801</v>
      </c>
      <c r="M39" s="14">
        <v>71.918828622453603</v>
      </c>
      <c r="N39" s="25" t="s">
        <v>529</v>
      </c>
      <c r="O39" s="24">
        <v>0.99778541308161195</v>
      </c>
      <c r="P39" s="24">
        <v>8.9626000000000001</v>
      </c>
      <c r="Q39" s="24">
        <v>2647.7265199698099</v>
      </c>
      <c r="R39" s="24">
        <v>6.3540410325070296</v>
      </c>
      <c r="S39" s="14">
        <v>127.08082065014101</v>
      </c>
      <c r="T39" s="25" t="s">
        <v>528</v>
      </c>
      <c r="U39" s="24">
        <v>0.99957824637592896</v>
      </c>
      <c r="V39" s="24">
        <v>11.4966666666667</v>
      </c>
      <c r="W39" s="24">
        <v>2795.1069281713399</v>
      </c>
      <c r="X39" s="24">
        <v>3.9663679979452202</v>
      </c>
      <c r="Y39" s="14">
        <v>79.327359958904395</v>
      </c>
    </row>
    <row r="40" spans="1:25">
      <c r="A40" s="25"/>
      <c r="B40" s="25"/>
      <c r="C40" s="25" t="s">
        <v>557</v>
      </c>
      <c r="D40" s="25" t="s">
        <v>556</v>
      </c>
      <c r="E40" s="25" t="s">
        <v>35</v>
      </c>
      <c r="F40" s="25" t="s">
        <v>167</v>
      </c>
      <c r="G40" s="26">
        <v>43866.165956169003</v>
      </c>
      <c r="H40" s="25" t="s">
        <v>530</v>
      </c>
      <c r="I40" s="24">
        <v>0.99311684734224903</v>
      </c>
      <c r="J40" s="24">
        <v>5.4896833333333301</v>
      </c>
      <c r="K40" s="24">
        <v>520.69917532348904</v>
      </c>
      <c r="L40" s="24">
        <v>9.1928525497780207</v>
      </c>
      <c r="M40" s="14">
        <v>122.571367330374</v>
      </c>
      <c r="N40" s="25" t="s">
        <v>529</v>
      </c>
      <c r="O40" s="24">
        <v>0.99778541308161195</v>
      </c>
      <c r="P40" s="24">
        <v>8.9625666666666692</v>
      </c>
      <c r="Q40" s="24">
        <v>3809.6464718510301</v>
      </c>
      <c r="R40" s="24">
        <v>7.8344686680292996</v>
      </c>
      <c r="S40" s="14">
        <v>104.459582240391</v>
      </c>
      <c r="T40" s="25" t="s">
        <v>528</v>
      </c>
      <c r="U40" s="24">
        <v>0.99957824637592896</v>
      </c>
      <c r="V40" s="24">
        <v>11.4966333333333</v>
      </c>
      <c r="W40" s="24">
        <v>4185.3584629720199</v>
      </c>
      <c r="X40" s="24">
        <v>5.9634853631915403</v>
      </c>
      <c r="Y40" s="14">
        <v>79.513138175887207</v>
      </c>
    </row>
    <row r="41" spans="1:25">
      <c r="A41" s="25"/>
      <c r="B41" s="25"/>
      <c r="C41" s="25" t="s">
        <v>555</v>
      </c>
      <c r="D41" s="25" t="s">
        <v>554</v>
      </c>
      <c r="E41" s="25" t="s">
        <v>35</v>
      </c>
      <c r="F41" s="25" t="s">
        <v>183</v>
      </c>
      <c r="G41" s="26">
        <v>43866.180264675902</v>
      </c>
      <c r="H41" s="25" t="s">
        <v>530</v>
      </c>
      <c r="I41" s="24">
        <v>0.99311684734224903</v>
      </c>
      <c r="J41" s="24">
        <v>5.4851999999999999</v>
      </c>
      <c r="K41" s="24">
        <v>751.44080561234296</v>
      </c>
      <c r="L41" s="24">
        <v>12.0930014067798</v>
      </c>
      <c r="M41" s="14">
        <v>96.744011254238401</v>
      </c>
      <c r="N41" s="25" t="s">
        <v>529</v>
      </c>
      <c r="O41" s="24">
        <v>0.99778541308161195</v>
      </c>
      <c r="P41" s="24">
        <v>8.9626000000000001</v>
      </c>
      <c r="Q41" s="24">
        <v>6483.6672850793302</v>
      </c>
      <c r="R41" s="24">
        <v>12.2849694923068</v>
      </c>
      <c r="S41" s="14">
        <v>98.279755938454301</v>
      </c>
      <c r="T41" s="25" t="s">
        <v>528</v>
      </c>
      <c r="U41" s="24">
        <v>0.99957824637592896</v>
      </c>
      <c r="V41" s="24">
        <v>11.4966666666667</v>
      </c>
      <c r="W41" s="24">
        <v>7800.6905647447402</v>
      </c>
      <c r="X41" s="24">
        <v>11.256736456840599</v>
      </c>
      <c r="Y41" s="14">
        <v>90.053891654725106</v>
      </c>
    </row>
    <row r="42" spans="1:25">
      <c r="A42" s="25"/>
      <c r="B42" s="25"/>
      <c r="C42" s="25" t="s">
        <v>553</v>
      </c>
      <c r="D42" s="25" t="s">
        <v>552</v>
      </c>
      <c r="E42" s="25" t="s">
        <v>35</v>
      </c>
      <c r="F42" s="25" t="s">
        <v>173</v>
      </c>
      <c r="G42" s="26">
        <v>43866.194519363402</v>
      </c>
      <c r="H42" s="25" t="s">
        <v>530</v>
      </c>
      <c r="I42" s="24">
        <v>0.99311684734224903</v>
      </c>
      <c r="J42" s="24">
        <v>5.4822833333333296</v>
      </c>
      <c r="K42" s="24">
        <v>788.61350328064395</v>
      </c>
      <c r="L42" s="24">
        <v>13.3377059082173</v>
      </c>
      <c r="M42" s="14">
        <v>66.688529541086396</v>
      </c>
      <c r="N42" s="25" t="s">
        <v>529</v>
      </c>
      <c r="O42" s="24">
        <v>0.99778541308161195</v>
      </c>
      <c r="P42" s="24">
        <v>8.9625666666666692</v>
      </c>
      <c r="Q42" s="24">
        <v>9488.8345318603606</v>
      </c>
      <c r="R42" s="24">
        <v>22.8355057426668</v>
      </c>
      <c r="S42" s="14">
        <v>114.177528713334</v>
      </c>
      <c r="T42" s="25" t="s">
        <v>528</v>
      </c>
      <c r="U42" s="24">
        <v>0.99957824637592896</v>
      </c>
      <c r="V42" s="24">
        <v>11.4966333333333</v>
      </c>
      <c r="W42" s="24">
        <v>10758.535709941199</v>
      </c>
      <c r="X42" s="24">
        <v>15.6330904614743</v>
      </c>
      <c r="Y42" s="14">
        <v>78.165452307371396</v>
      </c>
    </row>
    <row r="43" spans="1:25">
      <c r="A43" s="25"/>
      <c r="B43" s="25"/>
      <c r="C43" s="25" t="s">
        <v>551</v>
      </c>
      <c r="D43" s="25" t="s">
        <v>550</v>
      </c>
      <c r="E43" s="25" t="s">
        <v>35</v>
      </c>
      <c r="F43" s="25" t="s">
        <v>169</v>
      </c>
      <c r="G43" s="26">
        <v>43866.208772280101</v>
      </c>
      <c r="H43" s="25" t="s">
        <v>530</v>
      </c>
      <c r="I43" s="24">
        <v>0.99311684734224903</v>
      </c>
      <c r="J43" s="24">
        <v>5.4962833333333299</v>
      </c>
      <c r="K43" s="24">
        <v>1561.77891572046</v>
      </c>
      <c r="L43" s="24">
        <v>26.4694425856263</v>
      </c>
      <c r="M43" s="14">
        <v>84.7022162740043</v>
      </c>
      <c r="N43" s="25" t="s">
        <v>529</v>
      </c>
      <c r="O43" s="24">
        <v>0.99778541308161195</v>
      </c>
      <c r="P43" s="24">
        <v>8.9626000000000001</v>
      </c>
      <c r="Q43" s="24">
        <v>15505.892645689</v>
      </c>
      <c r="R43" s="24">
        <v>30.537736079753699</v>
      </c>
      <c r="S43" s="14">
        <v>97.720755455211702</v>
      </c>
      <c r="T43" s="25" t="s">
        <v>528</v>
      </c>
      <c r="U43" s="24">
        <v>0.99957824637592896</v>
      </c>
      <c r="V43" s="24">
        <v>11.4966666666667</v>
      </c>
      <c r="W43" s="24">
        <v>17870.729746515801</v>
      </c>
      <c r="X43" s="24">
        <v>24.7378725064337</v>
      </c>
      <c r="Y43" s="14">
        <v>79.161192020587904</v>
      </c>
    </row>
    <row r="44" spans="1:25">
      <c r="A44" s="25"/>
      <c r="B44" s="25"/>
      <c r="C44" s="25" t="s">
        <v>549</v>
      </c>
      <c r="D44" s="25" t="s">
        <v>548</v>
      </c>
      <c r="E44" s="25" t="s">
        <v>35</v>
      </c>
      <c r="F44" s="25" t="s">
        <v>82</v>
      </c>
      <c r="G44" s="26">
        <v>43866.223097476897</v>
      </c>
      <c r="H44" s="25" t="s">
        <v>530</v>
      </c>
      <c r="I44" s="24">
        <v>0.99311684734224903</v>
      </c>
      <c r="J44" s="24">
        <v>5.4748999999999999</v>
      </c>
      <c r="K44" s="24">
        <v>2198.0738588517102</v>
      </c>
      <c r="L44" s="24">
        <v>41.184944501556998</v>
      </c>
      <c r="M44" s="14">
        <v>82.369889003113997</v>
      </c>
      <c r="N44" s="25" t="s">
        <v>529</v>
      </c>
      <c r="O44" s="24">
        <v>0.99778541308161195</v>
      </c>
      <c r="P44" s="24">
        <v>8.9625666666666692</v>
      </c>
      <c r="Q44" s="24">
        <v>22166.044315639101</v>
      </c>
      <c r="R44" s="24">
        <v>45.461039669686699</v>
      </c>
      <c r="S44" s="14">
        <v>90.922079339373397</v>
      </c>
      <c r="T44" s="25" t="s">
        <v>528</v>
      </c>
      <c r="U44" s="24">
        <v>0.99957824637592896</v>
      </c>
      <c r="V44" s="24">
        <v>11.4966333333333</v>
      </c>
      <c r="W44" s="24">
        <v>27453.575250205799</v>
      </c>
      <c r="X44" s="24">
        <v>42.760512521466097</v>
      </c>
      <c r="Y44" s="14">
        <v>85.521025042932195</v>
      </c>
    </row>
    <row r="45" spans="1:25">
      <c r="A45" s="25"/>
      <c r="B45" s="25"/>
      <c r="C45" s="25" t="s">
        <v>546</v>
      </c>
      <c r="D45" s="25" t="s">
        <v>547</v>
      </c>
      <c r="E45" s="25" t="s">
        <v>35</v>
      </c>
      <c r="F45" s="25" t="s">
        <v>145</v>
      </c>
      <c r="G45" s="26">
        <v>43865.9804430324</v>
      </c>
      <c r="H45" s="25" t="s">
        <v>530</v>
      </c>
      <c r="I45" s="24">
        <v>0.99311684734224903</v>
      </c>
      <c r="J45" s="24">
        <v>5.4889000000000001</v>
      </c>
      <c r="K45" s="24">
        <v>4604.0532798153399</v>
      </c>
      <c r="L45" s="24">
        <v>69.202965434091297</v>
      </c>
      <c r="M45" s="14">
        <v>79.089103353247197</v>
      </c>
      <c r="N45" s="25" t="s">
        <v>529</v>
      </c>
      <c r="O45" s="24">
        <v>0.99778541308161195</v>
      </c>
      <c r="P45" s="24">
        <v>8.9626000000000001</v>
      </c>
      <c r="Q45" s="24">
        <v>57990.0689778835</v>
      </c>
      <c r="R45" s="24">
        <v>99.722569331073899</v>
      </c>
      <c r="S45" s="14">
        <v>113.968650664084</v>
      </c>
      <c r="T45" s="25" t="s">
        <v>528</v>
      </c>
      <c r="U45" s="24">
        <v>0.99957824637592896</v>
      </c>
      <c r="V45" s="24">
        <v>11.4966666666667</v>
      </c>
      <c r="W45" s="24">
        <v>66092.608285338996</v>
      </c>
      <c r="X45" s="24">
        <v>87.868689995026799</v>
      </c>
      <c r="Y45" s="14">
        <v>100.42135999431601</v>
      </c>
    </row>
    <row r="46" spans="1:25">
      <c r="A46" s="25"/>
      <c r="B46" s="25"/>
      <c r="C46" s="25" t="s">
        <v>546</v>
      </c>
      <c r="D46" s="25" t="s">
        <v>545</v>
      </c>
      <c r="E46" s="25" t="s">
        <v>35</v>
      </c>
      <c r="F46" s="25" t="s">
        <v>145</v>
      </c>
      <c r="G46" s="26">
        <v>43866.237351446798</v>
      </c>
      <c r="H46" s="25" t="s">
        <v>530</v>
      </c>
      <c r="I46" s="24">
        <v>0.99311684734224903</v>
      </c>
      <c r="J46" s="24">
        <v>5.4851999999999999</v>
      </c>
      <c r="K46" s="24">
        <v>4938.3037604554302</v>
      </c>
      <c r="L46" s="24">
        <v>69.083115377600194</v>
      </c>
      <c r="M46" s="14">
        <v>78.952131860114505</v>
      </c>
      <c r="N46" s="25" t="s">
        <v>529</v>
      </c>
      <c r="O46" s="24">
        <v>0.99778541308161195</v>
      </c>
      <c r="P46" s="24">
        <v>8.9626000000000001</v>
      </c>
      <c r="Q46" s="24">
        <v>56587.401073179797</v>
      </c>
      <c r="R46" s="24">
        <v>98.098439014618606</v>
      </c>
      <c r="S46" s="14">
        <v>112.112501730993</v>
      </c>
      <c r="T46" s="25" t="s">
        <v>528</v>
      </c>
      <c r="U46" s="24">
        <v>0.99957824637592896</v>
      </c>
      <c r="V46" s="24">
        <v>11.4966666666667</v>
      </c>
      <c r="W46" s="24">
        <v>66333.224274347303</v>
      </c>
      <c r="X46" s="24">
        <v>87.306900744873403</v>
      </c>
      <c r="Y46" s="14">
        <v>99.779315136998207</v>
      </c>
    </row>
    <row r="47" spans="1:25">
      <c r="A47" s="25"/>
      <c r="B47" s="25"/>
      <c r="C47" s="25" t="s">
        <v>580</v>
      </c>
      <c r="D47" s="25" t="s">
        <v>579</v>
      </c>
      <c r="E47" s="25" t="s">
        <v>33</v>
      </c>
      <c r="F47" s="25" t="s">
        <v>162</v>
      </c>
      <c r="G47" s="26">
        <v>43866.009007187502</v>
      </c>
      <c r="H47" s="25" t="s">
        <v>530</v>
      </c>
      <c r="I47" s="24">
        <v>0.99311684734224903</v>
      </c>
      <c r="J47" s="24">
        <v>5.4851999999999999</v>
      </c>
      <c r="K47" s="24">
        <v>55689.089516719403</v>
      </c>
      <c r="L47" s="24">
        <v>1116.38033374982</v>
      </c>
      <c r="M47" s="24"/>
      <c r="N47" s="25" t="s">
        <v>529</v>
      </c>
      <c r="O47" s="24">
        <v>0.99778541308161195</v>
      </c>
      <c r="P47" s="24">
        <v>8.9626000000000001</v>
      </c>
      <c r="Q47" s="24">
        <v>247327.93720446699</v>
      </c>
      <c r="R47" s="24">
        <v>418.20419028441</v>
      </c>
      <c r="S47" s="24"/>
      <c r="T47" s="25" t="s">
        <v>528</v>
      </c>
      <c r="U47" s="24">
        <v>0.99957824637592896</v>
      </c>
      <c r="V47" s="24">
        <v>11.4966666666667</v>
      </c>
      <c r="W47" s="24">
        <v>41410.9431166574</v>
      </c>
      <c r="X47" s="24">
        <v>52.676598571488398</v>
      </c>
      <c r="Y47" s="24"/>
    </row>
    <row r="48" spans="1:25">
      <c r="A48" s="25"/>
      <c r="B48" s="25"/>
      <c r="C48" s="25" t="s">
        <v>578</v>
      </c>
      <c r="D48" s="25" t="s">
        <v>577</v>
      </c>
      <c r="E48" s="25" t="s">
        <v>33</v>
      </c>
      <c r="F48" s="25" t="s">
        <v>162</v>
      </c>
      <c r="G48" s="26">
        <v>43866.0232704398</v>
      </c>
      <c r="H48" s="25" t="s">
        <v>530</v>
      </c>
      <c r="I48" s="24">
        <v>0.99311684734224903</v>
      </c>
      <c r="J48" s="24">
        <v>5.4748999999999999</v>
      </c>
      <c r="K48" s="24">
        <v>46234.734215729703</v>
      </c>
      <c r="L48" s="24">
        <v>873.00763993138696</v>
      </c>
      <c r="M48" s="24"/>
      <c r="N48" s="25" t="s">
        <v>529</v>
      </c>
      <c r="O48" s="24">
        <v>0.99778541308161195</v>
      </c>
      <c r="P48" s="24">
        <v>8.9625666666666692</v>
      </c>
      <c r="Q48" s="24">
        <v>203632.32944337599</v>
      </c>
      <c r="R48" s="24">
        <v>413.95779564001901</v>
      </c>
      <c r="S48" s="24"/>
      <c r="T48" s="25" t="s">
        <v>528</v>
      </c>
      <c r="U48" s="24">
        <v>0.99957824637592896</v>
      </c>
      <c r="V48" s="24">
        <v>11.4966333333333</v>
      </c>
      <c r="W48" s="24">
        <v>42391.969841693499</v>
      </c>
      <c r="X48" s="24">
        <v>57.456698692469502</v>
      </c>
      <c r="Y48" s="24"/>
    </row>
    <row r="49" spans="1:25">
      <c r="A49" s="25"/>
      <c r="B49" s="25"/>
      <c r="C49" s="25" t="s">
        <v>576</v>
      </c>
      <c r="D49" s="25" t="s">
        <v>575</v>
      </c>
      <c r="E49" s="25" t="s">
        <v>33</v>
      </c>
      <c r="F49" s="25" t="s">
        <v>162</v>
      </c>
      <c r="G49" s="26">
        <v>43866.094643518503</v>
      </c>
      <c r="H49" s="25" t="s">
        <v>530</v>
      </c>
      <c r="I49" s="24">
        <v>0.99311684734224903</v>
      </c>
      <c r="J49" s="24">
        <v>5.5036833333333304</v>
      </c>
      <c r="K49" s="24">
        <v>58070.330136036602</v>
      </c>
      <c r="L49" s="24">
        <v>904.70442756934597</v>
      </c>
      <c r="M49" s="24"/>
      <c r="N49" s="25" t="s">
        <v>529</v>
      </c>
      <c r="O49" s="24">
        <v>0.99778541308161195</v>
      </c>
      <c r="P49" s="24">
        <v>8.9626000000000001</v>
      </c>
      <c r="Q49" s="24">
        <v>266727.05491705699</v>
      </c>
      <c r="R49" s="24">
        <v>368.82476544811499</v>
      </c>
      <c r="S49" s="24"/>
      <c r="T49" s="25" t="s">
        <v>528</v>
      </c>
      <c r="U49" s="24">
        <v>0.99957824637592896</v>
      </c>
      <c r="V49" s="24">
        <v>11.4966666666667</v>
      </c>
      <c r="W49" s="24">
        <v>53254.884591464797</v>
      </c>
      <c r="X49" s="24">
        <v>57.7916373463814</v>
      </c>
      <c r="Y49" s="24"/>
    </row>
    <row r="50" spans="1:25">
      <c r="A50" s="25"/>
      <c r="B50" s="25"/>
      <c r="C50" s="25" t="s">
        <v>544</v>
      </c>
      <c r="D50" s="25" t="s">
        <v>543</v>
      </c>
      <c r="E50" s="25" t="s">
        <v>33</v>
      </c>
      <c r="F50" s="25" t="s">
        <v>162</v>
      </c>
      <c r="G50" s="26">
        <v>43866.365893032402</v>
      </c>
      <c r="H50" s="25" t="s">
        <v>530</v>
      </c>
      <c r="I50" s="24">
        <v>0.99311684734224903</v>
      </c>
      <c r="J50" s="24">
        <v>5.4933833333333304</v>
      </c>
      <c r="K50" s="24">
        <v>7153.0608069909304</v>
      </c>
      <c r="L50" s="24">
        <v>238.867679960679</v>
      </c>
      <c r="M50" s="24"/>
      <c r="N50" s="25" t="s">
        <v>529</v>
      </c>
      <c r="O50" s="24">
        <v>0.99778541308161195</v>
      </c>
      <c r="P50" s="24">
        <v>8.9625666666666692</v>
      </c>
      <c r="Q50" s="24">
        <v>88984.661350742201</v>
      </c>
      <c r="R50" s="24">
        <v>242.36076478442399</v>
      </c>
      <c r="S50" s="24"/>
      <c r="T50" s="25" t="s">
        <v>528</v>
      </c>
      <c r="U50" s="24">
        <v>0.99957824637592896</v>
      </c>
      <c r="V50" s="24">
        <v>11.4966333333333</v>
      </c>
      <c r="W50" s="24">
        <v>113121.274399093</v>
      </c>
      <c r="X50" s="24">
        <v>216.78633889727999</v>
      </c>
      <c r="Y50" s="24"/>
    </row>
    <row r="51" spans="1:25">
      <c r="A51" s="25"/>
      <c r="B51" s="25"/>
      <c r="C51" s="25" t="s">
        <v>542</v>
      </c>
      <c r="D51" s="25" t="s">
        <v>541</v>
      </c>
      <c r="E51" s="25" t="s">
        <v>33</v>
      </c>
      <c r="F51" s="25" t="s">
        <v>162</v>
      </c>
      <c r="G51" s="26">
        <v>43865.9233549653</v>
      </c>
      <c r="H51" s="25" t="s">
        <v>530</v>
      </c>
      <c r="I51" s="24">
        <v>0.99311684734224903</v>
      </c>
      <c r="J51" s="24">
        <v>5.4851999999999999</v>
      </c>
      <c r="K51" s="24">
        <v>14368.6222741612</v>
      </c>
      <c r="L51" s="24">
        <v>223.76211813856401</v>
      </c>
      <c r="M51" s="24"/>
      <c r="N51" s="25" t="s">
        <v>529</v>
      </c>
      <c r="O51" s="24">
        <v>0.99778541308161195</v>
      </c>
      <c r="P51" s="24">
        <v>8.9626000000000001</v>
      </c>
      <c r="Q51" s="24">
        <v>150735.37452030601</v>
      </c>
      <c r="R51" s="24">
        <v>290.93785438142498</v>
      </c>
      <c r="S51" s="24"/>
      <c r="T51" s="25" t="s">
        <v>528</v>
      </c>
      <c r="U51" s="24">
        <v>0.99957824637592896</v>
      </c>
      <c r="V51" s="24">
        <v>11.4966666666667</v>
      </c>
      <c r="W51" s="24">
        <v>196836.20996184801</v>
      </c>
      <c r="X51" s="24">
        <v>230.55081501487101</v>
      </c>
      <c r="Y51" s="24"/>
    </row>
    <row r="52" spans="1:25">
      <c r="A52" s="25"/>
      <c r="B52" s="25"/>
      <c r="C52" s="25" t="s">
        <v>540</v>
      </c>
      <c r="D52" s="25" t="s">
        <v>539</v>
      </c>
      <c r="E52" s="25" t="s">
        <v>33</v>
      </c>
      <c r="F52" s="25" t="s">
        <v>162</v>
      </c>
      <c r="G52" s="26">
        <v>43865.937612222202</v>
      </c>
      <c r="H52" s="25" t="s">
        <v>530</v>
      </c>
      <c r="I52" s="24">
        <v>0.99311684734224903</v>
      </c>
      <c r="J52" s="24">
        <v>5.4822833333333296</v>
      </c>
      <c r="K52" s="24">
        <v>13400.0623327911</v>
      </c>
      <c r="L52" s="24">
        <v>203.39756910192901</v>
      </c>
      <c r="M52" s="24"/>
      <c r="N52" s="25" t="s">
        <v>529</v>
      </c>
      <c r="O52" s="24">
        <v>0.99778541308161195</v>
      </c>
      <c r="P52" s="24">
        <v>8.9625666666666692</v>
      </c>
      <c r="Q52" s="24">
        <v>148666.14836456001</v>
      </c>
      <c r="R52" s="24">
        <v>252.50623712981701</v>
      </c>
      <c r="S52" s="24"/>
      <c r="T52" s="25" t="s">
        <v>528</v>
      </c>
      <c r="U52" s="24">
        <v>0.99957824637592896</v>
      </c>
      <c r="V52" s="24">
        <v>11.4966333333333</v>
      </c>
      <c r="W52" s="24">
        <v>198369.377069365</v>
      </c>
      <c r="X52" s="24">
        <v>245.97771833556399</v>
      </c>
      <c r="Y52" s="24"/>
    </row>
    <row r="53" spans="1:25">
      <c r="A53" s="25"/>
      <c r="B53" s="25"/>
      <c r="C53" s="25" t="s">
        <v>538</v>
      </c>
      <c r="D53" s="25" t="s">
        <v>537</v>
      </c>
      <c r="E53" s="25" t="s">
        <v>33</v>
      </c>
      <c r="F53" s="25" t="s">
        <v>162</v>
      </c>
      <c r="G53" s="26">
        <v>43866.080329074102</v>
      </c>
      <c r="H53" s="25" t="s">
        <v>530</v>
      </c>
      <c r="I53" s="24">
        <v>0.99311684734224903</v>
      </c>
      <c r="J53" s="24">
        <v>5.4748999999999999</v>
      </c>
      <c r="K53" s="24">
        <v>13954.0623353147</v>
      </c>
      <c r="L53" s="24">
        <v>217.73154574765701</v>
      </c>
      <c r="M53" s="24"/>
      <c r="N53" s="25" t="s">
        <v>529</v>
      </c>
      <c r="O53" s="24">
        <v>0.99778541308161195</v>
      </c>
      <c r="P53" s="24">
        <v>8.9625666666666692</v>
      </c>
      <c r="Q53" s="24">
        <v>139925.40329295499</v>
      </c>
      <c r="R53" s="24">
        <v>256.61653279568498</v>
      </c>
      <c r="S53" s="24"/>
      <c r="T53" s="25" t="s">
        <v>528</v>
      </c>
      <c r="U53" s="24">
        <v>0.99957824637592896</v>
      </c>
      <c r="V53" s="24">
        <v>11.4966333333333</v>
      </c>
      <c r="W53" s="24">
        <v>185840.58814387099</v>
      </c>
      <c r="X53" s="24">
        <v>234.32756677500399</v>
      </c>
      <c r="Y53" s="24"/>
    </row>
    <row r="54" spans="1:25">
      <c r="A54" s="25"/>
      <c r="B54" s="25"/>
      <c r="C54" s="25" t="s">
        <v>536</v>
      </c>
      <c r="D54" s="25" t="s">
        <v>535</v>
      </c>
      <c r="E54" s="25" t="s">
        <v>33</v>
      </c>
      <c r="F54" s="25" t="s">
        <v>162</v>
      </c>
      <c r="G54" s="26">
        <v>43866.0660825347</v>
      </c>
      <c r="H54" s="25" t="s">
        <v>530</v>
      </c>
      <c r="I54" s="24">
        <v>0.99311684734224903</v>
      </c>
      <c r="J54" s="24">
        <v>5.4778000000000002</v>
      </c>
      <c r="K54" s="24">
        <v>9462.9130591667599</v>
      </c>
      <c r="L54" s="24">
        <v>143.83777559826299</v>
      </c>
      <c r="M54" s="24"/>
      <c r="N54" s="25" t="s">
        <v>529</v>
      </c>
      <c r="O54" s="24">
        <v>0.99778541308161195</v>
      </c>
      <c r="P54" s="24">
        <v>8.9626000000000001</v>
      </c>
      <c r="Q54" s="24">
        <v>121245.955564287</v>
      </c>
      <c r="R54" s="24">
        <v>187.890392245887</v>
      </c>
      <c r="S54" s="24"/>
      <c r="T54" s="25" t="s">
        <v>528</v>
      </c>
      <c r="U54" s="24">
        <v>0.99957824637592896</v>
      </c>
      <c r="V54" s="24">
        <v>11.4966666666667</v>
      </c>
      <c r="W54" s="24">
        <v>152842.32198900901</v>
      </c>
      <c r="X54" s="24">
        <v>179.54784807779299</v>
      </c>
      <c r="Y54" s="24"/>
    </row>
    <row r="55" spans="1:25">
      <c r="A55" s="25"/>
      <c r="B55" s="25"/>
      <c r="C55" s="25" t="s">
        <v>534</v>
      </c>
      <c r="D55" s="25" t="s">
        <v>533</v>
      </c>
      <c r="E55" s="25" t="s">
        <v>33</v>
      </c>
      <c r="F55" s="25" t="s">
        <v>162</v>
      </c>
      <c r="G55" s="26">
        <v>43865.951886018498</v>
      </c>
      <c r="H55" s="25" t="s">
        <v>530</v>
      </c>
      <c r="I55" s="24">
        <v>0.99311684734224903</v>
      </c>
      <c r="J55" s="24">
        <v>5.4889000000000001</v>
      </c>
      <c r="K55" s="24">
        <v>11952.3311878808</v>
      </c>
      <c r="L55" s="24">
        <v>174.08116325805301</v>
      </c>
      <c r="M55" s="24"/>
      <c r="N55" s="25" t="s">
        <v>529</v>
      </c>
      <c r="O55" s="24">
        <v>0.99778541308161195</v>
      </c>
      <c r="P55" s="24">
        <v>8.9626000000000001</v>
      </c>
      <c r="Q55" s="24">
        <v>136331.58611544099</v>
      </c>
      <c r="R55" s="24">
        <v>262.45982592119299</v>
      </c>
      <c r="S55" s="24"/>
      <c r="T55" s="25" t="s">
        <v>528</v>
      </c>
      <c r="U55" s="24">
        <v>0.99957824637592896</v>
      </c>
      <c r="V55" s="24">
        <v>11.4966666666667</v>
      </c>
      <c r="W55" s="24">
        <v>154230.273308295</v>
      </c>
      <c r="X55" s="24">
        <v>190.36283067852401</v>
      </c>
      <c r="Y55" s="24"/>
    </row>
    <row r="56" spans="1:25">
      <c r="A56" s="25"/>
      <c r="B56" s="25"/>
      <c r="C56" s="25" t="s">
        <v>532</v>
      </c>
      <c r="D56" s="25" t="s">
        <v>531</v>
      </c>
      <c r="E56" s="25" t="s">
        <v>33</v>
      </c>
      <c r="F56" s="25" t="s">
        <v>162</v>
      </c>
      <c r="G56" s="26">
        <v>43865.994711620398</v>
      </c>
      <c r="H56" s="25" t="s">
        <v>530</v>
      </c>
      <c r="I56" s="24">
        <v>0.99311684734224903</v>
      </c>
      <c r="J56" s="24">
        <v>5.4933833333333304</v>
      </c>
      <c r="K56" s="24">
        <v>15194.430852056999</v>
      </c>
      <c r="L56" s="24">
        <v>201.74862865178301</v>
      </c>
      <c r="M56" s="24"/>
      <c r="N56" s="25" t="s">
        <v>529</v>
      </c>
      <c r="O56" s="24">
        <v>0.99778541308161195</v>
      </c>
      <c r="P56" s="24">
        <v>8.9625666666666692</v>
      </c>
      <c r="Q56" s="24">
        <v>162459.55845547901</v>
      </c>
      <c r="R56" s="24">
        <v>227.52318572421299</v>
      </c>
      <c r="S56" s="24"/>
      <c r="T56" s="25" t="s">
        <v>528</v>
      </c>
      <c r="U56" s="24">
        <v>0.99957824637592896</v>
      </c>
      <c r="V56" s="24">
        <v>11.4966333333333</v>
      </c>
      <c r="W56" s="24">
        <v>179825.118773936</v>
      </c>
      <c r="X56" s="24">
        <v>183.33332969351301</v>
      </c>
      <c r="Y56" s="24"/>
    </row>
  </sheetData>
  <sortState xmlns:xlrd2="http://schemas.microsoft.com/office/spreadsheetml/2017/richdata2" ref="A3:Y56">
    <sortCondition ref="E2"/>
  </sortState>
  <mergeCells count="7">
    <mergeCell ref="T1:U1"/>
    <mergeCell ref="V1:Y1"/>
    <mergeCell ref="P1:S1"/>
    <mergeCell ref="N1:O1"/>
    <mergeCell ref="A1:G1"/>
    <mergeCell ref="H1:I1"/>
    <mergeCell ref="J1:M1"/>
  </mergeCells>
  <conditionalFormatting sqref="M6:M20">
    <cfRule type="cellIs" dxfId="19" priority="17" operator="lessThan">
      <formula>75</formula>
    </cfRule>
    <cfRule type="cellIs" dxfId="18" priority="18" operator="greaterThan">
      <formula>125</formula>
    </cfRule>
  </conditionalFormatting>
  <conditionalFormatting sqref="M28:M46">
    <cfRule type="cellIs" dxfId="17" priority="9" operator="lessThan">
      <formula>75</formula>
    </cfRule>
    <cfRule type="cellIs" dxfId="16" priority="10" operator="greaterThan">
      <formula>125</formula>
    </cfRule>
  </conditionalFormatting>
  <conditionalFormatting sqref="S6:S20">
    <cfRule type="cellIs" dxfId="15" priority="7" operator="lessThan">
      <formula>75</formula>
    </cfRule>
    <cfRule type="cellIs" dxfId="14" priority="8" operator="greaterThan">
      <formula>125</formula>
    </cfRule>
  </conditionalFormatting>
  <conditionalFormatting sqref="S28:S46">
    <cfRule type="cellIs" dxfId="13" priority="5" operator="lessThan">
      <formula>75</formula>
    </cfRule>
    <cfRule type="cellIs" dxfId="12" priority="6" operator="greaterThan">
      <formula>125</formula>
    </cfRule>
  </conditionalFormatting>
  <conditionalFormatting sqref="Y6:Y20">
    <cfRule type="cellIs" dxfId="11" priority="3" operator="lessThan">
      <formula>75</formula>
    </cfRule>
    <cfRule type="cellIs" dxfId="10" priority="4" operator="greaterThan">
      <formula>125</formula>
    </cfRule>
  </conditionalFormatting>
  <conditionalFormatting sqref="Y28:Y46">
    <cfRule type="cellIs" dxfId="9" priority="1" operator="lessThan">
      <formula>75</formula>
    </cfRule>
    <cfRule type="cellIs" dxfId="8" priority="2" operator="greaterThan">
      <formula>125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'C:\Users\AKreutz\OneDrive - Environmental Protection Agency (EPA)\Profile\Documents\PFAS\PFAS_Data\[899_900_Analysis.xlsx]ValueList_Helper'!#REF!</xm:f>
          </x14:formula1>
          <xm:sqref>E3:E56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55E35202AC248AA41597EB1C7FE23" ma:contentTypeVersion="15" ma:contentTypeDescription="Create a new document." ma:contentTypeScope="" ma:versionID="9ff0c23a2fdb8891c36ea584f9200512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745a5993-d270-4d67-87dd-e04ac058ec46" xmlns:ns7="330235a6-9639-4712-9821-30aa9709b414" targetNamespace="http://schemas.microsoft.com/office/2006/metadata/properties" ma:root="true" ma:fieldsID="168af138d8e5a916f36919ab35f39926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745a5993-d270-4d67-87dd-e04ac058ec46"/>
    <xsd:import namespace="330235a6-9639-4712-9821-30aa9709b414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Records_x0020_Status" minOccurs="0"/>
                <xsd:element ref="ns7:Records_x0020_Date" minOccurs="0"/>
                <xsd:element ref="ns6:MediaServiceAutoTags" minOccurs="0"/>
                <xsd:element ref="ns6:MediaServiceDateTaken" minOccurs="0"/>
                <xsd:element ref="ns6:MediaServiceLocation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7:SharedWithUsers" minOccurs="0"/>
                <xsd:element ref="ns7:SharedWithDetails" minOccurs="0"/>
                <xsd:element ref="ns7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ead1818-1260-4de7-a13c-6553c02dc86b}" ma:internalName="TaxCatchAllLabel" ma:readOnly="true" ma:showField="CatchAllDataLabel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ead1818-1260-4de7-a13c-6553c02dc86b}" ma:internalName="TaxCatchAll" ma:showField="CatchAllData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5a5993-d270-4d67-87dd-e04ac058e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4" nillable="true" ma:displayName="Location" ma:internalName="MediaServiceLocation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35a6-9639-4712-9821-30aa9709b414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30" nillable="true" ma:displayName="Records Status" ma:default="Pending" ma:internalName="Records_x0020_Status">
      <xsd:simpleType>
        <xsd:restriction base="dms:Text"/>
      </xsd:simpleType>
    </xsd:element>
    <xsd:element name="Records_x0020_Date" ma:index="31" nillable="true" ma:displayName="Records Date" ma:hidden="true" ma:internalName="Records_x0020_Date">
      <xsd:simpleType>
        <xsd:restriction base="dms:DateTime"/>
      </xsd:simple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Records_x0020_Date xmlns="330235a6-9639-4712-9821-30aa9709b414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2020-02-12T22:38:57+00:00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Status xmlns="330235a6-9639-4712-9821-30aa9709b414">Pending</Records_x0020_Status>
  </documentManagement>
</p:properties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803E83EC-1A2F-4558-A658-78CC91CB12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43E6E5-BFDB-4F41-9079-3B30BC31DA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745a5993-d270-4d67-87dd-e04ac058ec46"/>
    <ds:schemaRef ds:uri="330235a6-9639-4712-9821-30aa9709b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6E59F0-C2BA-4BF6-BD26-BCF53F8C7328}">
  <ds:schemaRefs>
    <ds:schemaRef ds:uri="4ffa91fb-a0ff-4ac5-b2db-65c790d184a4"/>
    <ds:schemaRef ds:uri="http://schemas.microsoft.com/sharepoint/v3"/>
    <ds:schemaRef ds:uri="330235a6-9639-4712-9821-30aa9709b414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745a5993-d270-4d67-87dd-e04ac058ec46"/>
    <ds:schemaRef ds:uri="http://purl.org/dc/elements/1.1/"/>
    <ds:schemaRef ds:uri="http://schemas.microsoft.com/office/2006/metadata/properties"/>
    <ds:schemaRef ds:uri="http://schemas.microsoft.com/sharepoint/v3/fields"/>
    <ds:schemaRef ds:uri="http://schemas.microsoft.com/sharepoint.v3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FBBEAB9-0149-4AA8-BECF-F9263BEDFB2C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 Sheet</vt:lpstr>
      <vt:lpstr>Executive Summary</vt:lpstr>
      <vt:lpstr>FractionUnbound_Adjusted</vt:lpstr>
      <vt:lpstr>Sample ID</vt:lpstr>
      <vt:lpstr>LOD</vt:lpstr>
      <vt:lpstr>CC,eLOQ</vt:lpstr>
      <vt:lpstr>UC Data</vt:lpstr>
      <vt:lpstr>ValueList_Helper</vt:lpstr>
      <vt:lpstr>899&amp;900 Data</vt:lpstr>
      <vt:lpstr>3125Data</vt:lpstr>
      <vt:lpstr>899_Data0225</vt:lpstr>
      <vt:lpstr>900 Cal</vt:lpstr>
      <vt:lpstr>900_MDL_CC1</vt:lpstr>
      <vt:lpstr>899 Cal</vt:lpstr>
      <vt:lpstr>899_MDL_CC1</vt:lpstr>
      <vt:lpstr>915_Cal</vt:lpstr>
      <vt:lpstr>915 MDL</vt:lpstr>
      <vt:lpstr>965 Cal</vt:lpstr>
      <vt:lpstr>965 MDL</vt:lpstr>
      <vt:lpstr>476 Cal</vt:lpstr>
      <vt:lpstr>476 MDL</vt:lpstr>
      <vt:lpstr>267 Cal</vt:lpstr>
      <vt:lpstr>267 MDL</vt:lpstr>
      <vt:lpstr>906 Cal</vt:lpstr>
      <vt:lpstr>906 MDL</vt:lpstr>
      <vt:lpstr>273 Cal</vt:lpstr>
      <vt:lpstr>273 MDL</vt:lpstr>
      <vt:lpstr>913 Cal</vt:lpstr>
      <vt:lpstr>913 MDL</vt:lpstr>
      <vt:lpstr>Cal_Curve 3125</vt:lpstr>
      <vt:lpstr>3125_MDL</vt:lpstr>
      <vt:lpstr>4NT Cal_899&amp;900</vt:lpstr>
      <vt:lpstr>4NT Cal</vt:lpstr>
      <vt:lpstr>4NT MDL</vt:lpstr>
      <vt:lpstr>3125Cal Curve_4NT</vt:lpstr>
      <vt:lpstr>4NT_MDL_CC1_899&amp;900</vt:lpstr>
      <vt:lpstr>Analysis</vt:lpstr>
      <vt:lpstr>FractionUnbound_Old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2020-02-07T18:14:20Z</dcterms:created>
  <dcterms:modified xsi:type="dcterms:W3CDTF">2021-12-30T12:40:42Z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0x0101001D355E35202AC248AA41597EB1C7FE23</vt:lpwstr>
  </property>
</Properties>
</file>