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kreutz_anna_epa_gov/Documents/Profile/Documents/PFAS/PFAS_Data/UC/"/>
    </mc:Choice>
  </mc:AlternateContent>
  <xr:revisionPtr revIDLastSave="73" documentId="8_{D5F7BAD5-4757-4B68-8E90-23593CBBD3FE}" xr6:coauthVersionLast="47" xr6:coauthVersionMax="47" xr10:uidLastSave="{70F7B7D6-D62D-405A-90BF-D45C34C1DCF7}"/>
  <bookViews>
    <workbookView xWindow="28680" yWindow="-120" windowWidth="25440" windowHeight="15390" tabRatio="836" xr2:uid="{74DEA5D2-B9D1-4A6A-8583-89A4F31B852D}"/>
  </bookViews>
  <sheets>
    <sheet name="Cover Sheet" sheetId="9" r:id="rId1"/>
    <sheet name="Executive Summary" sheetId="10" r:id="rId2"/>
    <sheet name="FractionUnbound" sheetId="11" r:id="rId3"/>
    <sheet name="SampleIDs" sheetId="12" r:id="rId4"/>
    <sheet name="CC,eLOQ" sheetId="13" r:id="rId5"/>
    <sheet name="CC data analysis" sheetId="6" r:id="rId6"/>
    <sheet name="UC Samples" sheetId="7" r:id="rId7"/>
    <sheet name="QC Samples" sheetId="8" r:id="rId8"/>
    <sheet name="All Raw data and Calcs" sheetId="19" r:id="rId9"/>
    <sheet name="Old Summary for AK" sheetId="16" r:id="rId10"/>
    <sheet name="Old Raw data Calcs-full&amp;CC6-14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0" l="1"/>
  <c r="E11" i="10"/>
  <c r="E12" i="10"/>
  <c r="D12" i="10" l="1"/>
  <c r="D11" i="10"/>
  <c r="D10" i="10"/>
  <c r="D9" i="10"/>
  <c r="D8" i="10"/>
  <c r="CG56" i="19"/>
  <c r="CH56" i="19"/>
  <c r="CI56" i="19"/>
  <c r="CJ56" i="19"/>
  <c r="CK56" i="19"/>
  <c r="CL56" i="19"/>
  <c r="CM56" i="19"/>
  <c r="CN56" i="19"/>
  <c r="CG57" i="19"/>
  <c r="CH57" i="19"/>
  <c r="CI57" i="19"/>
  <c r="CJ57" i="19"/>
  <c r="CK57" i="19"/>
  <c r="CL57" i="19"/>
  <c r="CM57" i="19"/>
  <c r="CN57" i="19"/>
  <c r="CG58" i="19"/>
  <c r="CH58" i="19"/>
  <c r="CI58" i="19"/>
  <c r="CJ58" i="19"/>
  <c r="CK58" i="19"/>
  <c r="CL58" i="19"/>
  <c r="CM58" i="19"/>
  <c r="CN58" i="19"/>
  <c r="CG59" i="19"/>
  <c r="CH59" i="19"/>
  <c r="CI59" i="19"/>
  <c r="CJ59" i="19"/>
  <c r="CK59" i="19"/>
  <c r="CL59" i="19"/>
  <c r="CM59" i="19"/>
  <c r="CN59" i="19"/>
  <c r="CG60" i="19"/>
  <c r="CH60" i="19"/>
  <c r="CI60" i="19"/>
  <c r="CJ60" i="19"/>
  <c r="CK60" i="19"/>
  <c r="CL60" i="19"/>
  <c r="CM60" i="19"/>
  <c r="CN60" i="19"/>
  <c r="CN55" i="19"/>
  <c r="CM55" i="19"/>
  <c r="CL55" i="19"/>
  <c r="CK55" i="19"/>
  <c r="CJ55" i="19"/>
  <c r="CI55" i="19"/>
  <c r="CH55" i="19"/>
  <c r="CG55" i="19"/>
  <c r="CF56" i="19"/>
  <c r="CF55" i="19"/>
  <c r="CF58" i="19"/>
  <c r="CF59" i="19"/>
  <c r="CF60" i="19"/>
  <c r="CF61" i="19"/>
  <c r="CF57" i="19"/>
  <c r="CG61" i="19" l="1"/>
  <c r="CG62" i="19" s="1"/>
  <c r="CH61" i="19"/>
  <c r="CH62" i="19" s="1"/>
  <c r="D5" i="10" s="1"/>
  <c r="CI61" i="19"/>
  <c r="CI62" i="19" s="1"/>
  <c r="D6" i="10" s="1"/>
  <c r="CJ61" i="19"/>
  <c r="CJ62" i="19" s="1"/>
  <c r="D7" i="10" s="1"/>
  <c r="CK61" i="19"/>
  <c r="CK62" i="19" s="1"/>
  <c r="CL61" i="19"/>
  <c r="CL62" i="19" s="1"/>
  <c r="CM61" i="19"/>
  <c r="CM62" i="19" s="1"/>
  <c r="CN61" i="19"/>
  <c r="CN62" i="19" s="1"/>
  <c r="CF62" i="19"/>
  <c r="T4" i="19" l="1"/>
  <c r="U4" i="19"/>
  <c r="V4" i="19"/>
  <c r="W4" i="19"/>
  <c r="X4" i="19"/>
  <c r="Y4" i="19"/>
  <c r="Z4" i="19"/>
  <c r="AA4" i="19"/>
  <c r="AB4" i="19"/>
  <c r="AJ4" i="19"/>
  <c r="T5" i="19"/>
  <c r="U5" i="19"/>
  <c r="V5" i="19"/>
  <c r="W5" i="19"/>
  <c r="X5" i="19"/>
  <c r="AR5" i="19" s="1"/>
  <c r="Y5" i="19"/>
  <c r="Z5" i="19"/>
  <c r="AA5" i="19"/>
  <c r="AB5" i="19"/>
  <c r="AN5" i="19"/>
  <c r="AO5" i="19"/>
  <c r="AP5" i="19"/>
  <c r="AQ5" i="19"/>
  <c r="AT5" i="19"/>
  <c r="AU5" i="19"/>
  <c r="AV5" i="19"/>
  <c r="AZ5" i="19"/>
  <c r="T6" i="19"/>
  <c r="U6" i="19"/>
  <c r="V6" i="19"/>
  <c r="W6" i="19"/>
  <c r="X6" i="19"/>
  <c r="Y6" i="19"/>
  <c r="Z6" i="19"/>
  <c r="AA6" i="19"/>
  <c r="AB6" i="19"/>
  <c r="AD6" i="19"/>
  <c r="AL6" i="19"/>
  <c r="AN6" i="19"/>
  <c r="AP6" i="19"/>
  <c r="AQ6" i="19"/>
  <c r="AR6" i="19"/>
  <c r="AS6" i="19"/>
  <c r="AT6" i="19"/>
  <c r="AU6" i="19"/>
  <c r="AV6" i="19"/>
  <c r="T7" i="19"/>
  <c r="U7" i="19"/>
  <c r="V7" i="19"/>
  <c r="W7" i="19"/>
  <c r="X7" i="19"/>
  <c r="Y7" i="19"/>
  <c r="Z7" i="19"/>
  <c r="AA7" i="19"/>
  <c r="AB7" i="19"/>
  <c r="AN7" i="19"/>
  <c r="AO7" i="19"/>
  <c r="AP7" i="19"/>
  <c r="AQ7" i="19"/>
  <c r="AR7" i="19"/>
  <c r="AT7" i="19"/>
  <c r="AU7" i="19"/>
  <c r="AV7" i="19"/>
  <c r="AZ7" i="19"/>
  <c r="T8" i="19"/>
  <c r="U8" i="19"/>
  <c r="V8" i="19"/>
  <c r="W8" i="19"/>
  <c r="X8" i="19"/>
  <c r="AH8" i="19" s="1"/>
  <c r="Y8" i="19"/>
  <c r="Z8" i="19"/>
  <c r="AA8" i="19"/>
  <c r="AB8" i="19"/>
  <c r="AD8" i="19"/>
  <c r="AL8" i="19"/>
  <c r="AN8" i="19"/>
  <c r="AP8" i="19"/>
  <c r="AZ8" i="19" s="1"/>
  <c r="AQ8" i="19"/>
  <c r="AS8" i="19"/>
  <c r="AT8" i="19"/>
  <c r="AU8" i="19"/>
  <c r="AV8" i="19"/>
  <c r="T9" i="19"/>
  <c r="U9" i="19"/>
  <c r="V9" i="19"/>
  <c r="W9" i="19"/>
  <c r="X9" i="19"/>
  <c r="Y9" i="19"/>
  <c r="Z9" i="19"/>
  <c r="AA9" i="19"/>
  <c r="AB9" i="19"/>
  <c r="AL9" i="19" s="1"/>
  <c r="AH9" i="19"/>
  <c r="AN9" i="19"/>
  <c r="AO9" i="19"/>
  <c r="AP9" i="19"/>
  <c r="AQ9" i="19"/>
  <c r="AR9" i="19"/>
  <c r="AT9" i="19"/>
  <c r="AU9" i="19"/>
  <c r="AV9" i="19"/>
  <c r="AZ9" i="19"/>
  <c r="T10" i="19"/>
  <c r="U10" i="19"/>
  <c r="V10" i="19"/>
  <c r="W10" i="19"/>
  <c r="X10" i="19"/>
  <c r="Y10" i="19"/>
  <c r="Z10" i="19"/>
  <c r="AA10" i="19"/>
  <c r="AB10" i="19"/>
  <c r="AD10" i="19"/>
  <c r="AL10" i="19"/>
  <c r="AN10" i="19"/>
  <c r="AP10" i="19"/>
  <c r="AQ10" i="19"/>
  <c r="AR10" i="19"/>
  <c r="AS10" i="19"/>
  <c r="AT10" i="19"/>
  <c r="AU10" i="19"/>
  <c r="AV10" i="19"/>
  <c r="T11" i="19"/>
  <c r="U11" i="19"/>
  <c r="V11" i="19"/>
  <c r="W11" i="19"/>
  <c r="X11" i="19"/>
  <c r="Y11" i="19"/>
  <c r="Z11" i="19"/>
  <c r="AA11" i="19"/>
  <c r="AB11" i="19"/>
  <c r="T12" i="19"/>
  <c r="U12" i="19"/>
  <c r="V12" i="19"/>
  <c r="W12" i="19"/>
  <c r="X12" i="19"/>
  <c r="Y12" i="19"/>
  <c r="Z12" i="19"/>
  <c r="AA12" i="19"/>
  <c r="AB12" i="19"/>
  <c r="AF12" i="19"/>
  <c r="T13" i="19"/>
  <c r="U13" i="19"/>
  <c r="V13" i="19"/>
  <c r="W13" i="19"/>
  <c r="X13" i="19"/>
  <c r="Y13" i="19"/>
  <c r="Z13" i="19"/>
  <c r="AA13" i="19"/>
  <c r="AB13" i="19"/>
  <c r="AD13" i="19"/>
  <c r="AL13" i="19"/>
  <c r="T14" i="19"/>
  <c r="U14" i="19"/>
  <c r="V14" i="19"/>
  <c r="W14" i="19"/>
  <c r="X14" i="19"/>
  <c r="Y14" i="19"/>
  <c r="Z14" i="19"/>
  <c r="AA14" i="19"/>
  <c r="AB14" i="19"/>
  <c r="AJ14" i="19"/>
  <c r="T15" i="19"/>
  <c r="U15" i="19"/>
  <c r="V15" i="19"/>
  <c r="W15" i="19"/>
  <c r="X15" i="19"/>
  <c r="Y15" i="19"/>
  <c r="Z15" i="19"/>
  <c r="AA15" i="19"/>
  <c r="AB15" i="19"/>
  <c r="AH15" i="19"/>
  <c r="AN15" i="19"/>
  <c r="AO15" i="19"/>
  <c r="AP15" i="19"/>
  <c r="AQ15" i="19"/>
  <c r="AR15" i="19"/>
  <c r="AT15" i="19"/>
  <c r="AU15" i="19"/>
  <c r="AV15" i="19"/>
  <c r="AZ15" i="19"/>
  <c r="T16" i="19"/>
  <c r="U16" i="19"/>
  <c r="V16" i="19"/>
  <c r="W16" i="19"/>
  <c r="X16" i="19"/>
  <c r="Y16" i="19"/>
  <c r="Z16" i="19"/>
  <c r="AA16" i="19"/>
  <c r="AB16" i="19"/>
  <c r="AD16" i="19"/>
  <c r="AL16" i="19"/>
  <c r="AN16" i="19"/>
  <c r="AP16" i="19"/>
  <c r="AQ16" i="19"/>
  <c r="AR16" i="19"/>
  <c r="AS16" i="19"/>
  <c r="AT16" i="19"/>
  <c r="AU16" i="19"/>
  <c r="AV16" i="19"/>
  <c r="T17" i="19"/>
  <c r="U17" i="19"/>
  <c r="V17" i="19"/>
  <c r="W17" i="19"/>
  <c r="X17" i="19"/>
  <c r="Y17" i="19"/>
  <c r="Z17" i="19"/>
  <c r="AA17" i="19"/>
  <c r="AB17" i="19"/>
  <c r="AN17" i="19"/>
  <c r="AO17" i="19"/>
  <c r="AP17" i="19"/>
  <c r="AQ17" i="19"/>
  <c r="AR17" i="19"/>
  <c r="AT17" i="19"/>
  <c r="AU17" i="19"/>
  <c r="AV17" i="19"/>
  <c r="AZ17" i="19"/>
  <c r="T18" i="19"/>
  <c r="U18" i="19"/>
  <c r="V18" i="19"/>
  <c r="W18" i="19"/>
  <c r="X18" i="19"/>
  <c r="Y18" i="19"/>
  <c r="Z18" i="19"/>
  <c r="AA18" i="19"/>
  <c r="AB18" i="19"/>
  <c r="AD18" i="19"/>
  <c r="AL18" i="19"/>
  <c r="AN18" i="19"/>
  <c r="AP18" i="19"/>
  <c r="AQ18" i="19"/>
  <c r="AR18" i="19"/>
  <c r="AS18" i="19"/>
  <c r="AT18" i="19"/>
  <c r="AU18" i="19"/>
  <c r="AV18" i="19"/>
  <c r="T19" i="19"/>
  <c r="U19" i="19"/>
  <c r="V19" i="19"/>
  <c r="W19" i="19"/>
  <c r="X19" i="19"/>
  <c r="Y19" i="19"/>
  <c r="Z19" i="19"/>
  <c r="AA19" i="19"/>
  <c r="AB19" i="19"/>
  <c r="AH19" i="19"/>
  <c r="T20" i="19"/>
  <c r="U20" i="19"/>
  <c r="V20" i="19"/>
  <c r="W20" i="19"/>
  <c r="X20" i="19"/>
  <c r="Y20" i="19"/>
  <c r="Z20" i="19"/>
  <c r="AA20" i="19"/>
  <c r="AB20" i="19"/>
  <c r="AF20" i="19"/>
  <c r="AN20" i="19"/>
  <c r="AO20" i="19"/>
  <c r="AP20" i="19"/>
  <c r="AR20" i="19"/>
  <c r="AS20" i="19"/>
  <c r="AT20" i="19"/>
  <c r="AU20" i="19"/>
  <c r="AV20" i="19"/>
  <c r="AX20" i="19"/>
  <c r="BF20" i="19"/>
  <c r="T21" i="19"/>
  <c r="U21" i="19"/>
  <c r="V21" i="19"/>
  <c r="W21" i="19"/>
  <c r="X21" i="19"/>
  <c r="Y21" i="19"/>
  <c r="Z21" i="19"/>
  <c r="AA21" i="19"/>
  <c r="AB21" i="19"/>
  <c r="AJ21" i="19"/>
  <c r="AN21" i="19"/>
  <c r="AX21" i="19" s="1"/>
  <c r="AO21" i="19"/>
  <c r="AP21" i="19"/>
  <c r="AQ21" i="19"/>
  <c r="AR21" i="19"/>
  <c r="AS21" i="19"/>
  <c r="AT21" i="19"/>
  <c r="AV21" i="19"/>
  <c r="BF21" i="19" s="1"/>
  <c r="T22" i="19"/>
  <c r="U22" i="19"/>
  <c r="V22" i="19"/>
  <c r="W22" i="19"/>
  <c r="X22" i="19"/>
  <c r="Y22" i="19"/>
  <c r="Z22" i="19"/>
  <c r="AJ22" i="19" s="1"/>
  <c r="AA22" i="19"/>
  <c r="AB22" i="19"/>
  <c r="AF22" i="19"/>
  <c r="AN22" i="19"/>
  <c r="AO22" i="19"/>
  <c r="AP22" i="19"/>
  <c r="AZ22" i="19" s="1"/>
  <c r="AR22" i="19"/>
  <c r="AS22" i="19"/>
  <c r="AT22" i="19"/>
  <c r="AU22" i="19"/>
  <c r="AV22" i="19"/>
  <c r="AX22" i="19"/>
  <c r="BF22" i="19"/>
  <c r="T23" i="19"/>
  <c r="AD23" i="19" s="1"/>
  <c r="U23" i="19"/>
  <c r="V23" i="19"/>
  <c r="W23" i="19"/>
  <c r="X23" i="19"/>
  <c r="Y23" i="19"/>
  <c r="Z23" i="19"/>
  <c r="AA23" i="19"/>
  <c r="AB23" i="19"/>
  <c r="AL23" i="19" s="1"/>
  <c r="AJ23" i="19"/>
  <c r="AN23" i="19"/>
  <c r="AO23" i="19"/>
  <c r="AP23" i="19"/>
  <c r="AQ23" i="19"/>
  <c r="AR23" i="19"/>
  <c r="AS23" i="19"/>
  <c r="AT23" i="19"/>
  <c r="AV23" i="19"/>
  <c r="T24" i="19"/>
  <c r="U24" i="19"/>
  <c r="V24" i="19"/>
  <c r="W24" i="19"/>
  <c r="X24" i="19"/>
  <c r="Y24" i="19"/>
  <c r="Z24" i="19"/>
  <c r="AA24" i="19"/>
  <c r="AB24" i="19"/>
  <c r="AF24" i="19"/>
  <c r="AN24" i="19"/>
  <c r="AO24" i="19"/>
  <c r="AP24" i="19"/>
  <c r="AZ24" i="19" s="1"/>
  <c r="AR24" i="19"/>
  <c r="AS24" i="19"/>
  <c r="AT24" i="19"/>
  <c r="AU24" i="19"/>
  <c r="AV24" i="19"/>
  <c r="AX24" i="19"/>
  <c r="BF24" i="19"/>
  <c r="T25" i="19"/>
  <c r="AD25" i="19" s="1"/>
  <c r="U25" i="19"/>
  <c r="V25" i="19"/>
  <c r="W25" i="19"/>
  <c r="X25" i="19"/>
  <c r="Y25" i="19"/>
  <c r="Z25" i="19"/>
  <c r="AA25" i="19"/>
  <c r="AB25" i="19"/>
  <c r="AL25" i="19" s="1"/>
  <c r="AJ25" i="19"/>
  <c r="AN25" i="19"/>
  <c r="AO25" i="19"/>
  <c r="AP25" i="19"/>
  <c r="AQ25" i="19"/>
  <c r="AR25" i="19"/>
  <c r="AS25" i="19"/>
  <c r="AT25" i="19"/>
  <c r="AV25" i="19"/>
  <c r="T26" i="19"/>
  <c r="U26" i="19"/>
  <c r="V26" i="19"/>
  <c r="W26" i="19"/>
  <c r="X26" i="19"/>
  <c r="AH26" i="19" s="1"/>
  <c r="Y26" i="19"/>
  <c r="Z26" i="19"/>
  <c r="AJ26" i="19" s="1"/>
  <c r="AA26" i="19"/>
  <c r="AB26" i="19"/>
  <c r="AF26" i="19"/>
  <c r="T27" i="19"/>
  <c r="U27" i="19"/>
  <c r="V27" i="19"/>
  <c r="AF27" i="19" s="1"/>
  <c r="W27" i="19"/>
  <c r="X27" i="19"/>
  <c r="Y27" i="19"/>
  <c r="Z27" i="19"/>
  <c r="AA27" i="19"/>
  <c r="AB27" i="19"/>
  <c r="AD27" i="19"/>
  <c r="AL27" i="19"/>
  <c r="T28" i="19"/>
  <c r="AD28" i="19" s="1"/>
  <c r="U28" i="19"/>
  <c r="V28" i="19"/>
  <c r="AF28" i="19" s="1"/>
  <c r="W28" i="19"/>
  <c r="X28" i="19"/>
  <c r="Y28" i="19"/>
  <c r="Z28" i="19"/>
  <c r="AA28" i="19"/>
  <c r="AB28" i="19"/>
  <c r="AL28" i="19" s="1"/>
  <c r="AJ28" i="19"/>
  <c r="T29" i="19"/>
  <c r="U29" i="19"/>
  <c r="V29" i="19"/>
  <c r="W29" i="19"/>
  <c r="X29" i="19"/>
  <c r="Y29" i="19"/>
  <c r="Z29" i="19"/>
  <c r="AJ29" i="19" s="1"/>
  <c r="AA29" i="19"/>
  <c r="AB29" i="19"/>
  <c r="T30" i="19"/>
  <c r="U30" i="19"/>
  <c r="V30" i="19"/>
  <c r="W30" i="19"/>
  <c r="X30" i="19"/>
  <c r="Y30" i="19"/>
  <c r="Z30" i="19"/>
  <c r="AA30" i="19"/>
  <c r="AB30" i="19"/>
  <c r="AF30" i="19"/>
  <c r="AN30" i="19"/>
  <c r="AO30" i="19"/>
  <c r="AP30" i="19"/>
  <c r="AZ30" i="19" s="1"/>
  <c r="AR30" i="19"/>
  <c r="AS30" i="19"/>
  <c r="AT30" i="19"/>
  <c r="AU30" i="19"/>
  <c r="AV30" i="19"/>
  <c r="AX30" i="19"/>
  <c r="BF30" i="19"/>
  <c r="T31" i="19"/>
  <c r="AD31" i="19" s="1"/>
  <c r="U31" i="19"/>
  <c r="V31" i="19"/>
  <c r="W31" i="19"/>
  <c r="X31" i="19"/>
  <c r="Y31" i="19"/>
  <c r="Z31" i="19"/>
  <c r="AA31" i="19"/>
  <c r="AB31" i="19"/>
  <c r="AL31" i="19" s="1"/>
  <c r="AJ31" i="19"/>
  <c r="AN31" i="19"/>
  <c r="AO31" i="19"/>
  <c r="AP31" i="19"/>
  <c r="AQ31" i="19"/>
  <c r="AR31" i="19"/>
  <c r="AS31" i="19"/>
  <c r="AT31" i="19"/>
  <c r="AV31" i="19"/>
  <c r="T32" i="19"/>
  <c r="U32" i="19"/>
  <c r="V32" i="19"/>
  <c r="W32" i="19"/>
  <c r="X32" i="19"/>
  <c r="AH32" i="19" s="1"/>
  <c r="Y32" i="19"/>
  <c r="Z32" i="19"/>
  <c r="AA32" i="19"/>
  <c r="AB32" i="19"/>
  <c r="AF32" i="19"/>
  <c r="AN32" i="19"/>
  <c r="AO32" i="19"/>
  <c r="AP32" i="19"/>
  <c r="AZ32" i="19" s="1"/>
  <c r="AR32" i="19"/>
  <c r="AS32" i="19"/>
  <c r="AT32" i="19"/>
  <c r="AU32" i="19"/>
  <c r="AV32" i="19"/>
  <c r="AX32" i="19"/>
  <c r="BF32" i="19"/>
  <c r="T34" i="19"/>
  <c r="V34" i="19"/>
  <c r="X34" i="19"/>
  <c r="Z34" i="19"/>
  <c r="AB34" i="19"/>
  <c r="AN34" i="19"/>
  <c r="AP34" i="19"/>
  <c r="AT34" i="19"/>
  <c r="BD8" i="19" s="1"/>
  <c r="AV34" i="19"/>
  <c r="CF34" i="19"/>
  <c r="CG34" i="19"/>
  <c r="CH34" i="19"/>
  <c r="CI34" i="19"/>
  <c r="CJ34" i="19"/>
  <c r="CK34" i="19"/>
  <c r="CL34" i="19"/>
  <c r="CM34" i="19"/>
  <c r="CN34" i="19"/>
  <c r="T35" i="19"/>
  <c r="AD4" i="19" s="1"/>
  <c r="V35" i="19"/>
  <c r="AF6" i="19" s="1"/>
  <c r="X35" i="19"/>
  <c r="AH11" i="19" s="1"/>
  <c r="Z35" i="19"/>
  <c r="AJ5" i="19" s="1"/>
  <c r="AB35" i="19"/>
  <c r="AL4" i="19" s="1"/>
  <c r="AN35" i="19"/>
  <c r="AX6" i="19" s="1"/>
  <c r="AP35" i="19"/>
  <c r="AZ20" i="19" s="1"/>
  <c r="AT35" i="19"/>
  <c r="AV35" i="19"/>
  <c r="BF6" i="19" s="1"/>
  <c r="BI35" i="19"/>
  <c r="BK35" i="19"/>
  <c r="BM35" i="19"/>
  <c r="BO35" i="19"/>
  <c r="BQ35" i="19"/>
  <c r="BS35" i="19"/>
  <c r="BU35" i="19"/>
  <c r="BW35" i="19"/>
  <c r="BY35" i="19"/>
  <c r="CF35" i="19"/>
  <c r="CG35" i="19"/>
  <c r="CG43" i="19" s="1"/>
  <c r="CH35" i="19"/>
  <c r="CI35" i="19"/>
  <c r="CJ35" i="19"/>
  <c r="CK35" i="19"/>
  <c r="CL35" i="19"/>
  <c r="CM35" i="19"/>
  <c r="CN35" i="19"/>
  <c r="T36" i="19"/>
  <c r="V36" i="19"/>
  <c r="X36" i="19"/>
  <c r="Z36" i="19"/>
  <c r="AB36" i="19"/>
  <c r="AN36" i="19"/>
  <c r="AP36" i="19"/>
  <c r="AT36" i="19"/>
  <c r="AV36" i="19"/>
  <c r="BI36" i="19"/>
  <c r="BK36" i="19"/>
  <c r="BM36" i="19"/>
  <c r="BO36" i="19"/>
  <c r="BQ36" i="19"/>
  <c r="BS36" i="19"/>
  <c r="BU36" i="19"/>
  <c r="BW36" i="19"/>
  <c r="BY36" i="19"/>
  <c r="CF36" i="19"/>
  <c r="CG36" i="19"/>
  <c r="CH36" i="19"/>
  <c r="CI36" i="19"/>
  <c r="CJ36" i="19"/>
  <c r="CK36" i="19"/>
  <c r="CL36" i="19"/>
  <c r="CM36" i="19"/>
  <c r="CN36" i="19"/>
  <c r="T37" i="19"/>
  <c r="V37" i="19"/>
  <c r="X37" i="19"/>
  <c r="Z37" i="19"/>
  <c r="AB37" i="19"/>
  <c r="AN37" i="19"/>
  <c r="AP37" i="19"/>
  <c r="AT37" i="19"/>
  <c r="AV37" i="19"/>
  <c r="T38" i="19"/>
  <c r="V38" i="19"/>
  <c r="X38" i="19"/>
  <c r="Z38" i="19"/>
  <c r="AB38" i="19"/>
  <c r="AN38" i="19"/>
  <c r="AP38" i="19"/>
  <c r="AT38" i="19"/>
  <c r="AV38" i="19"/>
  <c r="T43" i="19"/>
  <c r="AD43" i="19" s="1"/>
  <c r="U43" i="19"/>
  <c r="V43" i="19"/>
  <c r="W43" i="19"/>
  <c r="X43" i="19"/>
  <c r="AR43" i="19" s="1"/>
  <c r="Y43" i="19"/>
  <c r="Z43" i="19"/>
  <c r="AA43" i="19"/>
  <c r="AB43" i="19"/>
  <c r="AL43" i="19" s="1"/>
  <c r="AF43" i="19"/>
  <c r="AH43" i="19"/>
  <c r="AJ43" i="19"/>
  <c r="AN43" i="19"/>
  <c r="CF43" i="19" s="1"/>
  <c r="AO43" i="19"/>
  <c r="AP43" i="19"/>
  <c r="AQ43" i="19"/>
  <c r="CI43" i="19" s="1"/>
  <c r="AT43" i="19"/>
  <c r="AX43" i="19"/>
  <c r="AZ43" i="19"/>
  <c r="CH43" i="19"/>
  <c r="CJ43" i="19"/>
  <c r="T44" i="19"/>
  <c r="U44" i="19"/>
  <c r="V44" i="19"/>
  <c r="AP44" i="19" s="1"/>
  <c r="W44" i="19"/>
  <c r="X44" i="19"/>
  <c r="Y44" i="19"/>
  <c r="Z44" i="19"/>
  <c r="AJ44" i="19" s="1"/>
  <c r="AA44" i="19"/>
  <c r="AB44" i="19"/>
  <c r="AD44" i="19"/>
  <c r="AF44" i="19"/>
  <c r="AL44" i="19"/>
  <c r="AN44" i="19"/>
  <c r="CF44" i="19" s="1"/>
  <c r="AR44" i="19"/>
  <c r="AS44" i="19"/>
  <c r="AT44" i="19"/>
  <c r="AU44" i="19"/>
  <c r="AV44" i="19"/>
  <c r="CN44" i="19" s="1"/>
  <c r="AX44" i="19"/>
  <c r="BD44" i="19"/>
  <c r="BF44" i="19"/>
  <c r="CJ44" i="19"/>
  <c r="CK44" i="19"/>
  <c r="CL44" i="19"/>
  <c r="CM44" i="19"/>
  <c r="T45" i="19"/>
  <c r="U45" i="19"/>
  <c r="V45" i="19"/>
  <c r="W45" i="19"/>
  <c r="X45" i="19"/>
  <c r="AH45" i="19" s="1"/>
  <c r="Y45" i="19"/>
  <c r="AS45" i="19" s="1"/>
  <c r="Z45" i="19"/>
  <c r="AA45" i="19"/>
  <c r="AB45" i="19"/>
  <c r="AD45" i="19"/>
  <c r="AF45" i="19"/>
  <c r="AL45" i="19"/>
  <c r="AN45" i="19"/>
  <c r="AO45" i="19"/>
  <c r="AP45" i="19"/>
  <c r="AZ45" i="19" s="1"/>
  <c r="AQ45" i="19"/>
  <c r="CI45" i="19" s="1"/>
  <c r="AR45" i="19"/>
  <c r="AU45" i="19"/>
  <c r="AV45" i="19"/>
  <c r="AX45" i="19"/>
  <c r="BF45" i="19"/>
  <c r="CF45" i="19"/>
  <c r="CG45" i="19"/>
  <c r="CH45" i="19"/>
  <c r="CM45" i="19"/>
  <c r="CN45" i="19"/>
  <c r="T46" i="19"/>
  <c r="AN46" i="19" s="1"/>
  <c r="U46" i="19"/>
  <c r="V46" i="19"/>
  <c r="W46" i="19"/>
  <c r="X46" i="19"/>
  <c r="AH46" i="19" s="1"/>
  <c r="Y46" i="19"/>
  <c r="Z46" i="19"/>
  <c r="AA46" i="19"/>
  <c r="AB46" i="19"/>
  <c r="AV46" i="19" s="1"/>
  <c r="AD46" i="19"/>
  <c r="AF46" i="19"/>
  <c r="AJ46" i="19"/>
  <c r="AL46" i="19"/>
  <c r="AP46" i="19"/>
  <c r="AZ46" i="19" s="1"/>
  <c r="AQ46" i="19"/>
  <c r="AR46" i="19"/>
  <c r="AS46" i="19"/>
  <c r="AT46" i="19"/>
  <c r="CL46" i="19" s="1"/>
  <c r="BD46" i="19"/>
  <c r="CH46" i="19"/>
  <c r="CI46" i="19"/>
  <c r="CJ46" i="19"/>
  <c r="CK46" i="19"/>
  <c r="T47" i="19"/>
  <c r="U47" i="19"/>
  <c r="V47" i="19"/>
  <c r="AF47" i="19" s="1"/>
  <c r="W47" i="19"/>
  <c r="AQ47" i="19" s="1"/>
  <c r="X47" i="19"/>
  <c r="Y47" i="19"/>
  <c r="Z47" i="19"/>
  <c r="AA47" i="19"/>
  <c r="AB47" i="19"/>
  <c r="AD47" i="19"/>
  <c r="AJ47" i="19"/>
  <c r="AL47" i="19"/>
  <c r="AN47" i="19"/>
  <c r="AX47" i="19" s="1"/>
  <c r="AO47" i="19"/>
  <c r="CG47" i="19" s="1"/>
  <c r="AP47" i="19"/>
  <c r="AS47" i="19"/>
  <c r="AT47" i="19"/>
  <c r="AU47" i="19"/>
  <c r="AV47" i="19"/>
  <c r="BF47" i="19" s="1"/>
  <c r="CK47" i="19"/>
  <c r="CL47" i="19"/>
  <c r="CM47" i="19"/>
  <c r="CN47" i="19"/>
  <c r="T48" i="19"/>
  <c r="U48" i="19"/>
  <c r="V48" i="19"/>
  <c r="AF48" i="19" s="1"/>
  <c r="W48" i="19"/>
  <c r="X48" i="19"/>
  <c r="Y48" i="19"/>
  <c r="Z48" i="19"/>
  <c r="AT48" i="19" s="1"/>
  <c r="AA48" i="19"/>
  <c r="AB48" i="19"/>
  <c r="AD48" i="19"/>
  <c r="AH48" i="19"/>
  <c r="AJ48" i="19"/>
  <c r="AL48" i="19"/>
  <c r="AN48" i="19"/>
  <c r="AX48" i="19" s="1"/>
  <c r="AO48" i="19"/>
  <c r="AP48" i="19"/>
  <c r="AQ48" i="19"/>
  <c r="CI48" i="19" s="1"/>
  <c r="AR48" i="19"/>
  <c r="CJ48" i="19" s="1"/>
  <c r="AS48" i="19"/>
  <c r="AV48" i="19"/>
  <c r="BF48" i="19" s="1"/>
  <c r="AZ48" i="19"/>
  <c r="CF48" i="19"/>
  <c r="CG48" i="19"/>
  <c r="CH48" i="19"/>
  <c r="CN48" i="19"/>
  <c r="T50" i="19"/>
  <c r="AN50" i="19" s="1"/>
  <c r="U50" i="19"/>
  <c r="V50" i="19"/>
  <c r="AP50" i="19" s="1"/>
  <c r="W50" i="19"/>
  <c r="X50" i="19"/>
  <c r="Y50" i="19"/>
  <c r="AS50" i="19" s="1"/>
  <c r="Z50" i="19"/>
  <c r="AA50" i="19"/>
  <c r="AB50" i="19"/>
  <c r="AV50" i="19" s="1"/>
  <c r="AO50" i="19"/>
  <c r="AQ50" i="19"/>
  <c r="AR50" i="19"/>
  <c r="AT50" i="19"/>
  <c r="AU50" i="19"/>
  <c r="T51" i="19"/>
  <c r="AN51" i="19" s="1"/>
  <c r="U51" i="19"/>
  <c r="V51" i="19"/>
  <c r="W51" i="19"/>
  <c r="AQ51" i="19" s="1"/>
  <c r="X51" i="19"/>
  <c r="Y51" i="19"/>
  <c r="Z51" i="19"/>
  <c r="AT51" i="19" s="1"/>
  <c r="AA51" i="19"/>
  <c r="AB51" i="19"/>
  <c r="AV51" i="19" s="1"/>
  <c r="AO51" i="19"/>
  <c r="AP51" i="19"/>
  <c r="AR51" i="19"/>
  <c r="AS51" i="19"/>
  <c r="AU51" i="19"/>
  <c r="T55" i="19"/>
  <c r="U55" i="19"/>
  <c r="V55" i="19"/>
  <c r="W55" i="19"/>
  <c r="X55" i="19"/>
  <c r="AH55" i="19" s="1"/>
  <c r="Y55" i="19"/>
  <c r="AS55" i="19" s="1"/>
  <c r="Z55" i="19"/>
  <c r="AA55" i="19"/>
  <c r="AB55" i="19"/>
  <c r="AD55" i="19"/>
  <c r="AF55" i="19"/>
  <c r="AL55" i="19"/>
  <c r="AN55" i="19"/>
  <c r="AO55" i="19"/>
  <c r="AP55" i="19"/>
  <c r="AZ55" i="19" s="1"/>
  <c r="AQ55" i="19"/>
  <c r="AU55" i="19"/>
  <c r="AV55" i="19"/>
  <c r="AX55" i="19"/>
  <c r="BF55" i="19"/>
  <c r="B56" i="19"/>
  <c r="B57" i="19" s="1"/>
  <c r="B58" i="19" s="1"/>
  <c r="B59" i="19" s="1"/>
  <c r="T56" i="19"/>
  <c r="U56" i="19"/>
  <c r="V56" i="19"/>
  <c r="W56" i="19"/>
  <c r="X56" i="19"/>
  <c r="Y56" i="19"/>
  <c r="Z56" i="19"/>
  <c r="AA56" i="19"/>
  <c r="AU56" i="19" s="1"/>
  <c r="AB56" i="19"/>
  <c r="AF56" i="19"/>
  <c r="AH56" i="19"/>
  <c r="AJ56" i="19"/>
  <c r="AO56" i="19"/>
  <c r="AP56" i="19"/>
  <c r="AQ56" i="19"/>
  <c r="AR56" i="19"/>
  <c r="AS56" i="19"/>
  <c r="AT56" i="19"/>
  <c r="AZ56" i="19"/>
  <c r="T57" i="19"/>
  <c r="U57" i="19"/>
  <c r="V57" i="19"/>
  <c r="W57" i="19"/>
  <c r="X57" i="19"/>
  <c r="Y57" i="19"/>
  <c r="Z57" i="19"/>
  <c r="AA57" i="19"/>
  <c r="AB57" i="19"/>
  <c r="AV57" i="19" s="1"/>
  <c r="AD57" i="19"/>
  <c r="AH57" i="19"/>
  <c r="AJ57" i="19"/>
  <c r="AN57" i="19"/>
  <c r="AQ57" i="19"/>
  <c r="AR57" i="19"/>
  <c r="AS57" i="19"/>
  <c r="AT57" i="19"/>
  <c r="AU57" i="19"/>
  <c r="BD57" i="19"/>
  <c r="T58" i="19"/>
  <c r="U58" i="19"/>
  <c r="V58" i="19"/>
  <c r="AP58" i="19" s="1"/>
  <c r="W58" i="19"/>
  <c r="AQ58" i="19" s="1"/>
  <c r="X58" i="19"/>
  <c r="Y58" i="19"/>
  <c r="Z58" i="19"/>
  <c r="AA58" i="19"/>
  <c r="AB58" i="19"/>
  <c r="AD58" i="19"/>
  <c r="AJ58" i="19"/>
  <c r="AL58" i="19"/>
  <c r="AN58" i="19"/>
  <c r="AX58" i="19" s="1"/>
  <c r="AO58" i="19"/>
  <c r="AS58" i="19"/>
  <c r="AT58" i="19"/>
  <c r="AU58" i="19"/>
  <c r="AV58" i="19"/>
  <c r="BF58" i="19"/>
  <c r="T59" i="19"/>
  <c r="U59" i="19"/>
  <c r="V59" i="19"/>
  <c r="W59" i="19"/>
  <c r="X59" i="19"/>
  <c r="Y59" i="19"/>
  <c r="AS59" i="19" s="1"/>
  <c r="Z59" i="19"/>
  <c r="AA59" i="19"/>
  <c r="AB59" i="19"/>
  <c r="AD59" i="19"/>
  <c r="AF59" i="19"/>
  <c r="AH59" i="19"/>
  <c r="AL59" i="19"/>
  <c r="AN59" i="19"/>
  <c r="AO59" i="19"/>
  <c r="AP59" i="19"/>
  <c r="AQ59" i="19"/>
  <c r="AR59" i="19"/>
  <c r="AU59" i="19"/>
  <c r="AV59" i="19"/>
  <c r="AX59" i="19"/>
  <c r="AZ59" i="19"/>
  <c r="BF59" i="19"/>
  <c r="B60" i="19"/>
  <c r="T60" i="19"/>
  <c r="U60" i="19"/>
  <c r="V60" i="19"/>
  <c r="W60" i="19"/>
  <c r="X60" i="19"/>
  <c r="Y60" i="19"/>
  <c r="Z60" i="19"/>
  <c r="AA60" i="19"/>
  <c r="AU60" i="19" s="1"/>
  <c r="AB60" i="19"/>
  <c r="AF60" i="19"/>
  <c r="AH60" i="19"/>
  <c r="AJ60" i="19"/>
  <c r="AO60" i="19"/>
  <c r="AP60" i="19"/>
  <c r="AQ60" i="19"/>
  <c r="AR60" i="19"/>
  <c r="AS60" i="19"/>
  <c r="AT60" i="19"/>
  <c r="AZ60" i="19"/>
  <c r="T67" i="19"/>
  <c r="U67" i="19"/>
  <c r="V67" i="19"/>
  <c r="AP67" i="19" s="1"/>
  <c r="AZ67" i="19" s="1"/>
  <c r="W67" i="19"/>
  <c r="X67" i="19"/>
  <c r="Y67" i="19"/>
  <c r="Z67" i="19"/>
  <c r="AJ67" i="19" s="1"/>
  <c r="AA67" i="19"/>
  <c r="AB67" i="19"/>
  <c r="AF67" i="19"/>
  <c r="AH67" i="19"/>
  <c r="AO67" i="19"/>
  <c r="AR67" i="19"/>
  <c r="AS67" i="19"/>
  <c r="AT67" i="19"/>
  <c r="AU67" i="19"/>
  <c r="BD67" i="19"/>
  <c r="CF67" i="19"/>
  <c r="CG67" i="19"/>
  <c r="CH67" i="19"/>
  <c r="CI67" i="19"/>
  <c r="CJ67" i="19"/>
  <c r="CK67" i="19"/>
  <c r="CL67" i="19"/>
  <c r="CM67" i="19"/>
  <c r="CN67" i="19"/>
  <c r="T68" i="19"/>
  <c r="U68" i="19"/>
  <c r="V68" i="19"/>
  <c r="W68" i="19"/>
  <c r="X68" i="19"/>
  <c r="Y68" i="19"/>
  <c r="AS68" i="19" s="1"/>
  <c r="Z68" i="19"/>
  <c r="AA68" i="19"/>
  <c r="AB68" i="19"/>
  <c r="AD68" i="19"/>
  <c r="AF68" i="19"/>
  <c r="AH68" i="19"/>
  <c r="AL68" i="19"/>
  <c r="AN68" i="19"/>
  <c r="AO68" i="19"/>
  <c r="AP68" i="19"/>
  <c r="AQ68" i="19"/>
  <c r="AU68" i="19"/>
  <c r="AV68" i="19"/>
  <c r="AX68" i="19"/>
  <c r="AZ68" i="19"/>
  <c r="BF68" i="19"/>
  <c r="CF68" i="19"/>
  <c r="CG68" i="19"/>
  <c r="CH68" i="19"/>
  <c r="CI68" i="19"/>
  <c r="CJ68" i="19"/>
  <c r="CK68" i="19"/>
  <c r="CL68" i="19"/>
  <c r="CM68" i="19"/>
  <c r="CN68" i="19"/>
  <c r="T69" i="19"/>
  <c r="U69" i="19"/>
  <c r="V69" i="19"/>
  <c r="W69" i="19"/>
  <c r="X69" i="19"/>
  <c r="AH69" i="19" s="1"/>
  <c r="Y69" i="19"/>
  <c r="Z69" i="19"/>
  <c r="AT69" i="19" s="1"/>
  <c r="AA69" i="19"/>
  <c r="AU69" i="19" s="1"/>
  <c r="AB69" i="19"/>
  <c r="AV69" i="19" s="1"/>
  <c r="BF69" i="19" s="1"/>
  <c r="AF69" i="19"/>
  <c r="AL69" i="19"/>
  <c r="AP69" i="19"/>
  <c r="AZ69" i="19" s="1"/>
  <c r="AQ69" i="19"/>
  <c r="AR69" i="19"/>
  <c r="AS69" i="19"/>
  <c r="BD69" i="19"/>
  <c r="CF69" i="19"/>
  <c r="CG69" i="19"/>
  <c r="CH69" i="19"/>
  <c r="CI69" i="19"/>
  <c r="CJ69" i="19"/>
  <c r="CK69" i="19"/>
  <c r="CL69" i="19"/>
  <c r="CM69" i="19"/>
  <c r="CN69" i="19"/>
  <c r="T71" i="19"/>
  <c r="U71" i="19"/>
  <c r="AO71" i="19" s="1"/>
  <c r="V71" i="19"/>
  <c r="AF71" i="19" s="1"/>
  <c r="W71" i="19"/>
  <c r="AQ71" i="19" s="1"/>
  <c r="X71" i="19"/>
  <c r="Y71" i="19"/>
  <c r="Z71" i="19"/>
  <c r="AA71" i="19"/>
  <c r="AB71" i="19"/>
  <c r="AD71" i="19"/>
  <c r="AJ71" i="19"/>
  <c r="AL71" i="19"/>
  <c r="AN71" i="19"/>
  <c r="AP71" i="19"/>
  <c r="AZ71" i="19" s="1"/>
  <c r="AS71" i="19"/>
  <c r="AT71" i="19"/>
  <c r="AU71" i="19"/>
  <c r="AV71" i="19"/>
  <c r="BF71" i="19" s="1"/>
  <c r="AX71" i="19"/>
  <c r="BD71" i="19"/>
  <c r="CF71" i="19"/>
  <c r="CG71" i="19"/>
  <c r="CH71" i="19"/>
  <c r="CI71" i="19"/>
  <c r="CJ71" i="19"/>
  <c r="CK71" i="19"/>
  <c r="CL71" i="19"/>
  <c r="CM71" i="19"/>
  <c r="CN71" i="19"/>
  <c r="T72" i="19"/>
  <c r="U72" i="19"/>
  <c r="V72" i="19"/>
  <c r="W72" i="19"/>
  <c r="X72" i="19"/>
  <c r="Y72" i="19"/>
  <c r="Z72" i="19"/>
  <c r="AT72" i="19" s="1"/>
  <c r="BD72" i="19" s="1"/>
  <c r="AA72" i="19"/>
  <c r="AB72" i="19"/>
  <c r="AD72" i="19"/>
  <c r="AF72" i="19"/>
  <c r="AH72" i="19"/>
  <c r="AJ72" i="19"/>
  <c r="AL72" i="19"/>
  <c r="AN72" i="19"/>
  <c r="AO72" i="19"/>
  <c r="AP72" i="19"/>
  <c r="AZ72" i="19" s="1"/>
  <c r="AQ72" i="19"/>
  <c r="AR72" i="19"/>
  <c r="AS72" i="19"/>
  <c r="AV72" i="19"/>
  <c r="AX72" i="19"/>
  <c r="BF72" i="19"/>
  <c r="CF72" i="19"/>
  <c r="CG72" i="19"/>
  <c r="CH72" i="19"/>
  <c r="CI72" i="19"/>
  <c r="CJ72" i="19"/>
  <c r="CK72" i="19"/>
  <c r="CL72" i="19"/>
  <c r="CM72" i="19"/>
  <c r="CN72" i="19"/>
  <c r="T73" i="19"/>
  <c r="AD73" i="19" s="1"/>
  <c r="U73" i="19"/>
  <c r="AO73" i="19" s="1"/>
  <c r="V73" i="19"/>
  <c r="W73" i="19"/>
  <c r="X73" i="19"/>
  <c r="Y73" i="19"/>
  <c r="Z73" i="19"/>
  <c r="AA73" i="19"/>
  <c r="AB73" i="19"/>
  <c r="AV73" i="19" s="1"/>
  <c r="BF73" i="19" s="1"/>
  <c r="AH73" i="19"/>
  <c r="AJ73" i="19"/>
  <c r="AN73" i="19"/>
  <c r="AX73" i="19" s="1"/>
  <c r="AQ73" i="19"/>
  <c r="AR73" i="19"/>
  <c r="AS73" i="19"/>
  <c r="AT73" i="19"/>
  <c r="AU73" i="19"/>
  <c r="BD73" i="19"/>
  <c r="CF73" i="19"/>
  <c r="CG73" i="19"/>
  <c r="CH73" i="19"/>
  <c r="CI73" i="19"/>
  <c r="CJ73" i="19"/>
  <c r="CK73" i="19"/>
  <c r="R23" i="11" s="1"/>
  <c r="CL73" i="19"/>
  <c r="CM73" i="19"/>
  <c r="CN73" i="19"/>
  <c r="T75" i="19"/>
  <c r="AD75" i="19" s="1"/>
  <c r="U75" i="19"/>
  <c r="V75" i="19"/>
  <c r="AF75" i="19" s="1"/>
  <c r="W75" i="19"/>
  <c r="AQ75" i="19" s="1"/>
  <c r="X75" i="19"/>
  <c r="Y75" i="19"/>
  <c r="Z75" i="19"/>
  <c r="AA75" i="19"/>
  <c r="AB75" i="19"/>
  <c r="AL75" i="19" s="1"/>
  <c r="AJ75" i="19"/>
  <c r="AN75" i="19"/>
  <c r="AX75" i="19" s="1"/>
  <c r="AO75" i="19"/>
  <c r="AS75" i="19"/>
  <c r="AT75" i="19"/>
  <c r="BD75" i="19" s="1"/>
  <c r="AV75" i="19"/>
  <c r="BF75" i="19" s="1"/>
  <c r="CF75" i="19"/>
  <c r="P45" i="11" s="1"/>
  <c r="CG75" i="19"/>
  <c r="CH75" i="19"/>
  <c r="CI75" i="19"/>
  <c r="CJ75" i="19"/>
  <c r="CK75" i="19"/>
  <c r="CL75" i="19"/>
  <c r="CM75" i="19"/>
  <c r="CN75" i="19"/>
  <c r="P38" i="11" s="1"/>
  <c r="T76" i="19"/>
  <c r="U76" i="19"/>
  <c r="V76" i="19"/>
  <c r="AF76" i="19" s="1"/>
  <c r="W76" i="19"/>
  <c r="X76" i="19"/>
  <c r="Y76" i="19"/>
  <c r="Z76" i="19"/>
  <c r="AA76" i="19"/>
  <c r="AB76" i="19"/>
  <c r="AD76" i="19"/>
  <c r="AH76" i="19"/>
  <c r="AJ76" i="19"/>
  <c r="AL76" i="19"/>
  <c r="AN76" i="19"/>
  <c r="AX76" i="19" s="1"/>
  <c r="AO76" i="19"/>
  <c r="AQ76" i="19"/>
  <c r="AR76" i="19"/>
  <c r="AT76" i="19"/>
  <c r="AV76" i="19"/>
  <c r="BF76" i="19" s="1"/>
  <c r="BD76" i="19"/>
  <c r="CF76" i="19"/>
  <c r="CG76" i="19"/>
  <c r="CH76" i="19"/>
  <c r="CI76" i="19"/>
  <c r="CJ76" i="19"/>
  <c r="CK76" i="19"/>
  <c r="CL76" i="19"/>
  <c r="CM76" i="19"/>
  <c r="CN76" i="19"/>
  <c r="T77" i="19"/>
  <c r="AD77" i="19" s="1"/>
  <c r="U77" i="19"/>
  <c r="V77" i="19"/>
  <c r="W77" i="19"/>
  <c r="X77" i="19"/>
  <c r="Y77" i="19"/>
  <c r="Z77" i="19"/>
  <c r="AA77" i="19"/>
  <c r="AB77" i="19"/>
  <c r="AL77" i="19" s="1"/>
  <c r="AH77" i="19"/>
  <c r="AJ77" i="19"/>
  <c r="AN77" i="19"/>
  <c r="AX77" i="19" s="1"/>
  <c r="AO77" i="19"/>
  <c r="AQ77" i="19"/>
  <c r="AR77" i="19"/>
  <c r="AT77" i="19"/>
  <c r="BD77" i="19" s="1"/>
  <c r="AU77" i="19"/>
  <c r="CF77" i="19"/>
  <c r="CG77" i="19"/>
  <c r="CH77" i="19"/>
  <c r="CI77" i="19"/>
  <c r="CJ77" i="19"/>
  <c r="CK77" i="19"/>
  <c r="CL77" i="19"/>
  <c r="CM77" i="19"/>
  <c r="CN77" i="19"/>
  <c r="T79" i="19"/>
  <c r="AD79" i="19" s="1"/>
  <c r="U79" i="19"/>
  <c r="V79" i="19"/>
  <c r="W79" i="19"/>
  <c r="X79" i="19"/>
  <c r="Y79" i="19"/>
  <c r="Z79" i="19"/>
  <c r="AA79" i="19"/>
  <c r="AB79" i="19"/>
  <c r="AL79" i="19" s="1"/>
  <c r="AF79" i="19"/>
  <c r="AH79" i="19"/>
  <c r="AJ79" i="19"/>
  <c r="AO79" i="19"/>
  <c r="AP79" i="19"/>
  <c r="AQ79" i="19"/>
  <c r="AR79" i="19"/>
  <c r="AT79" i="19"/>
  <c r="BD79" i="19" s="1"/>
  <c r="AU79" i="19"/>
  <c r="AZ79" i="19"/>
  <c r="CF79" i="19"/>
  <c r="CG79" i="19"/>
  <c r="CH79" i="19"/>
  <c r="CI79" i="19"/>
  <c r="CJ79" i="19"/>
  <c r="CK79" i="19"/>
  <c r="CL79" i="19"/>
  <c r="CM79" i="19"/>
  <c r="CN79" i="19"/>
  <c r="T80" i="19"/>
  <c r="U80" i="19"/>
  <c r="V80" i="19"/>
  <c r="W80" i="19"/>
  <c r="X80" i="19"/>
  <c r="Y80" i="19"/>
  <c r="Z80" i="19"/>
  <c r="AJ80" i="19" s="1"/>
  <c r="AA80" i="19"/>
  <c r="AB80" i="19"/>
  <c r="AF80" i="19"/>
  <c r="AH80" i="19"/>
  <c r="AO80" i="19"/>
  <c r="AP80" i="19"/>
  <c r="AR80" i="19"/>
  <c r="AS80" i="19"/>
  <c r="AT80" i="19"/>
  <c r="BD80" i="19" s="1"/>
  <c r="AU80" i="19"/>
  <c r="AZ80" i="19"/>
  <c r="CF80" i="19"/>
  <c r="CG80" i="19"/>
  <c r="CH80" i="19"/>
  <c r="K8" i="11" s="1"/>
  <c r="CI80" i="19"/>
  <c r="CJ80" i="19"/>
  <c r="K18" i="11" s="1"/>
  <c r="CK80" i="19"/>
  <c r="CL80" i="19"/>
  <c r="CM80" i="19"/>
  <c r="CN80" i="19"/>
  <c r="T81" i="19"/>
  <c r="U81" i="19"/>
  <c r="V81" i="19"/>
  <c r="W81" i="19"/>
  <c r="X81" i="19"/>
  <c r="Y81" i="19"/>
  <c r="Z81" i="19"/>
  <c r="AJ81" i="19" s="1"/>
  <c r="AA81" i="19"/>
  <c r="AB81" i="19"/>
  <c r="AD81" i="19"/>
  <c r="AF81" i="19"/>
  <c r="AH81" i="19"/>
  <c r="AL81" i="19"/>
  <c r="AN81" i="19"/>
  <c r="AP81" i="19"/>
  <c r="AR81" i="19"/>
  <c r="AS81" i="19"/>
  <c r="AU81" i="19"/>
  <c r="AV81" i="19"/>
  <c r="AX81" i="19"/>
  <c r="AZ81" i="19"/>
  <c r="BF81" i="19"/>
  <c r="CF81" i="19"/>
  <c r="CG81" i="19"/>
  <c r="CH81" i="19"/>
  <c r="CI81" i="19"/>
  <c r="CJ81" i="19"/>
  <c r="CK81" i="19"/>
  <c r="CL81" i="19"/>
  <c r="CM81" i="19"/>
  <c r="CN81" i="19"/>
  <c r="T83" i="19"/>
  <c r="U83" i="19"/>
  <c r="V83" i="19"/>
  <c r="W83" i="19"/>
  <c r="X83" i="19"/>
  <c r="AH83" i="19" s="1"/>
  <c r="Y83" i="19"/>
  <c r="Z83" i="19"/>
  <c r="AA83" i="19"/>
  <c r="AB83" i="19"/>
  <c r="AD83" i="19"/>
  <c r="AF83" i="19"/>
  <c r="AL83" i="19"/>
  <c r="AN83" i="19"/>
  <c r="AP83" i="19"/>
  <c r="AZ83" i="19" s="1"/>
  <c r="AQ83" i="19"/>
  <c r="AR83" i="19"/>
  <c r="AS83" i="19"/>
  <c r="AU83" i="19"/>
  <c r="AV83" i="19"/>
  <c r="AX83" i="19"/>
  <c r="BF83" i="19"/>
  <c r="CF83" i="19"/>
  <c r="CG83" i="19"/>
  <c r="CH83" i="19"/>
  <c r="CI83" i="19"/>
  <c r="CJ83" i="19"/>
  <c r="CK83" i="19"/>
  <c r="CL83" i="19"/>
  <c r="CM83" i="19"/>
  <c r="CN83" i="19"/>
  <c r="T84" i="19"/>
  <c r="U84" i="19"/>
  <c r="V84" i="19"/>
  <c r="W84" i="19"/>
  <c r="X84" i="19"/>
  <c r="AH84" i="19" s="1"/>
  <c r="Y84" i="19"/>
  <c r="Z84" i="19"/>
  <c r="AA84" i="19"/>
  <c r="AB84" i="19"/>
  <c r="AD84" i="19"/>
  <c r="AF84" i="19"/>
  <c r="AJ84" i="19"/>
  <c r="AL84" i="19"/>
  <c r="AN84" i="19"/>
  <c r="AP84" i="19"/>
  <c r="AZ84" i="19" s="1"/>
  <c r="AQ84" i="19"/>
  <c r="AS84" i="19"/>
  <c r="AT84" i="19"/>
  <c r="AV84" i="19"/>
  <c r="AX84" i="19"/>
  <c r="BD84" i="19"/>
  <c r="BF84" i="19"/>
  <c r="CF84" i="19"/>
  <c r="CG84" i="19"/>
  <c r="CH84" i="19"/>
  <c r="CI84" i="19"/>
  <c r="CJ84" i="19"/>
  <c r="CK84" i="19"/>
  <c r="K23" i="11" s="1"/>
  <c r="CL84" i="19"/>
  <c r="CM84" i="19"/>
  <c r="CN84" i="19"/>
  <c r="T85" i="19"/>
  <c r="U85" i="19"/>
  <c r="V85" i="19"/>
  <c r="AF85" i="19" s="1"/>
  <c r="W85" i="19"/>
  <c r="X85" i="19"/>
  <c r="Y85" i="19"/>
  <c r="Z85" i="19"/>
  <c r="AA85" i="19"/>
  <c r="AB85" i="19"/>
  <c r="AD85" i="19"/>
  <c r="AJ85" i="19"/>
  <c r="AL85" i="19"/>
  <c r="AN85" i="19"/>
  <c r="AX85" i="19" s="1"/>
  <c r="AO85" i="19"/>
  <c r="AP85" i="19"/>
  <c r="AZ85" i="19" s="1"/>
  <c r="AQ85" i="19"/>
  <c r="AS85" i="19"/>
  <c r="AT85" i="19"/>
  <c r="AV85" i="19"/>
  <c r="BF85" i="19" s="1"/>
  <c r="BD85" i="19"/>
  <c r="CF85" i="19"/>
  <c r="L44" i="11" s="1"/>
  <c r="CG85" i="19"/>
  <c r="CH85" i="19"/>
  <c r="CI85" i="19"/>
  <c r="CJ85" i="19"/>
  <c r="CK85" i="19"/>
  <c r="CL85" i="19"/>
  <c r="L28" i="11" s="1"/>
  <c r="CM85" i="19"/>
  <c r="CN85" i="19"/>
  <c r="T87" i="19"/>
  <c r="U87" i="19"/>
  <c r="V87" i="19"/>
  <c r="AF87" i="19" s="1"/>
  <c r="W87" i="19"/>
  <c r="X87" i="19"/>
  <c r="Y87" i="19"/>
  <c r="Z87" i="19"/>
  <c r="AA87" i="19"/>
  <c r="AB87" i="19"/>
  <c r="AD87" i="19"/>
  <c r="AH87" i="19"/>
  <c r="AJ87" i="19"/>
  <c r="AL87" i="19"/>
  <c r="AN87" i="19"/>
  <c r="AX87" i="19" s="1"/>
  <c r="AO87" i="19"/>
  <c r="AQ87" i="19"/>
  <c r="AR87" i="19"/>
  <c r="AT87" i="19"/>
  <c r="AV87" i="19"/>
  <c r="BF87" i="19" s="1"/>
  <c r="BD87" i="19"/>
  <c r="CF87" i="19"/>
  <c r="CG87" i="19"/>
  <c r="CH87" i="19"/>
  <c r="CI87" i="19"/>
  <c r="J13" i="11" s="1"/>
  <c r="CJ87" i="19"/>
  <c r="CK87" i="19"/>
  <c r="CL87" i="19"/>
  <c r="CM87" i="19"/>
  <c r="CN87" i="19"/>
  <c r="T88" i="19"/>
  <c r="AD88" i="19" s="1"/>
  <c r="U88" i="19"/>
  <c r="V88" i="19"/>
  <c r="W88" i="19"/>
  <c r="X88" i="19"/>
  <c r="Y88" i="19"/>
  <c r="Z88" i="19"/>
  <c r="AA88" i="19"/>
  <c r="AB88" i="19"/>
  <c r="AL88" i="19" s="1"/>
  <c r="AH88" i="19"/>
  <c r="AJ88" i="19"/>
  <c r="AN88" i="19"/>
  <c r="AX88" i="19" s="1"/>
  <c r="AO88" i="19"/>
  <c r="AQ88" i="19"/>
  <c r="AR88" i="19"/>
  <c r="AT88" i="19"/>
  <c r="BD88" i="19" s="1"/>
  <c r="AU88" i="19"/>
  <c r="AV88" i="19"/>
  <c r="BF88" i="19" s="1"/>
  <c r="CF88" i="19"/>
  <c r="CG88" i="19"/>
  <c r="CH88" i="19"/>
  <c r="CI88" i="19"/>
  <c r="CJ88" i="19"/>
  <c r="CK88" i="19"/>
  <c r="CL88" i="19"/>
  <c r="CM88" i="19"/>
  <c r="CN88" i="19"/>
  <c r="T89" i="19"/>
  <c r="AD89" i="19" s="1"/>
  <c r="U89" i="19"/>
  <c r="V89" i="19"/>
  <c r="W89" i="19"/>
  <c r="X89" i="19"/>
  <c r="Y89" i="19"/>
  <c r="Z89" i="19"/>
  <c r="AA89" i="19"/>
  <c r="AB89" i="19"/>
  <c r="AL89" i="19" s="1"/>
  <c r="AF89" i="19"/>
  <c r="AH89" i="19"/>
  <c r="AJ89" i="19"/>
  <c r="AO89" i="19"/>
  <c r="AP89" i="19"/>
  <c r="AQ89" i="19"/>
  <c r="AR89" i="19"/>
  <c r="AT89" i="19"/>
  <c r="BD89" i="19" s="1"/>
  <c r="AU89" i="19"/>
  <c r="AZ89" i="19"/>
  <c r="CF89" i="19"/>
  <c r="CG89" i="19"/>
  <c r="CH89" i="19"/>
  <c r="CI89" i="19"/>
  <c r="CJ89" i="19"/>
  <c r="CK89" i="19"/>
  <c r="CL89" i="19"/>
  <c r="CM89" i="19"/>
  <c r="L33" i="11" s="1"/>
  <c r="CN89" i="19"/>
  <c r="T91" i="19"/>
  <c r="U91" i="19"/>
  <c r="V91" i="19"/>
  <c r="W91" i="19"/>
  <c r="X91" i="19"/>
  <c r="Y91" i="19"/>
  <c r="Z91" i="19"/>
  <c r="AJ91" i="19" s="1"/>
  <c r="AA91" i="19"/>
  <c r="AB91" i="19"/>
  <c r="AF91" i="19"/>
  <c r="AH91" i="19"/>
  <c r="AO91" i="19"/>
  <c r="AP91" i="19"/>
  <c r="AR91" i="19"/>
  <c r="AS91" i="19"/>
  <c r="AT91" i="19"/>
  <c r="BD91" i="19" s="1"/>
  <c r="AU91" i="19"/>
  <c r="AZ91" i="19"/>
  <c r="CF91" i="19"/>
  <c r="CG91" i="19"/>
  <c r="CH91" i="19"/>
  <c r="M8" i="11" s="1"/>
  <c r="CI91" i="19"/>
  <c r="CJ91" i="19"/>
  <c r="M18" i="11" s="1"/>
  <c r="CK91" i="19"/>
  <c r="CL91" i="19"/>
  <c r="CM91" i="19"/>
  <c r="CN91" i="19"/>
  <c r="T92" i="19"/>
  <c r="U92" i="19"/>
  <c r="V92" i="19"/>
  <c r="W92" i="19"/>
  <c r="X92" i="19"/>
  <c r="Y92" i="19"/>
  <c r="Z92" i="19"/>
  <c r="AJ92" i="19" s="1"/>
  <c r="AA92" i="19"/>
  <c r="AB92" i="19"/>
  <c r="AD92" i="19"/>
  <c r="AF92" i="19"/>
  <c r="AH92" i="19"/>
  <c r="AL92" i="19"/>
  <c r="AN92" i="19"/>
  <c r="AP92" i="19"/>
  <c r="AR92" i="19"/>
  <c r="AS92" i="19"/>
  <c r="AU92" i="19"/>
  <c r="AV92" i="19"/>
  <c r="AX92" i="19"/>
  <c r="AZ92" i="19"/>
  <c r="BF92" i="19"/>
  <c r="CF92" i="19"/>
  <c r="CG92" i="19"/>
  <c r="CH92" i="19"/>
  <c r="CI92" i="19"/>
  <c r="CJ92" i="19"/>
  <c r="CK92" i="19"/>
  <c r="CL92" i="19"/>
  <c r="CM92" i="19"/>
  <c r="CN92" i="19"/>
  <c r="T93" i="19"/>
  <c r="U93" i="19"/>
  <c r="V93" i="19"/>
  <c r="W93" i="19"/>
  <c r="X93" i="19"/>
  <c r="AH93" i="19" s="1"/>
  <c r="Y93" i="19"/>
  <c r="Z93" i="19"/>
  <c r="AA93" i="19"/>
  <c r="AB93" i="19"/>
  <c r="AD93" i="19"/>
  <c r="AF93" i="19"/>
  <c r="AL93" i="19"/>
  <c r="AN93" i="19"/>
  <c r="AP93" i="19"/>
  <c r="AZ93" i="19" s="1"/>
  <c r="AQ93" i="19"/>
  <c r="AR93" i="19"/>
  <c r="AS93" i="19"/>
  <c r="AU93" i="19"/>
  <c r="AV93" i="19"/>
  <c r="AX93" i="19"/>
  <c r="BF93" i="19"/>
  <c r="CF93" i="19"/>
  <c r="O43" i="11" s="1"/>
  <c r="CG93" i="19"/>
  <c r="CH93" i="19"/>
  <c r="O8" i="11" s="1"/>
  <c r="CI93" i="19"/>
  <c r="CJ93" i="19"/>
  <c r="CK93" i="19"/>
  <c r="CL93" i="19"/>
  <c r="CM93" i="19"/>
  <c r="CN93" i="19"/>
  <c r="T95" i="19"/>
  <c r="U95" i="19"/>
  <c r="V95" i="19"/>
  <c r="W95" i="19"/>
  <c r="X95" i="19"/>
  <c r="AH95" i="19" s="1"/>
  <c r="Y95" i="19"/>
  <c r="Z95" i="19"/>
  <c r="AA95" i="19"/>
  <c r="AB95" i="19"/>
  <c r="AD95" i="19"/>
  <c r="AF95" i="19"/>
  <c r="AJ95" i="19"/>
  <c r="AL95" i="19"/>
  <c r="AN95" i="19"/>
  <c r="AP95" i="19"/>
  <c r="AZ95" i="19" s="1"/>
  <c r="AQ95" i="19"/>
  <c r="AS95" i="19"/>
  <c r="AT95" i="19"/>
  <c r="AV95" i="19"/>
  <c r="AX95" i="19"/>
  <c r="BD95" i="19"/>
  <c r="BF95" i="19"/>
  <c r="CF95" i="19"/>
  <c r="CG95" i="19"/>
  <c r="CH95" i="19"/>
  <c r="CI95" i="19"/>
  <c r="CJ95" i="19"/>
  <c r="CK95" i="19"/>
  <c r="M23" i="11" s="1"/>
  <c r="CL95" i="19"/>
  <c r="CM95" i="19"/>
  <c r="CN95" i="19"/>
  <c r="T96" i="19"/>
  <c r="U96" i="19"/>
  <c r="V96" i="19"/>
  <c r="AF96" i="19" s="1"/>
  <c r="W96" i="19"/>
  <c r="X96" i="19"/>
  <c r="Y96" i="19"/>
  <c r="Z96" i="19"/>
  <c r="AA96" i="19"/>
  <c r="AB96" i="19"/>
  <c r="AD96" i="19"/>
  <c r="AJ96" i="19"/>
  <c r="AL96" i="19"/>
  <c r="AN96" i="19"/>
  <c r="AX96" i="19" s="1"/>
  <c r="AO96" i="19"/>
  <c r="AP96" i="19"/>
  <c r="AZ96" i="19" s="1"/>
  <c r="AQ96" i="19"/>
  <c r="AS96" i="19"/>
  <c r="AT96" i="19"/>
  <c r="AV96" i="19"/>
  <c r="BF96" i="19" s="1"/>
  <c r="BD96" i="19"/>
  <c r="CF96" i="19"/>
  <c r="N44" i="11" s="1"/>
  <c r="CG96" i="19"/>
  <c r="CH96" i="19"/>
  <c r="CI96" i="19"/>
  <c r="CJ96" i="19"/>
  <c r="CK96" i="19"/>
  <c r="CL96" i="19"/>
  <c r="N28" i="11" s="1"/>
  <c r="CM96" i="19"/>
  <c r="CN96" i="19"/>
  <c r="T97" i="19"/>
  <c r="U97" i="19"/>
  <c r="V97" i="19"/>
  <c r="AF97" i="19" s="1"/>
  <c r="W97" i="19"/>
  <c r="X97" i="19"/>
  <c r="Y97" i="19"/>
  <c r="Z97" i="19"/>
  <c r="AA97" i="19"/>
  <c r="AB97" i="19"/>
  <c r="AD97" i="19"/>
  <c r="AH97" i="19"/>
  <c r="AJ97" i="19"/>
  <c r="AL97" i="19"/>
  <c r="AN97" i="19"/>
  <c r="AX97" i="19" s="1"/>
  <c r="AO97" i="19"/>
  <c r="AQ97" i="19"/>
  <c r="AR97" i="19"/>
  <c r="AT97" i="19"/>
  <c r="AV97" i="19"/>
  <c r="BF97" i="19" s="1"/>
  <c r="BD97" i="19"/>
  <c r="CF97" i="19"/>
  <c r="CG97" i="19"/>
  <c r="CH97" i="19"/>
  <c r="CI97" i="19"/>
  <c r="CJ97" i="19"/>
  <c r="CK97" i="19"/>
  <c r="CL97" i="19"/>
  <c r="CM97" i="19"/>
  <c r="CN97" i="19"/>
  <c r="T99" i="19"/>
  <c r="AD99" i="19" s="1"/>
  <c r="U99" i="19"/>
  <c r="V99" i="19"/>
  <c r="W99" i="19"/>
  <c r="X99" i="19"/>
  <c r="Y99" i="19"/>
  <c r="Z99" i="19"/>
  <c r="AA99" i="19"/>
  <c r="AB99" i="19"/>
  <c r="AL99" i="19" s="1"/>
  <c r="AH99" i="19"/>
  <c r="AJ99" i="19"/>
  <c r="AN99" i="19"/>
  <c r="AX99" i="19" s="1"/>
  <c r="AO99" i="19"/>
  <c r="AQ99" i="19"/>
  <c r="AR99" i="19"/>
  <c r="AT99" i="19"/>
  <c r="BD99" i="19" s="1"/>
  <c r="AU99" i="19"/>
  <c r="AV99" i="19"/>
  <c r="BF99" i="19" s="1"/>
  <c r="CF99" i="19"/>
  <c r="CG99" i="19"/>
  <c r="CH99" i="19"/>
  <c r="CI99" i="19"/>
  <c r="CJ99" i="19"/>
  <c r="CK99" i="19"/>
  <c r="CL99" i="19"/>
  <c r="CM99" i="19"/>
  <c r="CN99" i="19"/>
  <c r="T100" i="19"/>
  <c r="AD100" i="19" s="1"/>
  <c r="U100" i="19"/>
  <c r="V100" i="19"/>
  <c r="W100" i="19"/>
  <c r="X100" i="19"/>
  <c r="Y100" i="19"/>
  <c r="Z100" i="19"/>
  <c r="AA100" i="19"/>
  <c r="AB100" i="19"/>
  <c r="AL100" i="19" s="1"/>
  <c r="AF100" i="19"/>
  <c r="AH100" i="19"/>
  <c r="AJ100" i="19"/>
  <c r="AO100" i="19"/>
  <c r="AP100" i="19"/>
  <c r="AQ100" i="19"/>
  <c r="AR100" i="19"/>
  <c r="AT100" i="19"/>
  <c r="BD100" i="19" s="1"/>
  <c r="AU100" i="19"/>
  <c r="AV100" i="19"/>
  <c r="AZ100" i="19"/>
  <c r="BF100" i="19"/>
  <c r="CF100" i="19"/>
  <c r="CG100" i="19"/>
  <c r="CH100" i="19"/>
  <c r="CI100" i="19"/>
  <c r="CJ100" i="19"/>
  <c r="CK100" i="19"/>
  <c r="CL100" i="19"/>
  <c r="CM100" i="19"/>
  <c r="N33" i="11" s="1"/>
  <c r="CN100" i="19"/>
  <c r="T101" i="19"/>
  <c r="U101" i="19"/>
  <c r="V101" i="19"/>
  <c r="W101" i="19"/>
  <c r="X101" i="19"/>
  <c r="Y101" i="19"/>
  <c r="Z101" i="19"/>
  <c r="AJ101" i="19" s="1"/>
  <c r="AA101" i="19"/>
  <c r="AB101" i="19"/>
  <c r="AF101" i="19"/>
  <c r="AH101" i="19"/>
  <c r="AO101" i="19"/>
  <c r="AP101" i="19"/>
  <c r="AQ101" i="19"/>
  <c r="AR101" i="19"/>
  <c r="AS101" i="19"/>
  <c r="AU101" i="19"/>
  <c r="AZ101" i="19"/>
  <c r="CF101" i="19"/>
  <c r="CG101" i="19"/>
  <c r="CH101" i="19"/>
  <c r="CI101" i="19"/>
  <c r="CJ101" i="19"/>
  <c r="CK101" i="19"/>
  <c r="CL101" i="19"/>
  <c r="CM101" i="19"/>
  <c r="CN101" i="19"/>
  <c r="R45" i="11"/>
  <c r="Q45" i="11"/>
  <c r="R44" i="11"/>
  <c r="Q44" i="11"/>
  <c r="P44" i="11"/>
  <c r="R43" i="11"/>
  <c r="Q43" i="11"/>
  <c r="P43" i="11"/>
  <c r="O45" i="11"/>
  <c r="N45" i="11"/>
  <c r="M45" i="11"/>
  <c r="O44" i="11"/>
  <c r="M44" i="11"/>
  <c r="N43" i="11"/>
  <c r="M43" i="11"/>
  <c r="L45" i="11"/>
  <c r="K45" i="11"/>
  <c r="J45" i="11"/>
  <c r="K44" i="11"/>
  <c r="J44" i="11"/>
  <c r="L43" i="11"/>
  <c r="K43" i="11"/>
  <c r="J43" i="11"/>
  <c r="R38" i="11"/>
  <c r="Q38" i="11"/>
  <c r="O38" i="11"/>
  <c r="N38" i="11"/>
  <c r="M38" i="11"/>
  <c r="L38" i="11"/>
  <c r="K38" i="11"/>
  <c r="J38" i="11"/>
  <c r="R33" i="11"/>
  <c r="Q33" i="11"/>
  <c r="P33" i="11"/>
  <c r="O33" i="11"/>
  <c r="M33" i="11"/>
  <c r="K33" i="11"/>
  <c r="J33" i="11"/>
  <c r="R28" i="11"/>
  <c r="Q28" i="11"/>
  <c r="P28" i="11"/>
  <c r="O28" i="11"/>
  <c r="M28" i="11"/>
  <c r="K28" i="11"/>
  <c r="J28" i="11"/>
  <c r="Q23" i="11"/>
  <c r="P23" i="11"/>
  <c r="O23" i="11"/>
  <c r="N23" i="11"/>
  <c r="L23" i="11"/>
  <c r="J23" i="11"/>
  <c r="R18" i="11"/>
  <c r="Q18" i="11"/>
  <c r="P18" i="11"/>
  <c r="O18" i="11"/>
  <c r="N18" i="11"/>
  <c r="L18" i="11"/>
  <c r="J18" i="11"/>
  <c r="R13" i="11"/>
  <c r="Q13" i="11"/>
  <c r="P13" i="11"/>
  <c r="O13" i="11"/>
  <c r="N13" i="11"/>
  <c r="M13" i="11"/>
  <c r="L13" i="11"/>
  <c r="K13" i="11"/>
  <c r="R8" i="11"/>
  <c r="Q8" i="11"/>
  <c r="P8" i="11"/>
  <c r="N8" i="11"/>
  <c r="L8" i="11"/>
  <c r="J8" i="11"/>
  <c r="T4" i="17"/>
  <c r="U4" i="17"/>
  <c r="V4" i="17"/>
  <c r="W4" i="17"/>
  <c r="X4" i="17"/>
  <c r="Y4" i="17"/>
  <c r="Z4" i="17"/>
  <c r="AA4" i="17"/>
  <c r="AB4" i="17"/>
  <c r="T5" i="17"/>
  <c r="U5" i="17"/>
  <c r="V5" i="17"/>
  <c r="W5" i="17"/>
  <c r="X5" i="17"/>
  <c r="Y5" i="17"/>
  <c r="Z5" i="17"/>
  <c r="Z35" i="17" s="1"/>
  <c r="AA5" i="17"/>
  <c r="AU5" i="17" s="1"/>
  <c r="AB5" i="17"/>
  <c r="AN5" i="17"/>
  <c r="AO5" i="17"/>
  <c r="AP5" i="17"/>
  <c r="AS5" i="17"/>
  <c r="AV5" i="17"/>
  <c r="T6" i="17"/>
  <c r="U6" i="17"/>
  <c r="V6" i="17"/>
  <c r="W6" i="17"/>
  <c r="AQ6" i="17" s="1"/>
  <c r="X6" i="17"/>
  <c r="Y6" i="17"/>
  <c r="Z6" i="17"/>
  <c r="AA6" i="17"/>
  <c r="AB6" i="17"/>
  <c r="AN6" i="17"/>
  <c r="AO6" i="17"/>
  <c r="AR6" i="17"/>
  <c r="AS6" i="17"/>
  <c r="AT6" i="17"/>
  <c r="AV6" i="17"/>
  <c r="T7" i="17"/>
  <c r="U7" i="17"/>
  <c r="V7" i="17"/>
  <c r="AP7" i="17" s="1"/>
  <c r="W7" i="17"/>
  <c r="AQ7" i="17" s="1"/>
  <c r="X7" i="17"/>
  <c r="Y7" i="17"/>
  <c r="Z7" i="17"/>
  <c r="AA7" i="17"/>
  <c r="AU7" i="17" s="1"/>
  <c r="AB7" i="17"/>
  <c r="AN7" i="17"/>
  <c r="AO7" i="17"/>
  <c r="AR7" i="17"/>
  <c r="AS7" i="17"/>
  <c r="AV7" i="17"/>
  <c r="T8" i="17"/>
  <c r="AN8" i="17" s="1"/>
  <c r="U8" i="17"/>
  <c r="V8" i="17"/>
  <c r="W8" i="17"/>
  <c r="AQ8" i="17" s="1"/>
  <c r="X8" i="17"/>
  <c r="Y8" i="17"/>
  <c r="Z8" i="17"/>
  <c r="AT8" i="17" s="1"/>
  <c r="AA8" i="17"/>
  <c r="AU8" i="17" s="1"/>
  <c r="AB8" i="17"/>
  <c r="AO8" i="17"/>
  <c r="AR8" i="17"/>
  <c r="AS8" i="17"/>
  <c r="T9" i="17"/>
  <c r="U9" i="17"/>
  <c r="V9" i="17"/>
  <c r="W9" i="17"/>
  <c r="AQ9" i="17" s="1"/>
  <c r="X9" i="17"/>
  <c r="Y9" i="17"/>
  <c r="Z9" i="17"/>
  <c r="AA9" i="17"/>
  <c r="AU9" i="17" s="1"/>
  <c r="AB9" i="17"/>
  <c r="AN9" i="17"/>
  <c r="AO9" i="17"/>
  <c r="AP9" i="17"/>
  <c r="AS9" i="17"/>
  <c r="AV9" i="17"/>
  <c r="T10" i="17"/>
  <c r="U10" i="17"/>
  <c r="V10" i="17"/>
  <c r="W10" i="17"/>
  <c r="AQ10" i="17" s="1"/>
  <c r="X10" i="17"/>
  <c r="Y10" i="17"/>
  <c r="Z10" i="17"/>
  <c r="AA10" i="17"/>
  <c r="AB10" i="17"/>
  <c r="AV10" i="17" s="1"/>
  <c r="AN10" i="17"/>
  <c r="AO10" i="17"/>
  <c r="AR10" i="17"/>
  <c r="AS10" i="17"/>
  <c r="AT10" i="17"/>
  <c r="T11" i="17"/>
  <c r="U11" i="17"/>
  <c r="V11" i="17"/>
  <c r="W11" i="17"/>
  <c r="X11" i="17"/>
  <c r="Y11" i="17"/>
  <c r="Z11" i="17"/>
  <c r="AA11" i="17"/>
  <c r="AB11" i="17"/>
  <c r="T12" i="17"/>
  <c r="U12" i="17"/>
  <c r="V12" i="17"/>
  <c r="W12" i="17"/>
  <c r="X12" i="17"/>
  <c r="Y12" i="17"/>
  <c r="Z12" i="17"/>
  <c r="AA12" i="17"/>
  <c r="AB12" i="17"/>
  <c r="T13" i="17"/>
  <c r="U13" i="17"/>
  <c r="V13" i="17"/>
  <c r="W13" i="17"/>
  <c r="X13" i="17"/>
  <c r="Y13" i="17"/>
  <c r="Z13" i="17"/>
  <c r="AA13" i="17"/>
  <c r="AB13" i="17"/>
  <c r="T14" i="17"/>
  <c r="U14" i="17"/>
  <c r="V14" i="17"/>
  <c r="W14" i="17"/>
  <c r="X14" i="17"/>
  <c r="Y14" i="17"/>
  <c r="Z14" i="17"/>
  <c r="AA14" i="17"/>
  <c r="AB14" i="17"/>
  <c r="T15" i="17"/>
  <c r="U15" i="17"/>
  <c r="V15" i="17"/>
  <c r="W15" i="17"/>
  <c r="AQ15" i="17" s="1"/>
  <c r="X15" i="17"/>
  <c r="Y15" i="17"/>
  <c r="Z15" i="17"/>
  <c r="AA15" i="17"/>
  <c r="AU15" i="17" s="1"/>
  <c r="AB15" i="17"/>
  <c r="AN15" i="17"/>
  <c r="AO15" i="17"/>
  <c r="AR15" i="17"/>
  <c r="AS15" i="17"/>
  <c r="AV15" i="17"/>
  <c r="T16" i="17"/>
  <c r="U16" i="17"/>
  <c r="V16" i="17"/>
  <c r="W16" i="17"/>
  <c r="AQ16" i="17" s="1"/>
  <c r="X16" i="17"/>
  <c r="Y16" i="17"/>
  <c r="Z16" i="17"/>
  <c r="AA16" i="17"/>
  <c r="AU16" i="17" s="1"/>
  <c r="AB16" i="17"/>
  <c r="AO16" i="17"/>
  <c r="AR16" i="17"/>
  <c r="AS16" i="17"/>
  <c r="AT16" i="17"/>
  <c r="AV16" i="17"/>
  <c r="T17" i="17"/>
  <c r="U17" i="17"/>
  <c r="V17" i="17"/>
  <c r="AP17" i="17" s="1"/>
  <c r="W17" i="17"/>
  <c r="AQ17" i="17" s="1"/>
  <c r="X17" i="17"/>
  <c r="Y17" i="17"/>
  <c r="Z17" i="17"/>
  <c r="AA17" i="17"/>
  <c r="AU17" i="17" s="1"/>
  <c r="AB17" i="17"/>
  <c r="AN17" i="17"/>
  <c r="AO17" i="17"/>
  <c r="AS17" i="17"/>
  <c r="AV17" i="17"/>
  <c r="T18" i="17"/>
  <c r="U18" i="17"/>
  <c r="V18" i="17"/>
  <c r="W18" i="17"/>
  <c r="AQ18" i="17" s="1"/>
  <c r="X18" i="17"/>
  <c r="Y18" i="17"/>
  <c r="Z18" i="17"/>
  <c r="AA18" i="17"/>
  <c r="AU18" i="17" s="1"/>
  <c r="AB18" i="17"/>
  <c r="AO18" i="17"/>
  <c r="AR18" i="17"/>
  <c r="AS18" i="17"/>
  <c r="AT18" i="17"/>
  <c r="AV18" i="17"/>
  <c r="T19" i="17"/>
  <c r="U19" i="17"/>
  <c r="V19" i="17"/>
  <c r="W19" i="17"/>
  <c r="X19" i="17"/>
  <c r="Y19" i="17"/>
  <c r="Z19" i="17"/>
  <c r="AA19" i="17"/>
  <c r="AB19" i="17"/>
  <c r="T20" i="17"/>
  <c r="U20" i="17"/>
  <c r="AO20" i="17" s="1"/>
  <c r="V20" i="17"/>
  <c r="W20" i="17"/>
  <c r="X20" i="17"/>
  <c r="Y20" i="17"/>
  <c r="AS20" i="17" s="1"/>
  <c r="Z20" i="17"/>
  <c r="AA20" i="17"/>
  <c r="AB20" i="17"/>
  <c r="AV20" i="17" s="1"/>
  <c r="AP20" i="17"/>
  <c r="AQ20" i="17"/>
  <c r="AT20" i="17"/>
  <c r="AU20" i="17"/>
  <c r="T21" i="17"/>
  <c r="U21" i="17"/>
  <c r="AO21" i="17" s="1"/>
  <c r="V21" i="17"/>
  <c r="W21" i="17"/>
  <c r="X21" i="17"/>
  <c r="Y21" i="17"/>
  <c r="Z21" i="17"/>
  <c r="AA21" i="17"/>
  <c r="AB21" i="17"/>
  <c r="AP21" i="17"/>
  <c r="AQ21" i="17"/>
  <c r="AR21" i="17"/>
  <c r="AT21" i="17"/>
  <c r="AU21" i="17"/>
  <c r="T22" i="17"/>
  <c r="AN22" i="17" s="1"/>
  <c r="U22" i="17"/>
  <c r="V22" i="17"/>
  <c r="W22" i="17"/>
  <c r="X22" i="17"/>
  <c r="Y22" i="17"/>
  <c r="AS22" i="17" s="1"/>
  <c r="Z22" i="17"/>
  <c r="AA22" i="17"/>
  <c r="AB22" i="17"/>
  <c r="AV22" i="17" s="1"/>
  <c r="AP22" i="17"/>
  <c r="AQ22" i="17"/>
  <c r="AT22" i="17"/>
  <c r="AU22" i="17"/>
  <c r="T23" i="17"/>
  <c r="U23" i="17"/>
  <c r="AO23" i="17" s="1"/>
  <c r="V23" i="17"/>
  <c r="W23" i="17"/>
  <c r="X23" i="17"/>
  <c r="AR23" i="17" s="1"/>
  <c r="Y23" i="17"/>
  <c r="AS23" i="17" s="1"/>
  <c r="Z23" i="17"/>
  <c r="AA23" i="17"/>
  <c r="AB23" i="17"/>
  <c r="AP23" i="17"/>
  <c r="AQ23" i="17"/>
  <c r="AT23" i="17"/>
  <c r="AU23" i="17"/>
  <c r="T24" i="17"/>
  <c r="U24" i="17"/>
  <c r="V24" i="17"/>
  <c r="W24" i="17"/>
  <c r="X24" i="17"/>
  <c r="Y24" i="17"/>
  <c r="AS24" i="17" s="1"/>
  <c r="Z24" i="17"/>
  <c r="AA24" i="17"/>
  <c r="AB24" i="17"/>
  <c r="AN24" i="17"/>
  <c r="AQ24" i="17"/>
  <c r="AT24" i="17"/>
  <c r="AU24" i="17"/>
  <c r="AV24" i="17"/>
  <c r="T25" i="17"/>
  <c r="U25" i="17"/>
  <c r="AO25" i="17" s="1"/>
  <c r="V25" i="17"/>
  <c r="W25" i="17"/>
  <c r="X25" i="17"/>
  <c r="Y25" i="17"/>
  <c r="AS25" i="17" s="1"/>
  <c r="Z25" i="17"/>
  <c r="AA25" i="17"/>
  <c r="AB25" i="17"/>
  <c r="AP25" i="17"/>
  <c r="AQ25" i="17"/>
  <c r="AU25" i="17"/>
  <c r="T26" i="17"/>
  <c r="U26" i="17"/>
  <c r="V26" i="17"/>
  <c r="W26" i="17"/>
  <c r="X26" i="17"/>
  <c r="Y26" i="17"/>
  <c r="Z26" i="17"/>
  <c r="AA26" i="17"/>
  <c r="AB26" i="17"/>
  <c r="T27" i="17"/>
  <c r="U27" i="17"/>
  <c r="V27" i="17"/>
  <c r="W27" i="17"/>
  <c r="X27" i="17"/>
  <c r="Y27" i="17"/>
  <c r="Z27" i="17"/>
  <c r="AA27" i="17"/>
  <c r="AB27" i="17"/>
  <c r="T28" i="17"/>
  <c r="U28" i="17"/>
  <c r="V28" i="17"/>
  <c r="W28" i="17"/>
  <c r="X28" i="17"/>
  <c r="Y28" i="17"/>
  <c r="Z28" i="17"/>
  <c r="AA28" i="17"/>
  <c r="AB28" i="17"/>
  <c r="T29" i="17"/>
  <c r="U29" i="17"/>
  <c r="V29" i="17"/>
  <c r="W29" i="17"/>
  <c r="X29" i="17"/>
  <c r="Y29" i="17"/>
  <c r="Z29" i="17"/>
  <c r="AA29" i="17"/>
  <c r="AB29" i="17"/>
  <c r="T30" i="17"/>
  <c r="AN30" i="17" s="1"/>
  <c r="U30" i="17"/>
  <c r="V30" i="17"/>
  <c r="W30" i="17"/>
  <c r="X30" i="17"/>
  <c r="Y30" i="17"/>
  <c r="Z30" i="17"/>
  <c r="AA30" i="17"/>
  <c r="AB30" i="17"/>
  <c r="AP30" i="17"/>
  <c r="AQ30" i="17"/>
  <c r="AS30" i="17"/>
  <c r="AT30" i="17"/>
  <c r="AU30" i="17"/>
  <c r="T31" i="17"/>
  <c r="U31" i="17"/>
  <c r="V31" i="17"/>
  <c r="W31" i="17"/>
  <c r="X31" i="17"/>
  <c r="Y31" i="17"/>
  <c r="Z31" i="17"/>
  <c r="AA31" i="17"/>
  <c r="AB31" i="17"/>
  <c r="AO31" i="17"/>
  <c r="AP31" i="17"/>
  <c r="AQ31" i="17"/>
  <c r="AR31" i="17"/>
  <c r="AU31" i="17"/>
  <c r="T32" i="17"/>
  <c r="U32" i="17"/>
  <c r="V32" i="17"/>
  <c r="W32" i="17"/>
  <c r="X32" i="17"/>
  <c r="Y32" i="17"/>
  <c r="Z32" i="17"/>
  <c r="AA32" i="17"/>
  <c r="AB32" i="17"/>
  <c r="AN32" i="17"/>
  <c r="AP32" i="17"/>
  <c r="AQ32" i="17"/>
  <c r="AS32" i="17"/>
  <c r="AT32" i="17"/>
  <c r="AU32" i="17"/>
  <c r="T34" i="17"/>
  <c r="Z36" i="17"/>
  <c r="T41" i="17"/>
  <c r="AN41" i="17" s="1"/>
  <c r="U41" i="17"/>
  <c r="V41" i="17"/>
  <c r="W41" i="17"/>
  <c r="X41" i="17"/>
  <c r="Y41" i="17"/>
  <c r="Z41" i="17"/>
  <c r="AA41" i="17"/>
  <c r="AB41" i="17"/>
  <c r="AP41" i="17"/>
  <c r="AQ41" i="17"/>
  <c r="AR41" i="17"/>
  <c r="AS41" i="17"/>
  <c r="AU41" i="17"/>
  <c r="T42" i="17"/>
  <c r="U42" i="17"/>
  <c r="V42" i="17"/>
  <c r="AP42" i="17" s="1"/>
  <c r="W42" i="17"/>
  <c r="X42" i="17"/>
  <c r="AR42" i="17" s="1"/>
  <c r="Y42" i="17"/>
  <c r="Z42" i="17"/>
  <c r="AA42" i="17"/>
  <c r="AU42" i="17" s="1"/>
  <c r="AB42" i="17"/>
  <c r="AN42" i="17"/>
  <c r="AO42" i="17"/>
  <c r="AQ42" i="17"/>
  <c r="AS42" i="17"/>
  <c r="AT42" i="17"/>
  <c r="T44" i="17"/>
  <c r="U44" i="17"/>
  <c r="V44" i="17"/>
  <c r="W44" i="17"/>
  <c r="X44" i="17"/>
  <c r="Y44" i="17"/>
  <c r="Z44" i="17"/>
  <c r="AA44" i="17"/>
  <c r="AB44" i="17"/>
  <c r="T49" i="17"/>
  <c r="U49" i="17"/>
  <c r="V49" i="17"/>
  <c r="AP49" i="17" s="1"/>
  <c r="W49" i="17"/>
  <c r="X49" i="17"/>
  <c r="Y49" i="17"/>
  <c r="AS49" i="17" s="1"/>
  <c r="Z49" i="17"/>
  <c r="AT49" i="17" s="1"/>
  <c r="AA49" i="17"/>
  <c r="AU49" i="17" s="1"/>
  <c r="AB49" i="17"/>
  <c r="AN49" i="17"/>
  <c r="AO49" i="17"/>
  <c r="AR49" i="17"/>
  <c r="AV49" i="17"/>
  <c r="T50" i="17"/>
  <c r="U50" i="17"/>
  <c r="V50" i="17"/>
  <c r="W50" i="17"/>
  <c r="AQ50" i="17" s="1"/>
  <c r="X50" i="17"/>
  <c r="Y50" i="17"/>
  <c r="Z50" i="17"/>
  <c r="AA50" i="17"/>
  <c r="AB50" i="17"/>
  <c r="AN50" i="17"/>
  <c r="AP50" i="17"/>
  <c r="AS50" i="17"/>
  <c r="AT50" i="17"/>
  <c r="AU50" i="17"/>
  <c r="AV50" i="17"/>
  <c r="T51" i="17"/>
  <c r="U51" i="17"/>
  <c r="V51" i="17"/>
  <c r="W51" i="17"/>
  <c r="AQ51" i="17" s="1"/>
  <c r="X51" i="17"/>
  <c r="AR51" i="17" s="1"/>
  <c r="Y51" i="17"/>
  <c r="AS51" i="17" s="1"/>
  <c r="Z51" i="17"/>
  <c r="AA51" i="17"/>
  <c r="AU51" i="17" s="1"/>
  <c r="AB51" i="17"/>
  <c r="AV51" i="17" s="1"/>
  <c r="AN51" i="17"/>
  <c r="AO51" i="17"/>
  <c r="AP51" i="17"/>
  <c r="AT51" i="17"/>
  <c r="T53" i="17"/>
  <c r="U53" i="17"/>
  <c r="AO53" i="17" s="1"/>
  <c r="V53" i="17"/>
  <c r="W53" i="17"/>
  <c r="AQ53" i="17" s="1"/>
  <c r="X53" i="17"/>
  <c r="Y53" i="17"/>
  <c r="Z53" i="17"/>
  <c r="AA53" i="17"/>
  <c r="AB53" i="17"/>
  <c r="AN53" i="17"/>
  <c r="AP53" i="17"/>
  <c r="AR53" i="17"/>
  <c r="AS53" i="17"/>
  <c r="AT53" i="17"/>
  <c r="AV53" i="17"/>
  <c r="T54" i="17"/>
  <c r="U54" i="17"/>
  <c r="V54" i="17"/>
  <c r="AP54" i="17" s="1"/>
  <c r="W54" i="17"/>
  <c r="X54" i="17"/>
  <c r="AR54" i="17" s="1"/>
  <c r="Y54" i="17"/>
  <c r="AS54" i="17" s="1"/>
  <c r="Z54" i="17"/>
  <c r="AA54" i="17"/>
  <c r="AU54" i="17" s="1"/>
  <c r="AB54" i="17"/>
  <c r="AN54" i="17"/>
  <c r="AO54" i="17"/>
  <c r="AQ54" i="17"/>
  <c r="AT54" i="17"/>
  <c r="AV54" i="17"/>
  <c r="T55" i="17"/>
  <c r="U55" i="17"/>
  <c r="AO55" i="17" s="1"/>
  <c r="V55" i="17"/>
  <c r="W55" i="17"/>
  <c r="AQ55" i="17" s="1"/>
  <c r="X55" i="17"/>
  <c r="Y55" i="17"/>
  <c r="Z55" i="17"/>
  <c r="AA55" i="17"/>
  <c r="AB55" i="17"/>
  <c r="AV55" i="17" s="1"/>
  <c r="AN55" i="17"/>
  <c r="AR55" i="17"/>
  <c r="AS55" i="17"/>
  <c r="AT55" i="17"/>
  <c r="AU55" i="17"/>
  <c r="T57" i="17"/>
  <c r="U57" i="17"/>
  <c r="V57" i="17"/>
  <c r="AP57" i="17" s="1"/>
  <c r="W57" i="17"/>
  <c r="X57" i="17"/>
  <c r="Y57" i="17"/>
  <c r="AS57" i="17" s="1"/>
  <c r="Z57" i="17"/>
  <c r="AA57" i="17"/>
  <c r="AU57" i="17" s="1"/>
  <c r="AB57" i="17"/>
  <c r="AO57" i="17"/>
  <c r="AR57" i="17"/>
  <c r="AT57" i="17"/>
  <c r="T58" i="17"/>
  <c r="U58" i="17"/>
  <c r="AO58" i="17" s="1"/>
  <c r="V58" i="17"/>
  <c r="W58" i="17"/>
  <c r="AQ58" i="17" s="1"/>
  <c r="X58" i="17"/>
  <c r="Y58" i="17"/>
  <c r="Z58" i="17"/>
  <c r="AT58" i="17" s="1"/>
  <c r="AA58" i="17"/>
  <c r="AB58" i="17"/>
  <c r="AN58" i="17"/>
  <c r="AR58" i="17"/>
  <c r="AS58" i="17"/>
  <c r="AU58" i="17"/>
  <c r="AV58" i="17"/>
  <c r="T59" i="17"/>
  <c r="U59" i="17"/>
  <c r="V59" i="17"/>
  <c r="W59" i="17"/>
  <c r="AQ59" i="17" s="1"/>
  <c r="X59" i="17"/>
  <c r="Y59" i="17"/>
  <c r="AS59" i="17" s="1"/>
  <c r="Z59" i="17"/>
  <c r="AA59" i="17"/>
  <c r="AU59" i="17" s="1"/>
  <c r="AB59" i="17"/>
  <c r="AO59" i="17"/>
  <c r="AP59" i="17"/>
  <c r="AR59" i="17"/>
  <c r="T61" i="17"/>
  <c r="U61" i="17"/>
  <c r="V61" i="17"/>
  <c r="W61" i="17"/>
  <c r="AQ61" i="17" s="1"/>
  <c r="X61" i="17"/>
  <c r="AR61" i="17" s="1"/>
  <c r="Y61" i="17"/>
  <c r="Z61" i="17"/>
  <c r="AA61" i="17"/>
  <c r="AB61" i="17"/>
  <c r="AN61" i="17"/>
  <c r="AP61" i="17"/>
  <c r="AS61" i="17"/>
  <c r="AU61" i="17"/>
  <c r="T62" i="17"/>
  <c r="U62" i="17"/>
  <c r="V62" i="17"/>
  <c r="W62" i="17"/>
  <c r="AQ62" i="17" s="1"/>
  <c r="X62" i="17"/>
  <c r="Y62" i="17"/>
  <c r="Z62" i="17"/>
  <c r="AT62" i="17" s="1"/>
  <c r="AA62" i="17"/>
  <c r="AU62" i="17" s="1"/>
  <c r="AB62" i="17"/>
  <c r="AN62" i="17"/>
  <c r="AO62" i="17"/>
  <c r="AP62" i="17"/>
  <c r="AS62" i="17"/>
  <c r="T63" i="17"/>
  <c r="U63" i="17"/>
  <c r="V63" i="17"/>
  <c r="W63" i="17"/>
  <c r="AQ63" i="17" s="1"/>
  <c r="X63" i="17"/>
  <c r="AR63" i="17" s="1"/>
  <c r="Y63" i="17"/>
  <c r="Z63" i="17"/>
  <c r="AA63" i="17"/>
  <c r="AB63" i="17"/>
  <c r="AN63" i="17"/>
  <c r="AP63" i="17"/>
  <c r="AS63" i="17"/>
  <c r="AU63" i="17"/>
  <c r="AV63" i="17"/>
  <c r="T65" i="17"/>
  <c r="U65" i="17"/>
  <c r="V65" i="17"/>
  <c r="W65" i="17"/>
  <c r="AQ65" i="17" s="1"/>
  <c r="X65" i="17"/>
  <c r="Y65" i="17"/>
  <c r="AS65" i="17" s="1"/>
  <c r="Z65" i="17"/>
  <c r="AA65" i="17"/>
  <c r="AB65" i="17"/>
  <c r="AN65" i="17"/>
  <c r="AO65" i="17"/>
  <c r="AP65" i="17"/>
  <c r="AR65" i="17"/>
  <c r="AT65" i="17"/>
  <c r="AU65" i="17"/>
  <c r="AV65" i="17"/>
  <c r="T66" i="17"/>
  <c r="AN66" i="17" s="1"/>
  <c r="U66" i="17"/>
  <c r="V66" i="17"/>
  <c r="AP66" i="17" s="1"/>
  <c r="W66" i="17"/>
  <c r="X66" i="17"/>
  <c r="Y66" i="17"/>
  <c r="AS66" i="17" s="1"/>
  <c r="Z66" i="17"/>
  <c r="AA66" i="17"/>
  <c r="AB66" i="17"/>
  <c r="AV66" i="17" s="1"/>
  <c r="AR66" i="17"/>
  <c r="AT66" i="17"/>
  <c r="AU66" i="17"/>
  <c r="T67" i="17"/>
  <c r="U67" i="17"/>
  <c r="AO67" i="17" s="1"/>
  <c r="V67" i="17"/>
  <c r="W67" i="17"/>
  <c r="X67" i="17"/>
  <c r="AR67" i="17" s="1"/>
  <c r="Y67" i="17"/>
  <c r="AS67" i="17" s="1"/>
  <c r="Z67" i="17"/>
  <c r="AT67" i="17" s="1"/>
  <c r="AA67" i="17"/>
  <c r="AB67" i="17"/>
  <c r="AN67" i="17"/>
  <c r="AP67" i="17"/>
  <c r="AQ67" i="17"/>
  <c r="AV67" i="17"/>
  <c r="T69" i="17"/>
  <c r="AN69" i="17" s="1"/>
  <c r="U69" i="17"/>
  <c r="V69" i="17"/>
  <c r="AP69" i="17" s="1"/>
  <c r="W69" i="17"/>
  <c r="X69" i="17"/>
  <c r="Y69" i="17"/>
  <c r="AS69" i="17" s="1"/>
  <c r="Z69" i="17"/>
  <c r="AA69" i="17"/>
  <c r="AB69" i="17"/>
  <c r="AV69" i="17" s="1"/>
  <c r="AO69" i="17"/>
  <c r="AR69" i="17"/>
  <c r="AT69" i="17"/>
  <c r="AU69" i="17"/>
  <c r="T70" i="17"/>
  <c r="U70" i="17"/>
  <c r="V70" i="17"/>
  <c r="W70" i="17"/>
  <c r="X70" i="17"/>
  <c r="AR70" i="17" s="1"/>
  <c r="Y70" i="17"/>
  <c r="Z70" i="17"/>
  <c r="AT70" i="17" s="1"/>
  <c r="AA70" i="17"/>
  <c r="AB70" i="17"/>
  <c r="AN70" i="17"/>
  <c r="AO70" i="17"/>
  <c r="AP70" i="17"/>
  <c r="AQ70" i="17"/>
  <c r="AS70" i="17"/>
  <c r="AV70" i="17"/>
  <c r="T71" i="17"/>
  <c r="AN71" i="17" s="1"/>
  <c r="U71" i="17"/>
  <c r="V71" i="17"/>
  <c r="AP71" i="17" s="1"/>
  <c r="W71" i="17"/>
  <c r="X71" i="17"/>
  <c r="Y71" i="17"/>
  <c r="Z71" i="17"/>
  <c r="AA71" i="17"/>
  <c r="AU71" i="17" s="1"/>
  <c r="AB71" i="17"/>
  <c r="AV71" i="17" s="1"/>
  <c r="AO71" i="17"/>
  <c r="AR71" i="17"/>
  <c r="AS71" i="17"/>
  <c r="T73" i="17"/>
  <c r="U73" i="17"/>
  <c r="V73" i="17"/>
  <c r="W73" i="17"/>
  <c r="AQ73" i="17" s="1"/>
  <c r="X73" i="17"/>
  <c r="AR73" i="17" s="1"/>
  <c r="Y73" i="17"/>
  <c r="Z73" i="17"/>
  <c r="AT73" i="17" s="1"/>
  <c r="AA73" i="17"/>
  <c r="AB73" i="17"/>
  <c r="AN73" i="17"/>
  <c r="AO73" i="17"/>
  <c r="AS73" i="17"/>
  <c r="AU73" i="17"/>
  <c r="AV73" i="17"/>
  <c r="T74" i="17"/>
  <c r="U74" i="17"/>
  <c r="V74" i="17"/>
  <c r="AP74" i="17" s="1"/>
  <c r="W74" i="17"/>
  <c r="X74" i="17"/>
  <c r="Y74" i="17"/>
  <c r="Z74" i="17"/>
  <c r="AT74" i="17" s="1"/>
  <c r="AA74" i="17"/>
  <c r="AU74" i="17" s="1"/>
  <c r="AB74" i="17"/>
  <c r="AO74" i="17"/>
  <c r="AQ74" i="17"/>
  <c r="AR74" i="17"/>
  <c r="AS74" i="17"/>
  <c r="T75" i="17"/>
  <c r="U75" i="17"/>
  <c r="V75" i="17"/>
  <c r="W75" i="17"/>
  <c r="AQ75" i="17" s="1"/>
  <c r="X75" i="17"/>
  <c r="Y75" i="17"/>
  <c r="Z75" i="17"/>
  <c r="AT75" i="17" s="1"/>
  <c r="AA75" i="17"/>
  <c r="AB75" i="17"/>
  <c r="AN75" i="17"/>
  <c r="AP75" i="17"/>
  <c r="AR75" i="17"/>
  <c r="AS75" i="17"/>
  <c r="AV75" i="17"/>
  <c r="T77" i="17"/>
  <c r="U77" i="17"/>
  <c r="V77" i="17"/>
  <c r="AP77" i="17" s="1"/>
  <c r="W77" i="17"/>
  <c r="X77" i="17"/>
  <c r="Y77" i="17"/>
  <c r="Z77" i="17"/>
  <c r="AA77" i="17"/>
  <c r="AB77" i="17"/>
  <c r="AN77" i="17"/>
  <c r="AQ77" i="17"/>
  <c r="AR77" i="17"/>
  <c r="AS77" i="17"/>
  <c r="AT77" i="17"/>
  <c r="AU77" i="17"/>
  <c r="AV77" i="17"/>
  <c r="T78" i="17"/>
  <c r="U78" i="17"/>
  <c r="V78" i="17"/>
  <c r="W78" i="17"/>
  <c r="X78" i="17"/>
  <c r="Y78" i="17"/>
  <c r="Z78" i="17"/>
  <c r="AT78" i="17" s="1"/>
  <c r="AA78" i="17"/>
  <c r="AB78" i="17"/>
  <c r="AN78" i="17"/>
  <c r="AO78" i="17"/>
  <c r="AQ78" i="17"/>
  <c r="AS78" i="17"/>
  <c r="AU78" i="17"/>
  <c r="AV78" i="17"/>
  <c r="T79" i="17"/>
  <c r="AN79" i="17" s="1"/>
  <c r="U79" i="17"/>
  <c r="V79" i="17"/>
  <c r="AP79" i="17" s="1"/>
  <c r="W79" i="17"/>
  <c r="X79" i="17"/>
  <c r="Y79" i="17"/>
  <c r="Z79" i="17"/>
  <c r="AA79" i="17"/>
  <c r="AU79" i="17" s="1"/>
  <c r="AB79" i="17"/>
  <c r="AV79" i="17" s="1"/>
  <c r="AO79" i="17"/>
  <c r="AR79" i="17"/>
  <c r="AS79" i="17"/>
  <c r="AT79" i="17"/>
  <c r="T81" i="17"/>
  <c r="U81" i="17"/>
  <c r="V81" i="17"/>
  <c r="W81" i="17"/>
  <c r="X81" i="17"/>
  <c r="AR81" i="17" s="1"/>
  <c r="Y81" i="17"/>
  <c r="Z81" i="17"/>
  <c r="AT81" i="17" s="1"/>
  <c r="AA81" i="17"/>
  <c r="AB81" i="17"/>
  <c r="AN81" i="17"/>
  <c r="AO81" i="17"/>
  <c r="AP81" i="17"/>
  <c r="AQ81" i="17"/>
  <c r="AV81" i="17"/>
  <c r="T82" i="17"/>
  <c r="AN82" i="17" s="1"/>
  <c r="U82" i="17"/>
  <c r="V82" i="17"/>
  <c r="AP82" i="17" s="1"/>
  <c r="W82" i="17"/>
  <c r="X82" i="17"/>
  <c r="Y82" i="17"/>
  <c r="Z82" i="17"/>
  <c r="AA82" i="17"/>
  <c r="AB82" i="17"/>
  <c r="AV82" i="17" s="1"/>
  <c r="AO82" i="17"/>
  <c r="AR82" i="17"/>
  <c r="AS82" i="17"/>
  <c r="AT82" i="17"/>
  <c r="T83" i="17"/>
  <c r="U83" i="17"/>
  <c r="V83" i="17"/>
  <c r="W83" i="17"/>
  <c r="X83" i="17"/>
  <c r="AR83" i="17" s="1"/>
  <c r="Y83" i="17"/>
  <c r="AS83" i="17" s="1"/>
  <c r="Z83" i="17"/>
  <c r="AT83" i="17" s="1"/>
  <c r="AA83" i="17"/>
  <c r="AB83" i="17"/>
  <c r="AN83" i="17"/>
  <c r="AO83" i="17"/>
  <c r="AP83" i="17"/>
  <c r="AQ83" i="17"/>
  <c r="AV83" i="17"/>
  <c r="AU76" i="19" l="1"/>
  <c r="AA103" i="19"/>
  <c r="AA104" i="19"/>
  <c r="AH75" i="19"/>
  <c r="AR75" i="19"/>
  <c r="BF57" i="19"/>
  <c r="AS100" i="19"/>
  <c r="AL91" i="19"/>
  <c r="AV91" i="19"/>
  <c r="BF91" i="19" s="1"/>
  <c r="AD91" i="19"/>
  <c r="AN91" i="19"/>
  <c r="AX91" i="19" s="1"/>
  <c r="AL80" i="19"/>
  <c r="AV80" i="19"/>
  <c r="BF80" i="19" s="1"/>
  <c r="AN69" i="19"/>
  <c r="AX69" i="19" s="1"/>
  <c r="AD69" i="19"/>
  <c r="AB104" i="19"/>
  <c r="AF99" i="19"/>
  <c r="AP99" i="19"/>
  <c r="AZ99" i="19" s="1"/>
  <c r="AJ93" i="19"/>
  <c r="AT93" i="19"/>
  <c r="BD93" i="19" s="1"/>
  <c r="AH85" i="19"/>
  <c r="AR85" i="19"/>
  <c r="AS79" i="19"/>
  <c r="AL67" i="19"/>
  <c r="AV67" i="19"/>
  <c r="BF67" i="19" s="1"/>
  <c r="AB103" i="19"/>
  <c r="AD67" i="19"/>
  <c r="T103" i="19"/>
  <c r="AN67" i="19"/>
  <c r="AX67" i="19" s="1"/>
  <c r="AQ81" i="19"/>
  <c r="AK73" i="19"/>
  <c r="V104" i="19"/>
  <c r="AS97" i="19"/>
  <c r="AO92" i="19"/>
  <c r="AF88" i="19"/>
  <c r="AP88" i="19"/>
  <c r="AZ88" i="19" s="1"/>
  <c r="AJ83" i="19"/>
  <c r="AT83" i="19"/>
  <c r="BD83" i="19" s="1"/>
  <c r="AV77" i="19"/>
  <c r="BF77" i="19" s="1"/>
  <c r="AK95" i="19"/>
  <c r="AS89" i="19"/>
  <c r="U104" i="19"/>
  <c r="T104" i="19"/>
  <c r="AT101" i="19"/>
  <c r="BD101" i="19" s="1"/>
  <c r="AU95" i="19"/>
  <c r="AS87" i="19"/>
  <c r="AO81" i="19"/>
  <c r="W104" i="19"/>
  <c r="AF77" i="19"/>
  <c r="AP77" i="19"/>
  <c r="AZ77" i="19" s="1"/>
  <c r="AH71" i="19"/>
  <c r="AR71" i="19"/>
  <c r="X103" i="19"/>
  <c r="X104" i="19"/>
  <c r="AR68" i="19"/>
  <c r="AH58" i="19"/>
  <c r="AR58" i="19"/>
  <c r="AH96" i="19"/>
  <c r="AR96" i="19"/>
  <c r="AD80" i="19"/>
  <c r="AN80" i="19"/>
  <c r="AX80" i="19" s="1"/>
  <c r="Y103" i="19"/>
  <c r="Y104" i="19"/>
  <c r="W103" i="19"/>
  <c r="AU97" i="19"/>
  <c r="AO95" i="19"/>
  <c r="AU84" i="19"/>
  <c r="AS76" i="19"/>
  <c r="AP75" i="19"/>
  <c r="AZ75" i="19" s="1"/>
  <c r="U103" i="19"/>
  <c r="AL101" i="19"/>
  <c r="AV101" i="19"/>
  <c r="BF101" i="19" s="1"/>
  <c r="AD101" i="19"/>
  <c r="AN101" i="19"/>
  <c r="AX101" i="19" s="1"/>
  <c r="AQ92" i="19"/>
  <c r="AK87" i="19"/>
  <c r="AU87" i="19"/>
  <c r="AO84" i="19"/>
  <c r="AF73" i="19"/>
  <c r="AP73" i="19"/>
  <c r="AZ73" i="19" s="1"/>
  <c r="V103" i="19"/>
  <c r="AZ58" i="19"/>
  <c r="AO57" i="19"/>
  <c r="AZ47" i="19"/>
  <c r="CH47" i="19"/>
  <c r="AO46" i="19"/>
  <c r="BD43" i="19"/>
  <c r="CL43" i="19"/>
  <c r="Y35" i="19"/>
  <c r="AI100" i="19" s="1"/>
  <c r="Y37" i="19"/>
  <c r="AS5" i="19"/>
  <c r="Y36" i="19"/>
  <c r="Y34" i="19"/>
  <c r="Y38" i="19"/>
  <c r="AA35" i="19"/>
  <c r="AK97" i="19" s="1"/>
  <c r="AA37" i="19"/>
  <c r="AA38" i="19"/>
  <c r="AA36" i="19"/>
  <c r="AA34" i="19"/>
  <c r="BD60" i="19"/>
  <c r="AF58" i="19"/>
  <c r="CF47" i="19"/>
  <c r="AK47" i="19"/>
  <c r="BF46" i="19"/>
  <c r="CN46" i="19"/>
  <c r="AX46" i="19"/>
  <c r="CF46" i="19"/>
  <c r="AJ45" i="19"/>
  <c r="AT45" i="19"/>
  <c r="AK25" i="19"/>
  <c r="AU25" i="19"/>
  <c r="AQ24" i="19"/>
  <c r="W38" i="19"/>
  <c r="BD6" i="19"/>
  <c r="CK48" i="19"/>
  <c r="CK45" i="19"/>
  <c r="AN100" i="19"/>
  <c r="AX100" i="19" s="1"/>
  <c r="AS99" i="19"/>
  <c r="AP97" i="19"/>
  <c r="AZ97" i="19" s="1"/>
  <c r="AU96" i="19"/>
  <c r="AR95" i="19"/>
  <c r="AO93" i="19"/>
  <c r="AT92" i="19"/>
  <c r="BD92" i="19" s="1"/>
  <c r="AQ91" i="19"/>
  <c r="AV89" i="19"/>
  <c r="BF89" i="19" s="1"/>
  <c r="AN89" i="19"/>
  <c r="AX89" i="19" s="1"/>
  <c r="AS88" i="19"/>
  <c r="AP87" i="19"/>
  <c r="AZ87" i="19" s="1"/>
  <c r="AU85" i="19"/>
  <c r="AR84" i="19"/>
  <c r="AO83" i="19"/>
  <c r="AT81" i="19"/>
  <c r="BD81" i="19" s="1"/>
  <c r="AQ80" i="19"/>
  <c r="AV79" i="19"/>
  <c r="BF79" i="19" s="1"/>
  <c r="AN79" i="19"/>
  <c r="AX79" i="19" s="1"/>
  <c r="AS77" i="19"/>
  <c r="AP76" i="19"/>
  <c r="AZ76" i="19" s="1"/>
  <c r="AU75" i="19"/>
  <c r="AK72" i="19"/>
  <c r="AU72" i="19"/>
  <c r="AL57" i="19"/>
  <c r="AR55" i="19"/>
  <c r="AK31" i="19"/>
  <c r="AU31" i="19"/>
  <c r="AQ30" i="19"/>
  <c r="AS7" i="19"/>
  <c r="AE6" i="19"/>
  <c r="U36" i="19"/>
  <c r="AO6" i="19"/>
  <c r="U34" i="19"/>
  <c r="AE71" i="19" s="1"/>
  <c r="U35" i="19"/>
  <c r="AE8" i="19" s="1"/>
  <c r="U37" i="19"/>
  <c r="U38" i="19"/>
  <c r="AK46" i="19"/>
  <c r="AK43" i="19"/>
  <c r="AK28" i="19"/>
  <c r="Z104" i="19"/>
  <c r="AJ69" i="19"/>
  <c r="AL60" i="19"/>
  <c r="AV60" i="19"/>
  <c r="AD60" i="19"/>
  <c r="AN60" i="19"/>
  <c r="AH47" i="19"/>
  <c r="AR47" i="19"/>
  <c r="AO44" i="19"/>
  <c r="AS43" i="19"/>
  <c r="Z103" i="19"/>
  <c r="AQ67" i="19"/>
  <c r="AK58" i="19"/>
  <c r="AL56" i="19"/>
  <c r="AV56" i="19"/>
  <c r="AD56" i="19"/>
  <c r="AN56" i="19"/>
  <c r="AK48" i="19"/>
  <c r="AU48" i="19"/>
  <c r="CI47" i="19"/>
  <c r="CJ45" i="19"/>
  <c r="BD18" i="19"/>
  <c r="BD10" i="19"/>
  <c r="BD16" i="19"/>
  <c r="BD47" i="19"/>
  <c r="BD58" i="19"/>
  <c r="BD56" i="19"/>
  <c r="AL73" i="19"/>
  <c r="AJ68" i="19"/>
  <c r="AT68" i="19"/>
  <c r="BD68" i="19" s="1"/>
  <c r="BD48" i="19"/>
  <c r="CL48" i="19"/>
  <c r="AQ44" i="19"/>
  <c r="AX57" i="19"/>
  <c r="AO69" i="19"/>
  <c r="AK60" i="19"/>
  <c r="AJ59" i="19"/>
  <c r="AT59" i="19"/>
  <c r="AF57" i="19"/>
  <c r="AP57" i="19"/>
  <c r="AJ55" i="19"/>
  <c r="AT55" i="19"/>
  <c r="AU46" i="19"/>
  <c r="AZ44" i="19"/>
  <c r="CH44" i="19"/>
  <c r="AQ32" i="19"/>
  <c r="AH17" i="19"/>
  <c r="AH12" i="19"/>
  <c r="AH20" i="19"/>
  <c r="AH22" i="19"/>
  <c r="AH6" i="19"/>
  <c r="AH10" i="19"/>
  <c r="AH13" i="19"/>
  <c r="AH16" i="19"/>
  <c r="AH18" i="19"/>
  <c r="AH4" i="19"/>
  <c r="AH14" i="19"/>
  <c r="AH21" i="19"/>
  <c r="AH23" i="19"/>
  <c r="AH25" i="19"/>
  <c r="AH28" i="19"/>
  <c r="AH31" i="19"/>
  <c r="AO8" i="19"/>
  <c r="AE43" i="19"/>
  <c r="AH29" i="19"/>
  <c r="AK24" i="19"/>
  <c r="AS15" i="19"/>
  <c r="AK14" i="19"/>
  <c r="AS9" i="19"/>
  <c r="AH5" i="19"/>
  <c r="BD21" i="19"/>
  <c r="AS17" i="19"/>
  <c r="AE16" i="19"/>
  <c r="AO16" i="19"/>
  <c r="AE13" i="19"/>
  <c r="W36" i="19"/>
  <c r="W34" i="19"/>
  <c r="W35" i="19"/>
  <c r="AG100" i="19" s="1"/>
  <c r="W37" i="19"/>
  <c r="AE10" i="19"/>
  <c r="AO10" i="19"/>
  <c r="AH44" i="19"/>
  <c r="AV43" i="19"/>
  <c r="AH27" i="19"/>
  <c r="BD23" i="19"/>
  <c r="AK21" i="19"/>
  <c r="AU21" i="19"/>
  <c r="AU37" i="19" s="1"/>
  <c r="AQ20" i="19"/>
  <c r="AQ38" i="19" s="1"/>
  <c r="AI19" i="19"/>
  <c r="AE18" i="19"/>
  <c r="AO18" i="19"/>
  <c r="AH7" i="19"/>
  <c r="AU43" i="19"/>
  <c r="BD31" i="19"/>
  <c r="AH30" i="19"/>
  <c r="BD25" i="19"/>
  <c r="AH24" i="19"/>
  <c r="AK23" i="19"/>
  <c r="AU23" i="19"/>
  <c r="AQ22" i="19"/>
  <c r="AK16" i="19"/>
  <c r="AE12" i="19"/>
  <c r="BD32" i="19"/>
  <c r="AL32" i="19"/>
  <c r="AD32" i="19"/>
  <c r="AZ31" i="19"/>
  <c r="BD30" i="19"/>
  <c r="AL30" i="19"/>
  <c r="AD30" i="19"/>
  <c r="AF29" i="19"/>
  <c r="AJ27" i="19"/>
  <c r="AL26" i="19"/>
  <c r="AD26" i="19"/>
  <c r="AZ25" i="19"/>
  <c r="BD24" i="19"/>
  <c r="AL24" i="19"/>
  <c r="AD24" i="19"/>
  <c r="AZ23" i="19"/>
  <c r="BD22" i="19"/>
  <c r="AL22" i="19"/>
  <c r="AD22" i="19"/>
  <c r="AZ21" i="19"/>
  <c r="BD20" i="19"/>
  <c r="AL20" i="19"/>
  <c r="AD20" i="19"/>
  <c r="AF19" i="19"/>
  <c r="AJ18" i="19"/>
  <c r="BF17" i="19"/>
  <c r="AX17" i="19"/>
  <c r="AF17" i="19"/>
  <c r="AJ16" i="19"/>
  <c r="BF15" i="19"/>
  <c r="AX15" i="19"/>
  <c r="AF15" i="19"/>
  <c r="AJ13" i="19"/>
  <c r="AL12" i="19"/>
  <c r="AD12" i="19"/>
  <c r="AF11" i="19"/>
  <c r="AJ10" i="19"/>
  <c r="BF9" i="19"/>
  <c r="AX9" i="19"/>
  <c r="AF9" i="19"/>
  <c r="AJ8" i="19"/>
  <c r="BF7" i="19"/>
  <c r="AX7" i="19"/>
  <c r="AF7" i="19"/>
  <c r="AJ6" i="19"/>
  <c r="BF5" i="19"/>
  <c r="AX5" i="19"/>
  <c r="AF5" i="19"/>
  <c r="AR8" i="19"/>
  <c r="AJ32" i="19"/>
  <c r="BF31" i="19"/>
  <c r="AX31" i="19"/>
  <c r="AF31" i="19"/>
  <c r="AJ30" i="19"/>
  <c r="AL29" i="19"/>
  <c r="AD29" i="19"/>
  <c r="BF25" i="19"/>
  <c r="AX25" i="19"/>
  <c r="AF25" i="19"/>
  <c r="AJ24" i="19"/>
  <c r="BF23" i="19"/>
  <c r="AX23" i="19"/>
  <c r="AF23" i="19"/>
  <c r="AF21" i="19"/>
  <c r="AJ20" i="19"/>
  <c r="AL19" i="19"/>
  <c r="AD19" i="19"/>
  <c r="AZ18" i="19"/>
  <c r="BD17" i="19"/>
  <c r="AL17" i="19"/>
  <c r="AD17" i="19"/>
  <c r="AZ16" i="19"/>
  <c r="BD15" i="19"/>
  <c r="AL15" i="19"/>
  <c r="AD15" i="19"/>
  <c r="AF14" i="19"/>
  <c r="AJ12" i="19"/>
  <c r="AL11" i="19"/>
  <c r="AD11" i="19"/>
  <c r="AZ10" i="19"/>
  <c r="BD9" i="19"/>
  <c r="AD9" i="19"/>
  <c r="BD7" i="19"/>
  <c r="AL7" i="19"/>
  <c r="AD7" i="19"/>
  <c r="AZ6" i="19"/>
  <c r="BD5" i="19"/>
  <c r="AL5" i="19"/>
  <c r="AD5" i="19"/>
  <c r="AF4" i="19"/>
  <c r="AL21" i="19"/>
  <c r="AD21" i="19"/>
  <c r="AJ19" i="19"/>
  <c r="BF18" i="19"/>
  <c r="AX18" i="19"/>
  <c r="AF18" i="19"/>
  <c r="AJ17" i="19"/>
  <c r="BF16" i="19"/>
  <c r="AX16" i="19"/>
  <c r="AF16" i="19"/>
  <c r="AJ15" i="19"/>
  <c r="AL14" i="19"/>
  <c r="AD14" i="19"/>
  <c r="AF13" i="19"/>
  <c r="AJ11" i="19"/>
  <c r="BF10" i="19"/>
  <c r="AX10" i="19"/>
  <c r="AF10" i="19"/>
  <c r="AJ9" i="19"/>
  <c r="BF8" i="19"/>
  <c r="AX8" i="19"/>
  <c r="AF8" i="19"/>
  <c r="AJ7" i="19"/>
  <c r="AV74" i="17"/>
  <c r="AN74" i="17"/>
  <c r="AQ79" i="17"/>
  <c r="AU83" i="17"/>
  <c r="AI83" i="17"/>
  <c r="AQ82" i="17"/>
  <c r="AR78" i="17"/>
  <c r="AJ71" i="17"/>
  <c r="AS81" i="17"/>
  <c r="AU82" i="17"/>
  <c r="AU81" i="17"/>
  <c r="AP78" i="17"/>
  <c r="AH62" i="17"/>
  <c r="AU10" i="17"/>
  <c r="AJ74" i="17"/>
  <c r="AQ71" i="17"/>
  <c r="AQ69" i="17"/>
  <c r="AT63" i="17"/>
  <c r="AO63" i="17"/>
  <c r="AR62" i="17"/>
  <c r="AV57" i="17"/>
  <c r="AN57" i="17"/>
  <c r="AO75" i="17"/>
  <c r="AP73" i="17"/>
  <c r="AT71" i="17"/>
  <c r="AH50" i="17"/>
  <c r="AR50" i="17"/>
  <c r="AQ49" i="17"/>
  <c r="AP15" i="17"/>
  <c r="Y36" i="17"/>
  <c r="Y35" i="17"/>
  <c r="AI82" i="17" s="1"/>
  <c r="Y34" i="17"/>
  <c r="AJ50" i="17"/>
  <c r="AJ13" i="17"/>
  <c r="AJ42" i="17"/>
  <c r="AU75" i="17"/>
  <c r="AU67" i="17"/>
  <c r="AO66" i="17"/>
  <c r="AO61" i="17"/>
  <c r="AJ61" i="17"/>
  <c r="AT61" i="17"/>
  <c r="W34" i="17"/>
  <c r="AQ5" i="17"/>
  <c r="W36" i="17"/>
  <c r="W35" i="17"/>
  <c r="AG82" i="17" s="1"/>
  <c r="AN59" i="17"/>
  <c r="AU53" i="17"/>
  <c r="AV59" i="17"/>
  <c r="AJ73" i="17"/>
  <c r="AJ58" i="17"/>
  <c r="AQ57" i="17"/>
  <c r="AO50" i="17"/>
  <c r="AO22" i="17"/>
  <c r="U36" i="17"/>
  <c r="AN16" i="17"/>
  <c r="AU70" i="17"/>
  <c r="AQ66" i="17"/>
  <c r="AH63" i="17"/>
  <c r="AJ62" i="17"/>
  <c r="AT59" i="17"/>
  <c r="AT41" i="17"/>
  <c r="AR24" i="17"/>
  <c r="AO77" i="17"/>
  <c r="AB36" i="17"/>
  <c r="AJ51" i="17"/>
  <c r="AV41" i="17"/>
  <c r="AS31" i="17"/>
  <c r="AI31" i="17"/>
  <c r="AV30" i="17"/>
  <c r="AP16" i="17"/>
  <c r="AR9" i="17"/>
  <c r="AP6" i="17"/>
  <c r="AP36" i="17" s="1"/>
  <c r="V35" i="17"/>
  <c r="AF78" i="17" s="1"/>
  <c r="AH58" i="17"/>
  <c r="AI49" i="17"/>
  <c r="AJ17" i="17"/>
  <c r="AT17" i="17"/>
  <c r="AI14" i="17"/>
  <c r="AT7" i="17"/>
  <c r="AH5" i="17"/>
  <c r="X34" i="17"/>
  <c r="AR5" i="17"/>
  <c r="X35" i="17"/>
  <c r="AH17" i="17" s="1"/>
  <c r="X36" i="17"/>
  <c r="AH55" i="17"/>
  <c r="AI42" i="17"/>
  <c r="AB35" i="17"/>
  <c r="AL32" i="17" s="1"/>
  <c r="AR17" i="17"/>
  <c r="AJ10" i="17"/>
  <c r="AA35" i="17"/>
  <c r="AK10" i="17" s="1"/>
  <c r="AA36" i="17"/>
  <c r="AU6" i="17"/>
  <c r="AA34" i="17"/>
  <c r="AV62" i="17"/>
  <c r="AV61" i="17"/>
  <c r="AP58" i="17"/>
  <c r="AO32" i="17"/>
  <c r="AJ26" i="17"/>
  <c r="AV21" i="17"/>
  <c r="AN21" i="17"/>
  <c r="AJ8" i="17"/>
  <c r="AV42" i="17"/>
  <c r="AV32" i="17"/>
  <c r="AV31" i="17"/>
  <c r="AN31" i="17"/>
  <c r="AT25" i="17"/>
  <c r="AO24" i="17"/>
  <c r="AN20" i="17"/>
  <c r="AH13" i="17"/>
  <c r="AV8" i="17"/>
  <c r="AF4" i="17"/>
  <c r="AP55" i="17"/>
  <c r="AJ54" i="17"/>
  <c r="V36" i="17"/>
  <c r="AJ9" i="17"/>
  <c r="AT9" i="17"/>
  <c r="AJ49" i="17"/>
  <c r="AO41" i="17"/>
  <c r="AE41" i="17"/>
  <c r="AJ32" i="17"/>
  <c r="AO30" i="17"/>
  <c r="AR25" i="17"/>
  <c r="AR22" i="17"/>
  <c r="AS21" i="17"/>
  <c r="AS35" i="17" s="1"/>
  <c r="AI21" i="17"/>
  <c r="AT5" i="17"/>
  <c r="Z34" i="17"/>
  <c r="AJ55" i="17" s="1"/>
  <c r="AB34" i="17"/>
  <c r="AL22" i="17" s="1"/>
  <c r="T35" i="17"/>
  <c r="AD18" i="17" s="1"/>
  <c r="T36" i="17"/>
  <c r="AJ31" i="17"/>
  <c r="AH26" i="17"/>
  <c r="AF24" i="17"/>
  <c r="AV23" i="17"/>
  <c r="AN23" i="17"/>
  <c r="AJ21" i="17"/>
  <c r="AJ20" i="17"/>
  <c r="AP18" i="17"/>
  <c r="AJ14" i="17"/>
  <c r="U34" i="17"/>
  <c r="U35" i="17"/>
  <c r="AJ11" i="17"/>
  <c r="AH8" i="17"/>
  <c r="V34" i="17"/>
  <c r="AJ4" i="17"/>
  <c r="AF26" i="17"/>
  <c r="AV25" i="17"/>
  <c r="AN25" i="17"/>
  <c r="AJ23" i="17"/>
  <c r="AJ22" i="17"/>
  <c r="AR20" i="17"/>
  <c r="AP8" i="17"/>
  <c r="AH41" i="17"/>
  <c r="AR32" i="17"/>
  <c r="AR30" i="17"/>
  <c r="AJ28" i="17"/>
  <c r="AP24" i="17"/>
  <c r="AJ15" i="17"/>
  <c r="AT15" i="17"/>
  <c r="AJ12" i="17"/>
  <c r="AF10" i="17"/>
  <c r="AP10" i="17"/>
  <c r="AT31" i="17"/>
  <c r="AJ19" i="17"/>
  <c r="AN18" i="17"/>
  <c r="AN35" i="17" s="1"/>
  <c r="AL10" i="17"/>
  <c r="L28" i="10"/>
  <c r="G40" i="10"/>
  <c r="G28" i="10"/>
  <c r="J44" i="10"/>
  <c r="J43" i="10"/>
  <c r="O31" i="10"/>
  <c r="J32" i="10"/>
  <c r="J31" i="10"/>
  <c r="AR38" i="19" l="1"/>
  <c r="AI11" i="19"/>
  <c r="AR37" i="19"/>
  <c r="AZ57" i="19"/>
  <c r="AE69" i="19"/>
  <c r="AE45" i="19"/>
  <c r="AX56" i="19"/>
  <c r="AI43" i="19"/>
  <c r="AE59" i="19"/>
  <c r="AG5" i="19"/>
  <c r="AO36" i="19"/>
  <c r="AO34" i="19"/>
  <c r="AO35" i="19"/>
  <c r="AY46" i="19" s="1"/>
  <c r="AO37" i="19"/>
  <c r="AO38" i="19"/>
  <c r="AY83" i="19"/>
  <c r="AI29" i="19"/>
  <c r="AQ36" i="19"/>
  <c r="AS35" i="19"/>
  <c r="AS37" i="19"/>
  <c r="AS36" i="19"/>
  <c r="AS34" i="19"/>
  <c r="BC5" i="19" s="1"/>
  <c r="AS38" i="19"/>
  <c r="CG46" i="19"/>
  <c r="AE84" i="19"/>
  <c r="AK96" i="19"/>
  <c r="AI89" i="19"/>
  <c r="BC97" i="19"/>
  <c r="AI88" i="19"/>
  <c r="BB75" i="19"/>
  <c r="AI12" i="19"/>
  <c r="AI20" i="19"/>
  <c r="AI22" i="19"/>
  <c r="AI24" i="19"/>
  <c r="AI26" i="19"/>
  <c r="AI30" i="19"/>
  <c r="AI32" i="19"/>
  <c r="AI6" i="19"/>
  <c r="AI8" i="19"/>
  <c r="AI10" i="19"/>
  <c r="AI13" i="19"/>
  <c r="AI16" i="19"/>
  <c r="AI18" i="19"/>
  <c r="AI27" i="19"/>
  <c r="AI14" i="19"/>
  <c r="AI21" i="19"/>
  <c r="AI23" i="19"/>
  <c r="AI25" i="19"/>
  <c r="AI28" i="19"/>
  <c r="AI31" i="19"/>
  <c r="AI47" i="19"/>
  <c r="AI58" i="19"/>
  <c r="AI71" i="19"/>
  <c r="AI44" i="19"/>
  <c r="AI67" i="19"/>
  <c r="AI73" i="19"/>
  <c r="AI46" i="19"/>
  <c r="AI68" i="19"/>
  <c r="AI75" i="19"/>
  <c r="AI85" i="19"/>
  <c r="AI96" i="19"/>
  <c r="AI69" i="19"/>
  <c r="AI72" i="19"/>
  <c r="AI81" i="19"/>
  <c r="AI92" i="19"/>
  <c r="AI45" i="19"/>
  <c r="AI84" i="19"/>
  <c r="AI95" i="19"/>
  <c r="AI56" i="19"/>
  <c r="AI55" i="19"/>
  <c r="AI60" i="19"/>
  <c r="AI80" i="19"/>
  <c r="AI83" i="19"/>
  <c r="AI91" i="19"/>
  <c r="AI93" i="19"/>
  <c r="AI101" i="19"/>
  <c r="AG25" i="19"/>
  <c r="AR35" i="19"/>
  <c r="BB8" i="19" s="1"/>
  <c r="AG56" i="19"/>
  <c r="AG67" i="19"/>
  <c r="AY44" i="19"/>
  <c r="CG44" i="19"/>
  <c r="AX60" i="19"/>
  <c r="BC7" i="19"/>
  <c r="AY93" i="19"/>
  <c r="AE46" i="19"/>
  <c r="BE87" i="19"/>
  <c r="AE93" i="19"/>
  <c r="BC79" i="19"/>
  <c r="BD59" i="19"/>
  <c r="AG79" i="19"/>
  <c r="BF43" i="19"/>
  <c r="CN43" i="19"/>
  <c r="AI17" i="19"/>
  <c r="AG26" i="19"/>
  <c r="CJ47" i="19"/>
  <c r="BF60" i="19"/>
  <c r="AU36" i="19"/>
  <c r="BC77" i="19"/>
  <c r="AK5" i="19"/>
  <c r="AK7" i="19"/>
  <c r="AK9" i="19"/>
  <c r="AK11" i="19"/>
  <c r="AK15" i="19"/>
  <c r="AK17" i="19"/>
  <c r="AK19" i="19"/>
  <c r="AK29" i="19"/>
  <c r="AK12" i="19"/>
  <c r="AK20" i="19"/>
  <c r="AK22" i="19"/>
  <c r="AK26" i="19"/>
  <c r="AK30" i="19"/>
  <c r="AK32" i="19"/>
  <c r="AK6" i="19"/>
  <c r="AK8" i="19"/>
  <c r="AK10" i="19"/>
  <c r="AK13" i="19"/>
  <c r="AK18" i="19"/>
  <c r="AK27" i="19"/>
  <c r="AK45" i="19"/>
  <c r="AK55" i="19"/>
  <c r="AK59" i="19"/>
  <c r="AK68" i="19"/>
  <c r="AK71" i="19"/>
  <c r="AK44" i="19"/>
  <c r="AK83" i="19"/>
  <c r="AK93" i="19"/>
  <c r="AK79" i="19"/>
  <c r="AK89" i="19"/>
  <c r="AK100" i="19"/>
  <c r="AK57" i="19"/>
  <c r="AK67" i="19"/>
  <c r="AK81" i="19"/>
  <c r="AK92" i="19"/>
  <c r="AK56" i="19"/>
  <c r="AK80" i="19"/>
  <c r="AK91" i="19"/>
  <c r="AK88" i="19"/>
  <c r="AK77" i="19"/>
  <c r="AK101" i="19"/>
  <c r="AK99" i="19"/>
  <c r="AI5" i="19"/>
  <c r="BE84" i="19"/>
  <c r="AI77" i="19"/>
  <c r="AI59" i="19"/>
  <c r="AI9" i="19"/>
  <c r="BE46" i="19"/>
  <c r="CM46" i="19"/>
  <c r="BF56" i="19"/>
  <c r="AG22" i="19"/>
  <c r="AG20" i="19"/>
  <c r="AY8" i="19"/>
  <c r="AE27" i="19"/>
  <c r="AI48" i="19"/>
  <c r="AU38" i="19"/>
  <c r="AG30" i="19"/>
  <c r="AE68" i="19"/>
  <c r="BC88" i="19"/>
  <c r="AG21" i="19"/>
  <c r="BD45" i="19"/>
  <c r="CL45" i="19"/>
  <c r="AG60" i="19"/>
  <c r="AK4" i="19"/>
  <c r="AG91" i="19"/>
  <c r="AG89" i="19"/>
  <c r="AG81" i="19"/>
  <c r="AK85" i="19"/>
  <c r="AE83" i="19"/>
  <c r="AG6" i="19"/>
  <c r="AG8" i="19"/>
  <c r="AG10" i="19"/>
  <c r="AG13" i="19"/>
  <c r="AG16" i="19"/>
  <c r="AG18" i="19"/>
  <c r="AG27" i="19"/>
  <c r="AG4" i="19"/>
  <c r="AG14" i="19"/>
  <c r="AG23" i="19"/>
  <c r="AG28" i="19"/>
  <c r="AG31" i="19"/>
  <c r="AG7" i="19"/>
  <c r="AG9" i="19"/>
  <c r="AG11" i="19"/>
  <c r="AG15" i="19"/>
  <c r="AG17" i="19"/>
  <c r="AG19" i="19"/>
  <c r="AG57" i="19"/>
  <c r="AG73" i="19"/>
  <c r="AG46" i="19"/>
  <c r="AG69" i="19"/>
  <c r="AG48" i="19"/>
  <c r="AG43" i="19"/>
  <c r="AG72" i="19"/>
  <c r="AG77" i="19"/>
  <c r="AG88" i="19"/>
  <c r="AG99" i="19"/>
  <c r="AG47" i="19"/>
  <c r="AG84" i="19"/>
  <c r="AG95" i="19"/>
  <c r="AG45" i="19"/>
  <c r="AG101" i="19"/>
  <c r="AG59" i="19"/>
  <c r="AG87" i="19"/>
  <c r="AG97" i="19"/>
  <c r="AG55" i="19"/>
  <c r="AG68" i="19"/>
  <c r="AG58" i="19"/>
  <c r="AG71" i="19"/>
  <c r="AG83" i="19"/>
  <c r="AG93" i="19"/>
  <c r="AG85" i="19"/>
  <c r="AG75" i="19"/>
  <c r="AG96" i="19"/>
  <c r="CM43" i="19"/>
  <c r="AY10" i="19"/>
  <c r="AG12" i="19"/>
  <c r="BC15" i="19"/>
  <c r="AR34" i="19"/>
  <c r="BB96" i="19" s="1"/>
  <c r="BD55" i="19"/>
  <c r="AK69" i="19"/>
  <c r="BC99" i="19"/>
  <c r="AQ37" i="19"/>
  <c r="AG80" i="19"/>
  <c r="AY81" i="19"/>
  <c r="AG76" i="19"/>
  <c r="AK76" i="19"/>
  <c r="BC17" i="19"/>
  <c r="AI7" i="19"/>
  <c r="BC76" i="19"/>
  <c r="AI15" i="19"/>
  <c r="AR36" i="19"/>
  <c r="AG32" i="19"/>
  <c r="CI44" i="19"/>
  <c r="CM48" i="19"/>
  <c r="AG29" i="19"/>
  <c r="AE55" i="19"/>
  <c r="AE4" i="19"/>
  <c r="AE14" i="19"/>
  <c r="AE21" i="19"/>
  <c r="AE23" i="19"/>
  <c r="AE25" i="19"/>
  <c r="AE28" i="19"/>
  <c r="AE31" i="19"/>
  <c r="AE5" i="19"/>
  <c r="AE7" i="19"/>
  <c r="AE9" i="19"/>
  <c r="AE11" i="19"/>
  <c r="AE15" i="19"/>
  <c r="AE17" i="19"/>
  <c r="AE19" i="19"/>
  <c r="AE29" i="19"/>
  <c r="AE20" i="19"/>
  <c r="AE22" i="19"/>
  <c r="AE24" i="19"/>
  <c r="AE26" i="19"/>
  <c r="AE30" i="19"/>
  <c r="AE32" i="19"/>
  <c r="AE56" i="19"/>
  <c r="AE60" i="19"/>
  <c r="AE48" i="19"/>
  <c r="AE72" i="19"/>
  <c r="AE58" i="19"/>
  <c r="AE47" i="19"/>
  <c r="AE67" i="19"/>
  <c r="AE80" i="19"/>
  <c r="AE91" i="19"/>
  <c r="AE101" i="19"/>
  <c r="AE76" i="19"/>
  <c r="AE87" i="19"/>
  <c r="AE97" i="19"/>
  <c r="AE79" i="19"/>
  <c r="AE89" i="19"/>
  <c r="AE100" i="19"/>
  <c r="AE77" i="19"/>
  <c r="AE85" i="19"/>
  <c r="AE88" i="19"/>
  <c r="AE73" i="19"/>
  <c r="AE96" i="19"/>
  <c r="AE99" i="19"/>
  <c r="AE75" i="19"/>
  <c r="AU35" i="19"/>
  <c r="BE23" i="19" s="1"/>
  <c r="AQ35" i="19"/>
  <c r="BA24" i="19" s="1"/>
  <c r="AE44" i="19"/>
  <c r="AE57" i="19"/>
  <c r="AG92" i="19"/>
  <c r="AY95" i="19"/>
  <c r="AI76" i="19"/>
  <c r="AK75" i="19"/>
  <c r="AE81" i="19"/>
  <c r="AY92" i="19"/>
  <c r="AI99" i="19"/>
  <c r="AI97" i="19"/>
  <c r="AK84" i="19"/>
  <c r="AE92" i="19"/>
  <c r="AI79" i="19"/>
  <c r="AY18" i="19"/>
  <c r="AY16" i="19"/>
  <c r="AY69" i="19"/>
  <c r="AG44" i="19"/>
  <c r="CK43" i="19"/>
  <c r="BC43" i="19"/>
  <c r="AI57" i="19"/>
  <c r="AU34" i="19"/>
  <c r="AI4" i="19"/>
  <c r="AQ34" i="19"/>
  <c r="BA91" i="19" s="1"/>
  <c r="AG24" i="19"/>
  <c r="AY57" i="19"/>
  <c r="AY84" i="19"/>
  <c r="AE95" i="19"/>
  <c r="BB58" i="19"/>
  <c r="BC87" i="19"/>
  <c r="BC89" i="19"/>
  <c r="AI87" i="19"/>
  <c r="BC100" i="19"/>
  <c r="AD5" i="17"/>
  <c r="AV34" i="17"/>
  <c r="AX78" i="17"/>
  <c r="AX30" i="17"/>
  <c r="AX42" i="17"/>
  <c r="AX69" i="17"/>
  <c r="BC5" i="17"/>
  <c r="BC7" i="17"/>
  <c r="BC15" i="17"/>
  <c r="BC17" i="17"/>
  <c r="BC24" i="17"/>
  <c r="BC22" i="17"/>
  <c r="BC23" i="17"/>
  <c r="BC10" i="17"/>
  <c r="BC62" i="17"/>
  <c r="BC63" i="17"/>
  <c r="BC55" i="17"/>
  <c r="BC6" i="17"/>
  <c r="BC16" i="17"/>
  <c r="BC53" i="17"/>
  <c r="BC54" i="17"/>
  <c r="BC71" i="17"/>
  <c r="BC61" i="17"/>
  <c r="BC57" i="17"/>
  <c r="BC74" i="17"/>
  <c r="BC70" i="17"/>
  <c r="BC73" i="17"/>
  <c r="BC66" i="17"/>
  <c r="BC83" i="17"/>
  <c r="BC58" i="17"/>
  <c r="BC50" i="17"/>
  <c r="BC75" i="17"/>
  <c r="BC79" i="17"/>
  <c r="BC42" i="17"/>
  <c r="BC18" i="17"/>
  <c r="BC82" i="17"/>
  <c r="BC49" i="17"/>
  <c r="BC78" i="17"/>
  <c r="BC20" i="17"/>
  <c r="AD30" i="17"/>
  <c r="AD41" i="17"/>
  <c r="AD24" i="17"/>
  <c r="AD67" i="17"/>
  <c r="AD70" i="17"/>
  <c r="AD73" i="17"/>
  <c r="AD78" i="17"/>
  <c r="AD22" i="17"/>
  <c r="AD50" i="17"/>
  <c r="AD83" i="17"/>
  <c r="AD61" i="17"/>
  <c r="AD53" i="17"/>
  <c r="AD81" i="17"/>
  <c r="AD63" i="17"/>
  <c r="AD66" i="17"/>
  <c r="AD75" i="17"/>
  <c r="AD77" i="17"/>
  <c r="AD82" i="17"/>
  <c r="AD79" i="17"/>
  <c r="AD74" i="17"/>
  <c r="AD31" i="17"/>
  <c r="AD7" i="17"/>
  <c r="AD4" i="17"/>
  <c r="AD10" i="17"/>
  <c r="AD49" i="17"/>
  <c r="AD65" i="17"/>
  <c r="AD55" i="17"/>
  <c r="AD58" i="17"/>
  <c r="AD32" i="17"/>
  <c r="AD54" i="17"/>
  <c r="AD21" i="17"/>
  <c r="AD25" i="17"/>
  <c r="AD9" i="17"/>
  <c r="AD71" i="17"/>
  <c r="AD28" i="17"/>
  <c r="AD20" i="17"/>
  <c r="AD12" i="17"/>
  <c r="AD17" i="17"/>
  <c r="AD19" i="17"/>
  <c r="AD69" i="17"/>
  <c r="AD59" i="17"/>
  <c r="AD26" i="17"/>
  <c r="AD42" i="17"/>
  <c r="AD11" i="17"/>
  <c r="AD6" i="17"/>
  <c r="AD29" i="17"/>
  <c r="AD16" i="17"/>
  <c r="AD62" i="17"/>
  <c r="AD23" i="17"/>
  <c r="AD8" i="17"/>
  <c r="AD57" i="17"/>
  <c r="AD51" i="17"/>
  <c r="AD14" i="17"/>
  <c r="AD27" i="17"/>
  <c r="AD15" i="17"/>
  <c r="AL21" i="17"/>
  <c r="AL49" i="17"/>
  <c r="AL25" i="17"/>
  <c r="AL18" i="17"/>
  <c r="AL5" i="17"/>
  <c r="AL59" i="17"/>
  <c r="AL58" i="17"/>
  <c r="AL54" i="17"/>
  <c r="AL50" i="17"/>
  <c r="AL20" i="17"/>
  <c r="AL28" i="17"/>
  <c r="AL17" i="17"/>
  <c r="AL19" i="17"/>
  <c r="AL27" i="17"/>
  <c r="AL13" i="17"/>
  <c r="AL7" i="17"/>
  <c r="AL9" i="17"/>
  <c r="AD13" i="17"/>
  <c r="AE14" i="17"/>
  <c r="AE21" i="17"/>
  <c r="AE23" i="17"/>
  <c r="AE25" i="17"/>
  <c r="AE28" i="17"/>
  <c r="AE31" i="17"/>
  <c r="AE5" i="17"/>
  <c r="AE11" i="17"/>
  <c r="AE27" i="17"/>
  <c r="AE7" i="17"/>
  <c r="AE8" i="17"/>
  <c r="AE29" i="17"/>
  <c r="AE6" i="17"/>
  <c r="AE13" i="17"/>
  <c r="AE19" i="17"/>
  <c r="AE26" i="17"/>
  <c r="AE15" i="17"/>
  <c r="AE16" i="17"/>
  <c r="AE42" i="17"/>
  <c r="AE17" i="17"/>
  <c r="AE51" i="17"/>
  <c r="AE55" i="17"/>
  <c r="AE12" i="17"/>
  <c r="AE20" i="17"/>
  <c r="AE49" i="17"/>
  <c r="AE9" i="17"/>
  <c r="AE18" i="17"/>
  <c r="AE54" i="17"/>
  <c r="AE58" i="17"/>
  <c r="AE57" i="17"/>
  <c r="AE65" i="17"/>
  <c r="AE10" i="17"/>
  <c r="AE70" i="17"/>
  <c r="AE59" i="17"/>
  <c r="AE53" i="17"/>
  <c r="AE62" i="17"/>
  <c r="AE67" i="17"/>
  <c r="AE73" i="17"/>
  <c r="AE78" i="17"/>
  <c r="AE69" i="17"/>
  <c r="AE24" i="17"/>
  <c r="AE22" i="17"/>
  <c r="AE81" i="17"/>
  <c r="AE77" i="17"/>
  <c r="AE82" i="17"/>
  <c r="AE75" i="17"/>
  <c r="AE71" i="17"/>
  <c r="AE30" i="17"/>
  <c r="AE4" i="17"/>
  <c r="AE79" i="17"/>
  <c r="AE61" i="17"/>
  <c r="AE66" i="17"/>
  <c r="AE50" i="17"/>
  <c r="AE32" i="17"/>
  <c r="AE83" i="17"/>
  <c r="AE74" i="17"/>
  <c r="AE63" i="17"/>
  <c r="AH12" i="17"/>
  <c r="AF32" i="17"/>
  <c r="AH20" i="17"/>
  <c r="AH27" i="17"/>
  <c r="AH29" i="17"/>
  <c r="AL4" i="17"/>
  <c r="AV36" i="17"/>
  <c r="AL31" i="17"/>
  <c r="AH53" i="17"/>
  <c r="AL15" i="17"/>
  <c r="AJ29" i="17"/>
  <c r="AF12" i="17"/>
  <c r="AF28" i="17"/>
  <c r="AF58" i="17"/>
  <c r="AF61" i="17"/>
  <c r="AJ24" i="17"/>
  <c r="AL41" i="17"/>
  <c r="AK13" i="17"/>
  <c r="AH24" i="17"/>
  <c r="AJ30" i="17"/>
  <c r="AH61" i="17"/>
  <c r="AK55" i="17"/>
  <c r="AQ36" i="17"/>
  <c r="BA5" i="17"/>
  <c r="AQ35" i="17"/>
  <c r="BA66" i="17" s="1"/>
  <c r="AQ34" i="17"/>
  <c r="AJ77" i="17"/>
  <c r="AF15" i="17"/>
  <c r="AG29" i="17"/>
  <c r="AK78" i="17"/>
  <c r="AI28" i="17"/>
  <c r="AI75" i="17"/>
  <c r="AL74" i="17"/>
  <c r="AS34" i="17"/>
  <c r="BC8" i="17" s="1"/>
  <c r="BC21" i="17"/>
  <c r="AS36" i="17"/>
  <c r="AK82" i="17"/>
  <c r="AH15" i="17"/>
  <c r="AF41" i="17"/>
  <c r="AH30" i="17"/>
  <c r="AF8" i="17"/>
  <c r="AJ67" i="17"/>
  <c r="AJ79" i="17"/>
  <c r="AJ81" i="17"/>
  <c r="AJ83" i="17"/>
  <c r="AJ82" i="17"/>
  <c r="AV35" i="17"/>
  <c r="BF25" i="17" s="1"/>
  <c r="AL14" i="17"/>
  <c r="AL51" i="17"/>
  <c r="AL8" i="17"/>
  <c r="AJ25" i="17"/>
  <c r="AF55" i="17"/>
  <c r="AF31" i="17"/>
  <c r="AJ7" i="17"/>
  <c r="AF22" i="17"/>
  <c r="AK27" i="17"/>
  <c r="AH67" i="17"/>
  <c r="AG66" i="17"/>
  <c r="AI67" i="17"/>
  <c r="AX59" i="17"/>
  <c r="AJ66" i="17"/>
  <c r="AF70" i="17"/>
  <c r="AH51" i="17"/>
  <c r="AJ78" i="17"/>
  <c r="AK81" i="17"/>
  <c r="BC81" i="17"/>
  <c r="AH78" i="17"/>
  <c r="AG57" i="17"/>
  <c r="AF6" i="17"/>
  <c r="AF11" i="17"/>
  <c r="AH16" i="17"/>
  <c r="AH11" i="17"/>
  <c r="AT35" i="17"/>
  <c r="BD61" i="17" s="1"/>
  <c r="BD5" i="17"/>
  <c r="AT36" i="17"/>
  <c r="AT34" i="17"/>
  <c r="AH22" i="17"/>
  <c r="AH10" i="17"/>
  <c r="AF27" i="17"/>
  <c r="AH19" i="17"/>
  <c r="AL63" i="17"/>
  <c r="AL67" i="17"/>
  <c r="AL70" i="17"/>
  <c r="AL73" i="17"/>
  <c r="AL12" i="17"/>
  <c r="AL71" i="17"/>
  <c r="AL66" i="17"/>
  <c r="AL81" i="17"/>
  <c r="AL75" i="17"/>
  <c r="AL83" i="17"/>
  <c r="AL77" i="17"/>
  <c r="AL53" i="17"/>
  <c r="AL78" i="17"/>
  <c r="AL82" i="17"/>
  <c r="AL79" i="17"/>
  <c r="AL62" i="17"/>
  <c r="AJ27" i="17"/>
  <c r="AH9" i="17"/>
  <c r="AL30" i="17"/>
  <c r="AL69" i="17"/>
  <c r="AJ59" i="17"/>
  <c r="AJ69" i="17"/>
  <c r="AL16" i="17"/>
  <c r="AL29" i="17"/>
  <c r="AJ16" i="17"/>
  <c r="AL57" i="17"/>
  <c r="BA69" i="17"/>
  <c r="AG81" i="17"/>
  <c r="AG75" i="17"/>
  <c r="AO34" i="17"/>
  <c r="AK16" i="17"/>
  <c r="AL6" i="17"/>
  <c r="AH32" i="17"/>
  <c r="AX25" i="17"/>
  <c r="AH7" i="17"/>
  <c r="AL23" i="17"/>
  <c r="AJ5" i="17"/>
  <c r="AL11" i="17"/>
  <c r="AH6" i="17"/>
  <c r="AL24" i="17"/>
  <c r="AG42" i="17"/>
  <c r="AO35" i="17"/>
  <c r="AY66" i="17" s="1"/>
  <c r="AU34" i="17"/>
  <c r="AU36" i="17"/>
  <c r="AU35" i="17"/>
  <c r="BE83" i="17" s="1"/>
  <c r="AO36" i="17"/>
  <c r="AL42" i="17"/>
  <c r="AL26" i="17"/>
  <c r="AJ41" i="17"/>
  <c r="AJ53" i="17"/>
  <c r="AJ65" i="17"/>
  <c r="AI4" i="17"/>
  <c r="AF21" i="17"/>
  <c r="AG69" i="17"/>
  <c r="AF67" i="17"/>
  <c r="BA82" i="17"/>
  <c r="AJ63" i="17"/>
  <c r="AF18" i="17"/>
  <c r="AN36" i="17"/>
  <c r="AF13" i="17"/>
  <c r="AF23" i="17"/>
  <c r="AG7" i="17"/>
  <c r="AF20" i="17"/>
  <c r="AH4" i="17"/>
  <c r="AH23" i="17"/>
  <c r="AH57" i="17"/>
  <c r="AH65" i="17"/>
  <c r="AH14" i="17"/>
  <c r="AH42" i="17"/>
  <c r="AH28" i="17"/>
  <c r="AH31" i="17"/>
  <c r="AH59" i="17"/>
  <c r="AH21" i="17"/>
  <c r="AH66" i="17"/>
  <c r="AH69" i="17"/>
  <c r="AH71" i="17"/>
  <c r="AH77" i="17"/>
  <c r="AH54" i="17"/>
  <c r="AH49" i="17"/>
  <c r="AH74" i="17"/>
  <c r="AH82" i="17"/>
  <c r="AH70" i="17"/>
  <c r="AH79" i="17"/>
  <c r="AH73" i="17"/>
  <c r="AH75" i="17"/>
  <c r="AH81" i="17"/>
  <c r="AH83" i="17"/>
  <c r="AP34" i="17"/>
  <c r="AZ10" i="17" s="1"/>
  <c r="AF16" i="17"/>
  <c r="AF54" i="17"/>
  <c r="AK67" i="17"/>
  <c r="AK73" i="17"/>
  <c r="AI12" i="17"/>
  <c r="AI20" i="17"/>
  <c r="AI22" i="17"/>
  <c r="AI24" i="17"/>
  <c r="AI26" i="17"/>
  <c r="AI30" i="17"/>
  <c r="AI32" i="17"/>
  <c r="AI15" i="17"/>
  <c r="AI23" i="17"/>
  <c r="AI10" i="17"/>
  <c r="AI41" i="17"/>
  <c r="AI8" i="17"/>
  <c r="AI11" i="17"/>
  <c r="AI7" i="17"/>
  <c r="AI18" i="17"/>
  <c r="AI29" i="17"/>
  <c r="AI19" i="17"/>
  <c r="AI27" i="17"/>
  <c r="AI62" i="17"/>
  <c r="AI63" i="17"/>
  <c r="AI53" i="17"/>
  <c r="AI57" i="17"/>
  <c r="AI17" i="17"/>
  <c r="AI5" i="17"/>
  <c r="AI55" i="17"/>
  <c r="AI59" i="17"/>
  <c r="AI6" i="17"/>
  <c r="AI16" i="17"/>
  <c r="AI25" i="17"/>
  <c r="AI51" i="17"/>
  <c r="AI58" i="17"/>
  <c r="AI13" i="17"/>
  <c r="AI65" i="17"/>
  <c r="AI9" i="17"/>
  <c r="AI61" i="17"/>
  <c r="AI66" i="17"/>
  <c r="AI50" i="17"/>
  <c r="AI54" i="17"/>
  <c r="AI74" i="17"/>
  <c r="AI78" i="17"/>
  <c r="AI69" i="17"/>
  <c r="AI71" i="17"/>
  <c r="AI77" i="17"/>
  <c r="BA49" i="17"/>
  <c r="AK75" i="17"/>
  <c r="AL61" i="17"/>
  <c r="AJ70" i="17"/>
  <c r="AI70" i="17"/>
  <c r="AG83" i="17"/>
  <c r="BA79" i="17"/>
  <c r="AF73" i="17"/>
  <c r="AK5" i="17"/>
  <c r="AK7" i="17"/>
  <c r="AK9" i="17"/>
  <c r="AK11" i="17"/>
  <c r="AK15" i="17"/>
  <c r="AK17" i="17"/>
  <c r="AK19" i="17"/>
  <c r="AK29" i="17"/>
  <c r="AK12" i="17"/>
  <c r="AK28" i="17"/>
  <c r="AK4" i="17"/>
  <c r="AK30" i="17"/>
  <c r="AK32" i="17"/>
  <c r="AK14" i="17"/>
  <c r="AK20" i="17"/>
  <c r="AK21" i="17"/>
  <c r="AK31" i="17"/>
  <c r="AK8" i="17"/>
  <c r="AK26" i="17"/>
  <c r="AK23" i="17"/>
  <c r="AK54" i="17"/>
  <c r="AK50" i="17"/>
  <c r="AK41" i="17"/>
  <c r="AK57" i="17"/>
  <c r="AK62" i="17"/>
  <c r="AK63" i="17"/>
  <c r="AK24" i="17"/>
  <c r="AK42" i="17"/>
  <c r="AK65" i="17"/>
  <c r="AK18" i="17"/>
  <c r="AK6" i="17"/>
  <c r="AK22" i="17"/>
  <c r="AK25" i="17"/>
  <c r="AK49" i="17"/>
  <c r="AK51" i="17"/>
  <c r="AK71" i="17"/>
  <c r="AK61" i="17"/>
  <c r="AK66" i="17"/>
  <c r="AK58" i="17"/>
  <c r="AK77" i="17"/>
  <c r="AK59" i="17"/>
  <c r="AK69" i="17"/>
  <c r="AK74" i="17"/>
  <c r="BB5" i="17"/>
  <c r="AR36" i="17"/>
  <c r="AR35" i="17"/>
  <c r="AR34" i="17"/>
  <c r="BB78" i="17" s="1"/>
  <c r="AF50" i="17"/>
  <c r="AG6" i="17"/>
  <c r="AG8" i="17"/>
  <c r="AG10" i="17"/>
  <c r="AG13" i="17"/>
  <c r="AG16" i="17"/>
  <c r="AG18" i="17"/>
  <c r="AG27" i="17"/>
  <c r="AG4" i="17"/>
  <c r="AG14" i="17"/>
  <c r="AG21" i="17"/>
  <c r="AG22" i="17"/>
  <c r="AG31" i="17"/>
  <c r="AG11" i="17"/>
  <c r="AG20" i="17"/>
  <c r="AG9" i="17"/>
  <c r="AG19" i="17"/>
  <c r="AG28" i="17"/>
  <c r="AG30" i="17"/>
  <c r="AG41" i="17"/>
  <c r="AG53" i="17"/>
  <c r="AG17" i="17"/>
  <c r="AG24" i="17"/>
  <c r="AG55" i="17"/>
  <c r="AG12" i="17"/>
  <c r="AG32" i="17"/>
  <c r="AG51" i="17"/>
  <c r="AG26" i="17"/>
  <c r="AG54" i="17"/>
  <c r="AG23" i="17"/>
  <c r="AG50" i="17"/>
  <c r="AG61" i="17"/>
  <c r="AG63" i="17"/>
  <c r="AG73" i="17"/>
  <c r="AG58" i="17"/>
  <c r="AG15" i="17"/>
  <c r="AG25" i="17"/>
  <c r="AG70" i="17"/>
  <c r="AG62" i="17"/>
  <c r="AG65" i="17"/>
  <c r="AG59" i="17"/>
  <c r="AG67" i="17"/>
  <c r="AG78" i="17"/>
  <c r="AG74" i="17"/>
  <c r="AG49" i="17"/>
  <c r="AY75" i="17"/>
  <c r="AF53" i="17"/>
  <c r="BA71" i="17"/>
  <c r="BE10" i="17"/>
  <c r="AK79" i="17"/>
  <c r="AG77" i="17"/>
  <c r="AG79" i="17"/>
  <c r="AF9" i="17"/>
  <c r="AF7" i="17"/>
  <c r="AF29" i="17"/>
  <c r="AF17" i="17"/>
  <c r="AF19" i="17"/>
  <c r="AF42" i="17"/>
  <c r="AF59" i="17"/>
  <c r="AF5" i="17"/>
  <c r="AF51" i="17"/>
  <c r="AF49" i="17"/>
  <c r="AF62" i="17"/>
  <c r="AF66" i="17"/>
  <c r="AF69" i="17"/>
  <c r="AF71" i="17"/>
  <c r="AF57" i="17"/>
  <c r="AF63" i="17"/>
  <c r="AF74" i="17"/>
  <c r="AF75" i="17"/>
  <c r="AF81" i="17"/>
  <c r="AF82" i="17"/>
  <c r="AF77" i="17"/>
  <c r="AF83" i="17"/>
  <c r="AF79" i="17"/>
  <c r="BC31" i="17"/>
  <c r="AK70" i="17"/>
  <c r="AK53" i="17"/>
  <c r="AF30" i="17"/>
  <c r="AF25" i="17"/>
  <c r="AH25" i="17"/>
  <c r="AY41" i="17"/>
  <c r="AF14" i="17"/>
  <c r="AJ57" i="17"/>
  <c r="BD17" i="17"/>
  <c r="AP35" i="17"/>
  <c r="AZ15" i="17" s="1"/>
  <c r="AH18" i="17"/>
  <c r="AN34" i="17"/>
  <c r="AX6" i="17" s="1"/>
  <c r="AI73" i="17"/>
  <c r="AG5" i="17"/>
  <c r="AJ75" i="17"/>
  <c r="AJ6" i="17"/>
  <c r="BB50" i="17"/>
  <c r="AL65" i="17"/>
  <c r="AJ18" i="17"/>
  <c r="AL55" i="17"/>
  <c r="AY63" i="17"/>
  <c r="AG71" i="17"/>
  <c r="AI79" i="17"/>
  <c r="AF65" i="17"/>
  <c r="AK83" i="17"/>
  <c r="AI81" i="17"/>
  <c r="BA20" i="19" l="1"/>
  <c r="BA44" i="19"/>
  <c r="BE76" i="19"/>
  <c r="BA22" i="19"/>
  <c r="BB68" i="19"/>
  <c r="BC9" i="19"/>
  <c r="BB85" i="19"/>
  <c r="BE43" i="19"/>
  <c r="BB47" i="19"/>
  <c r="BA6" i="19"/>
  <c r="BA8" i="19"/>
  <c r="BA10" i="19"/>
  <c r="BA16" i="19"/>
  <c r="BA18" i="19"/>
  <c r="BA21" i="19"/>
  <c r="BA23" i="19"/>
  <c r="BA25" i="19"/>
  <c r="BA31" i="19"/>
  <c r="BA46" i="19"/>
  <c r="BA60" i="19"/>
  <c r="BA85" i="19"/>
  <c r="BA96" i="19"/>
  <c r="BA43" i="19"/>
  <c r="BA55" i="19"/>
  <c r="BA59" i="19"/>
  <c r="BA69" i="19"/>
  <c r="BA73" i="19"/>
  <c r="BA84" i="19"/>
  <c r="BA95" i="19"/>
  <c r="BA45" i="19"/>
  <c r="BA93" i="19"/>
  <c r="BA101" i="19"/>
  <c r="BA56" i="19"/>
  <c r="BA72" i="19"/>
  <c r="BA83" i="19"/>
  <c r="BA15" i="19"/>
  <c r="BA77" i="19"/>
  <c r="BA100" i="19"/>
  <c r="BA57" i="19"/>
  <c r="BA71" i="19"/>
  <c r="BA75" i="19"/>
  <c r="BA48" i="19"/>
  <c r="BA7" i="19"/>
  <c r="BA47" i="19"/>
  <c r="BA79" i="19"/>
  <c r="BA88" i="19"/>
  <c r="BA17" i="19"/>
  <c r="BA99" i="19"/>
  <c r="BA87" i="19"/>
  <c r="BA9" i="19"/>
  <c r="BA89" i="19"/>
  <c r="BA58" i="19"/>
  <c r="BA68" i="19"/>
  <c r="BA76" i="19"/>
  <c r="BA97" i="19"/>
  <c r="BA5" i="19"/>
  <c r="BA81" i="19"/>
  <c r="BE96" i="19"/>
  <c r="BB55" i="19"/>
  <c r="BE25" i="19"/>
  <c r="BE95" i="19"/>
  <c r="BA67" i="19"/>
  <c r="BE72" i="19"/>
  <c r="BA80" i="19"/>
  <c r="BE21" i="19"/>
  <c r="BA32" i="19"/>
  <c r="BE97" i="19"/>
  <c r="AY21" i="19"/>
  <c r="AY23" i="19"/>
  <c r="AY25" i="19"/>
  <c r="AY31" i="19"/>
  <c r="AY5" i="19"/>
  <c r="AY7" i="19"/>
  <c r="AY9" i="19"/>
  <c r="AY15" i="19"/>
  <c r="AY17" i="19"/>
  <c r="AY43" i="19"/>
  <c r="AY48" i="19"/>
  <c r="AY55" i="19"/>
  <c r="AY59" i="19"/>
  <c r="AY77" i="19"/>
  <c r="AY88" i="19"/>
  <c r="AY99" i="19"/>
  <c r="AY58" i="19"/>
  <c r="AY68" i="19"/>
  <c r="AY73" i="19"/>
  <c r="AY101" i="19"/>
  <c r="AY47" i="19"/>
  <c r="AY76" i="19"/>
  <c r="AY87" i="19"/>
  <c r="AY97" i="19"/>
  <c r="AY45" i="19"/>
  <c r="AY72" i="19"/>
  <c r="AY75" i="19"/>
  <c r="AY85" i="19"/>
  <c r="AY96" i="19"/>
  <c r="AY89" i="19"/>
  <c r="AY79" i="19"/>
  <c r="AY56" i="19"/>
  <c r="AY32" i="19"/>
  <c r="AY60" i="19"/>
  <c r="AY71" i="19"/>
  <c r="AY91" i="19"/>
  <c r="AY30" i="19"/>
  <c r="AY20" i="19"/>
  <c r="AY22" i="19"/>
  <c r="AY80" i="19"/>
  <c r="AY67" i="19"/>
  <c r="AY100" i="19"/>
  <c r="AY24" i="19"/>
  <c r="BE31" i="19"/>
  <c r="BA92" i="19"/>
  <c r="BB71" i="19"/>
  <c r="BB95" i="19"/>
  <c r="BA30" i="19"/>
  <c r="BB84" i="19"/>
  <c r="BE5" i="19"/>
  <c r="BE7" i="19"/>
  <c r="BE9" i="19"/>
  <c r="BE15" i="19"/>
  <c r="BE17" i="19"/>
  <c r="BE20" i="19"/>
  <c r="BE22" i="19"/>
  <c r="BE24" i="19"/>
  <c r="BE30" i="19"/>
  <c r="BE32" i="19"/>
  <c r="BE91" i="19"/>
  <c r="BE101" i="19"/>
  <c r="BE58" i="19"/>
  <c r="BE79" i="19"/>
  <c r="BE89" i="19"/>
  <c r="BE100" i="19"/>
  <c r="BE47" i="19"/>
  <c r="BE77" i="19"/>
  <c r="BE99" i="19"/>
  <c r="BE88" i="19"/>
  <c r="BE80" i="19"/>
  <c r="BE73" i="19"/>
  <c r="BE44" i="19"/>
  <c r="BE57" i="19"/>
  <c r="BE10" i="19"/>
  <c r="BE71" i="19"/>
  <c r="BE83" i="19"/>
  <c r="BE60" i="19"/>
  <c r="BE45" i="19"/>
  <c r="BE92" i="19"/>
  <c r="BE93" i="19"/>
  <c r="BE68" i="19"/>
  <c r="BE67" i="19"/>
  <c r="BE56" i="19"/>
  <c r="BE81" i="19"/>
  <c r="BE59" i="19"/>
  <c r="BE55" i="19"/>
  <c r="BE16" i="19"/>
  <c r="BE18" i="19"/>
  <c r="BE69" i="19"/>
  <c r="BE6" i="19"/>
  <c r="BE8" i="19"/>
  <c r="BE48" i="19"/>
  <c r="BE75" i="19"/>
  <c r="BB7" i="19"/>
  <c r="BB9" i="19"/>
  <c r="BB15" i="19"/>
  <c r="BB17" i="19"/>
  <c r="BB20" i="19"/>
  <c r="BB22" i="19"/>
  <c r="BB24" i="19"/>
  <c r="BB30" i="19"/>
  <c r="BB32" i="19"/>
  <c r="BB6" i="19"/>
  <c r="BB10" i="19"/>
  <c r="BB16" i="19"/>
  <c r="BB18" i="19"/>
  <c r="BB25" i="19"/>
  <c r="BB31" i="19"/>
  <c r="BB23" i="19"/>
  <c r="BB21" i="19"/>
  <c r="BB57" i="19"/>
  <c r="BB43" i="19"/>
  <c r="BB48" i="19"/>
  <c r="BB46" i="19"/>
  <c r="BB79" i="19"/>
  <c r="BB89" i="19"/>
  <c r="BB100" i="19"/>
  <c r="BB69" i="19"/>
  <c r="BB77" i="19"/>
  <c r="BB88" i="19"/>
  <c r="BB99" i="19"/>
  <c r="BB73" i="19"/>
  <c r="BB97" i="19"/>
  <c r="BB76" i="19"/>
  <c r="BB87" i="19"/>
  <c r="BB56" i="19"/>
  <c r="BB92" i="19"/>
  <c r="BB5" i="19"/>
  <c r="BB83" i="19"/>
  <c r="BB93" i="19"/>
  <c r="BB101" i="19"/>
  <c r="BB59" i="19"/>
  <c r="BB67" i="19"/>
  <c r="BB81" i="19"/>
  <c r="BB80" i="19"/>
  <c r="BB45" i="19"/>
  <c r="BB72" i="19"/>
  <c r="BB60" i="19"/>
  <c r="BB44" i="19"/>
  <c r="BB91" i="19"/>
  <c r="BC20" i="19"/>
  <c r="BC22" i="19"/>
  <c r="BC30" i="19"/>
  <c r="BC32" i="19"/>
  <c r="BC6" i="19"/>
  <c r="BC8" i="19"/>
  <c r="BC10" i="19"/>
  <c r="BC16" i="19"/>
  <c r="BC18" i="19"/>
  <c r="BC71" i="19"/>
  <c r="BC44" i="19"/>
  <c r="BC83" i="19"/>
  <c r="BC93" i="19"/>
  <c r="BC57" i="19"/>
  <c r="BC81" i="19"/>
  <c r="BC92" i="19"/>
  <c r="BC67" i="19"/>
  <c r="BC69" i="19"/>
  <c r="BC80" i="19"/>
  <c r="BC91" i="19"/>
  <c r="BC101" i="19"/>
  <c r="BC96" i="19"/>
  <c r="BC75" i="19"/>
  <c r="BC95" i="19"/>
  <c r="BC60" i="19"/>
  <c r="BC85" i="19"/>
  <c r="BC68" i="19"/>
  <c r="BC84" i="19"/>
  <c r="BC73" i="19"/>
  <c r="BC55" i="19"/>
  <c r="BC56" i="19"/>
  <c r="BC24" i="19"/>
  <c r="BC45" i="19"/>
  <c r="BC48" i="19"/>
  <c r="BC58" i="19"/>
  <c r="BC46" i="19"/>
  <c r="BC25" i="19"/>
  <c r="BC47" i="19"/>
  <c r="BC72" i="19"/>
  <c r="BC59" i="19"/>
  <c r="BC31" i="19"/>
  <c r="BC21" i="19"/>
  <c r="BC23" i="19"/>
  <c r="AY6" i="19"/>
  <c r="BE85" i="19"/>
  <c r="BE82" i="17"/>
  <c r="BD71" i="17"/>
  <c r="AZ58" i="17"/>
  <c r="BA57" i="17"/>
  <c r="BD9" i="17"/>
  <c r="BF21" i="17"/>
  <c r="BB8" i="17"/>
  <c r="BB10" i="17"/>
  <c r="BB42" i="17"/>
  <c r="BB70" i="17"/>
  <c r="BB67" i="17"/>
  <c r="BB71" i="17"/>
  <c r="BB75" i="17"/>
  <c r="BB77" i="17"/>
  <c r="BB18" i="17"/>
  <c r="BB65" i="17"/>
  <c r="BB53" i="17"/>
  <c r="BB82" i="17"/>
  <c r="BB83" i="17"/>
  <c r="BB79" i="17"/>
  <c r="BB81" i="17"/>
  <c r="BB31" i="17"/>
  <c r="BB7" i="17"/>
  <c r="BB74" i="17"/>
  <c r="BB58" i="17"/>
  <c r="BB23" i="17"/>
  <c r="BB57" i="17"/>
  <c r="BB69" i="17"/>
  <c r="BB59" i="17"/>
  <c r="BB55" i="17"/>
  <c r="BB49" i="17"/>
  <c r="BB16" i="17"/>
  <c r="BB63" i="17"/>
  <c r="BB54" i="17"/>
  <c r="BB6" i="17"/>
  <c r="BB41" i="17"/>
  <c r="BB73" i="17"/>
  <c r="BB51" i="17"/>
  <c r="BB21" i="17"/>
  <c r="BB61" i="17"/>
  <c r="BB66" i="17"/>
  <c r="BB15" i="17"/>
  <c r="AY77" i="17"/>
  <c r="BE6" i="17"/>
  <c r="AX20" i="17"/>
  <c r="BF31" i="17"/>
  <c r="BF57" i="17"/>
  <c r="BD59" i="17"/>
  <c r="BE81" i="17"/>
  <c r="BF8" i="17"/>
  <c r="BB30" i="17"/>
  <c r="BC59" i="17"/>
  <c r="BC65" i="17"/>
  <c r="BC69" i="17"/>
  <c r="BC32" i="17"/>
  <c r="BC25" i="17"/>
  <c r="AX31" i="17"/>
  <c r="AX32" i="17"/>
  <c r="AX50" i="17"/>
  <c r="AX83" i="17"/>
  <c r="AX62" i="17"/>
  <c r="BE67" i="17"/>
  <c r="AZ78" i="17"/>
  <c r="AZ73" i="17"/>
  <c r="AX21" i="17"/>
  <c r="BB32" i="17"/>
  <c r="BB25" i="17"/>
  <c r="BA20" i="17"/>
  <c r="BA22" i="17"/>
  <c r="BA24" i="17"/>
  <c r="BA30" i="17"/>
  <c r="BA32" i="17"/>
  <c r="BA10" i="17"/>
  <c r="BA6" i="17"/>
  <c r="BA9" i="17"/>
  <c r="BA7" i="17"/>
  <c r="BA23" i="17"/>
  <c r="BA31" i="17"/>
  <c r="BA15" i="17"/>
  <c r="BA18" i="17"/>
  <c r="BA25" i="17"/>
  <c r="BA41" i="17"/>
  <c r="BA59" i="17"/>
  <c r="BA55" i="17"/>
  <c r="BA74" i="17"/>
  <c r="BA58" i="17"/>
  <c r="BA54" i="17"/>
  <c r="BA61" i="17"/>
  <c r="BA53" i="17"/>
  <c r="BA67" i="17"/>
  <c r="BA75" i="17"/>
  <c r="BA65" i="17"/>
  <c r="BA51" i="17"/>
  <c r="BA70" i="17"/>
  <c r="BA42" i="17"/>
  <c r="BA73" i="17"/>
  <c r="BA62" i="17"/>
  <c r="BA63" i="17"/>
  <c r="BA81" i="17"/>
  <c r="BA8" i="17"/>
  <c r="BA16" i="17"/>
  <c r="BA50" i="17"/>
  <c r="BA83" i="17"/>
  <c r="BA78" i="17"/>
  <c r="BA17" i="17"/>
  <c r="BA21" i="17"/>
  <c r="BA77" i="17"/>
  <c r="AX70" i="17"/>
  <c r="AX67" i="17"/>
  <c r="AX71" i="17"/>
  <c r="J40" i="11" s="1"/>
  <c r="AX81" i="17"/>
  <c r="AX61" i="17"/>
  <c r="AY6" i="17"/>
  <c r="AY8" i="17"/>
  <c r="AY10" i="17"/>
  <c r="AY16" i="17"/>
  <c r="AY18" i="17"/>
  <c r="AY15" i="17"/>
  <c r="AY31" i="17"/>
  <c r="AY20" i="17"/>
  <c r="AY58" i="17"/>
  <c r="AY5" i="17"/>
  <c r="AY21" i="17"/>
  <c r="AY54" i="17"/>
  <c r="AY23" i="17"/>
  <c r="AY51" i="17"/>
  <c r="AY65" i="17"/>
  <c r="AY73" i="17"/>
  <c r="AY55" i="17"/>
  <c r="AY67" i="17"/>
  <c r="AY78" i="17"/>
  <c r="AY83" i="17"/>
  <c r="AY71" i="17"/>
  <c r="AY57" i="17"/>
  <c r="AY70" i="17"/>
  <c r="AY25" i="17"/>
  <c r="AY82" i="17"/>
  <c r="AY7" i="17"/>
  <c r="AY17" i="17"/>
  <c r="AY69" i="17"/>
  <c r="AY42" i="17"/>
  <c r="AY62" i="17"/>
  <c r="AY49" i="17"/>
  <c r="AY53" i="17"/>
  <c r="AY79" i="17"/>
  <c r="AY81" i="17"/>
  <c r="AY74" i="17"/>
  <c r="AY59" i="17"/>
  <c r="AY9" i="17"/>
  <c r="BF74" i="17"/>
  <c r="BF61" i="17"/>
  <c r="AX10" i="17"/>
  <c r="BB20" i="17"/>
  <c r="AX82" i="17"/>
  <c r="M40" i="11" s="1"/>
  <c r="AX8" i="17"/>
  <c r="AX22" i="17"/>
  <c r="AX75" i="17"/>
  <c r="AX15" i="17"/>
  <c r="AZ23" i="17"/>
  <c r="AZ25" i="17"/>
  <c r="AZ42" i="17"/>
  <c r="AZ62" i="17"/>
  <c r="AZ49" i="17"/>
  <c r="AZ75" i="17"/>
  <c r="AZ77" i="17"/>
  <c r="AZ59" i="17"/>
  <c r="AZ65" i="17"/>
  <c r="AZ83" i="17"/>
  <c r="AZ81" i="17"/>
  <c r="AZ79" i="17"/>
  <c r="AZ57" i="17"/>
  <c r="AZ7" i="17"/>
  <c r="AZ67" i="17"/>
  <c r="AZ21" i="17"/>
  <c r="AZ63" i="17"/>
  <c r="AZ5" i="17"/>
  <c r="AZ22" i="17"/>
  <c r="AZ32" i="17"/>
  <c r="AZ82" i="17"/>
  <c r="AZ70" i="17"/>
  <c r="AZ54" i="17"/>
  <c r="AZ71" i="17"/>
  <c r="AZ61" i="17"/>
  <c r="AZ9" i="17"/>
  <c r="AZ30" i="17"/>
  <c r="AZ69" i="17"/>
  <c r="AZ50" i="17"/>
  <c r="AZ41" i="17"/>
  <c r="AZ53" i="17"/>
  <c r="AZ66" i="17"/>
  <c r="AZ51" i="17"/>
  <c r="AZ17" i="17"/>
  <c r="AZ20" i="17"/>
  <c r="AZ31" i="17"/>
  <c r="AZ74" i="17"/>
  <c r="AZ18" i="17"/>
  <c r="AY50" i="17"/>
  <c r="BB17" i="17"/>
  <c r="AY22" i="17"/>
  <c r="AX41" i="17"/>
  <c r="AX55" i="17"/>
  <c r="AX53" i="17"/>
  <c r="AX77" i="17"/>
  <c r="V44" i="11" s="1"/>
  <c r="AX17" i="17"/>
  <c r="BE21" i="17"/>
  <c r="BE23" i="17"/>
  <c r="BE25" i="17"/>
  <c r="BE31" i="17"/>
  <c r="BE5" i="17"/>
  <c r="BE7" i="17"/>
  <c r="BE8" i="17"/>
  <c r="BE17" i="17"/>
  <c r="BE49" i="17"/>
  <c r="BE63" i="17"/>
  <c r="BE18" i="17"/>
  <c r="BE42" i="17"/>
  <c r="BE50" i="17"/>
  <c r="BE62" i="17"/>
  <c r="BE57" i="17"/>
  <c r="BE59" i="17"/>
  <c r="BE65" i="17"/>
  <c r="BE77" i="17"/>
  <c r="BE73" i="17"/>
  <c r="BE78" i="17"/>
  <c r="BE22" i="17"/>
  <c r="BE41" i="17"/>
  <c r="BE79" i="17"/>
  <c r="BE51" i="17"/>
  <c r="BE20" i="17"/>
  <c r="BE74" i="17"/>
  <c r="BE9" i="17"/>
  <c r="BE71" i="17"/>
  <c r="BE66" i="17"/>
  <c r="BE55" i="17"/>
  <c r="BE32" i="17"/>
  <c r="BE30" i="17"/>
  <c r="BE54" i="17"/>
  <c r="BE16" i="17"/>
  <c r="BE61" i="17"/>
  <c r="BE58" i="17"/>
  <c r="BE69" i="17"/>
  <c r="BE15" i="17"/>
  <c r="BE24" i="17"/>
  <c r="BF30" i="17"/>
  <c r="AX18" i="17"/>
  <c r="AZ16" i="17"/>
  <c r="AX57" i="17"/>
  <c r="AX74" i="17"/>
  <c r="BB9" i="17"/>
  <c r="BD63" i="17"/>
  <c r="AZ6" i="17"/>
  <c r="AZ24" i="17"/>
  <c r="BF59" i="17"/>
  <c r="BF42" i="17"/>
  <c r="AZ55" i="17"/>
  <c r="AY32" i="17"/>
  <c r="BE75" i="17"/>
  <c r="AX23" i="17"/>
  <c r="BB24" i="17"/>
  <c r="BC67" i="17"/>
  <c r="BC77" i="17"/>
  <c r="BC51" i="17"/>
  <c r="BC41" i="17"/>
  <c r="BC30" i="17"/>
  <c r="BC9" i="17"/>
  <c r="AX49" i="17"/>
  <c r="AX9" i="17"/>
  <c r="AX65" i="17"/>
  <c r="AX63" i="17"/>
  <c r="AX5" i="17"/>
  <c r="BF41" i="17"/>
  <c r="BE53" i="17"/>
  <c r="BF32" i="17"/>
  <c r="BD20" i="17"/>
  <c r="BD30" i="17"/>
  <c r="BD32" i="17"/>
  <c r="BD65" i="17"/>
  <c r="BD58" i="17"/>
  <c r="BD66" i="17"/>
  <c r="BD77" i="17"/>
  <c r="BD78" i="17"/>
  <c r="BD75" i="17"/>
  <c r="BD82" i="17"/>
  <c r="BD79" i="17"/>
  <c r="BD83" i="17"/>
  <c r="BD49" i="17"/>
  <c r="BD42" i="17"/>
  <c r="BD55" i="17"/>
  <c r="BD74" i="17"/>
  <c r="BD67" i="17"/>
  <c r="BD57" i="17"/>
  <c r="BD23" i="17"/>
  <c r="BD62" i="17"/>
  <c r="BD50" i="17"/>
  <c r="BD53" i="17"/>
  <c r="BD70" i="17"/>
  <c r="BD10" i="17"/>
  <c r="BD81" i="17"/>
  <c r="BD54" i="17"/>
  <c r="BD16" i="17"/>
  <c r="BD51" i="17"/>
  <c r="BD73" i="17"/>
  <c r="BD69" i="17"/>
  <c r="BD24" i="17"/>
  <c r="BD18" i="17"/>
  <c r="BD21" i="17"/>
  <c r="BD8" i="17"/>
  <c r="BD22" i="17"/>
  <c r="BD6" i="17"/>
  <c r="BB22" i="17"/>
  <c r="BD15" i="17"/>
  <c r="BD7" i="17"/>
  <c r="AY24" i="17"/>
  <c r="AX24" i="17"/>
  <c r="AX54" i="17"/>
  <c r="AX73" i="17"/>
  <c r="AX66" i="17"/>
  <c r="BF5" i="17"/>
  <c r="BF63" i="17"/>
  <c r="BF69" i="17"/>
  <c r="BF70" i="17"/>
  <c r="BF51" i="17"/>
  <c r="BF54" i="17"/>
  <c r="BF75" i="17"/>
  <c r="BF77" i="17"/>
  <c r="BF9" i="17"/>
  <c r="BF79" i="17"/>
  <c r="BF83" i="17"/>
  <c r="BF82" i="17"/>
  <c r="BF81" i="17"/>
  <c r="BF78" i="17"/>
  <c r="BF71" i="17"/>
  <c r="BF16" i="17"/>
  <c r="BF6" i="17"/>
  <c r="BF58" i="17"/>
  <c r="BF53" i="17"/>
  <c r="BF15" i="17"/>
  <c r="BF55" i="17"/>
  <c r="BF17" i="17"/>
  <c r="BF66" i="17"/>
  <c r="BF10" i="17"/>
  <c r="BF20" i="17"/>
  <c r="BF24" i="17"/>
  <c r="BF73" i="17"/>
  <c r="BF49" i="17"/>
  <c r="BF7" i="17"/>
  <c r="BF22" i="17"/>
  <c r="BF67" i="17"/>
  <c r="BF65" i="17"/>
  <c r="BF50" i="17"/>
  <c r="BF18" i="17"/>
  <c r="BE70" i="17"/>
  <c r="BB62" i="17"/>
  <c r="BD41" i="17"/>
  <c r="AY30" i="17"/>
  <c r="BF23" i="17"/>
  <c r="BF62" i="17"/>
  <c r="AY61" i="17"/>
  <c r="AX16" i="17"/>
  <c r="BD25" i="17"/>
  <c r="AZ8" i="17"/>
  <c r="BD31" i="17"/>
  <c r="AX58" i="17"/>
  <c r="T45" i="11" s="1"/>
  <c r="AX51" i="17"/>
  <c r="AX79" i="17"/>
  <c r="AX7" i="17"/>
  <c r="V43" i="11"/>
  <c r="U45" i="11"/>
  <c r="S45" i="11"/>
  <c r="V45" i="11"/>
  <c r="W44" i="11"/>
  <c r="T44" i="11"/>
  <c r="S44" i="11"/>
  <c r="S43" i="11"/>
  <c r="Y40" i="11"/>
  <c r="X43" i="11"/>
  <c r="X44" i="11"/>
  <c r="W43" i="11"/>
  <c r="V40" i="11" l="1"/>
  <c r="X45" i="11"/>
  <c r="U44" i="11"/>
  <c r="U43" i="11"/>
  <c r="S40" i="11" s="1"/>
  <c r="P40" i="11"/>
  <c r="W45" i="11"/>
  <c r="S41" i="11" l="1"/>
  <c r="E40" i="11"/>
  <c r="F40" i="11"/>
  <c r="H40" i="11"/>
  <c r="G40" i="11" l="1"/>
  <c r="S38" i="11"/>
  <c r="U38" i="11"/>
  <c r="P35" i="11"/>
  <c r="H42" i="10" s="1"/>
  <c r="X38" i="11"/>
  <c r="W38" i="11"/>
  <c r="Y35" i="11"/>
  <c r="V38" i="11"/>
  <c r="J35" i="11"/>
  <c r="H45" i="10" s="1"/>
  <c r="P30" i="11"/>
  <c r="M30" i="10" s="1"/>
  <c r="S33" i="11"/>
  <c r="X33" i="11"/>
  <c r="W33" i="11"/>
  <c r="M30" i="11"/>
  <c r="M36" i="10" s="1"/>
  <c r="P25" i="11"/>
  <c r="H30" i="10" s="1"/>
  <c r="V28" i="11"/>
  <c r="E6" i="10"/>
  <c r="E5" i="10"/>
  <c r="E7" i="10"/>
  <c r="E9" i="10"/>
  <c r="S8" i="11"/>
  <c r="U8" i="11"/>
  <c r="V13" i="11"/>
  <c r="W18" i="11"/>
  <c r="X23" i="11"/>
  <c r="V23" i="11"/>
  <c r="G4" i="10"/>
  <c r="L4" i="10"/>
  <c r="O7" i="10"/>
  <c r="O8" i="10"/>
  <c r="G16" i="10"/>
  <c r="L16" i="10"/>
  <c r="J19" i="10"/>
  <c r="O19" i="10"/>
  <c r="J20" i="10"/>
  <c r="B14" i="9"/>
  <c r="Q43" i="7"/>
  <c r="L40" i="7"/>
  <c r="AE7" i="6"/>
  <c r="H54" i="7"/>
  <c r="AJ29" i="6"/>
  <c r="AJ20" i="6"/>
  <c r="AJ26" i="6"/>
  <c r="AJ23" i="6"/>
  <c r="AJ19" i="6"/>
  <c r="AJ25" i="6"/>
  <c r="AJ28" i="6"/>
  <c r="AJ22" i="6"/>
  <c r="AJ24" i="6"/>
  <c r="AJ27" i="6"/>
  <c r="AJ21" i="6"/>
  <c r="AJ16" i="6"/>
  <c r="AJ15" i="6"/>
  <c r="AJ6" i="6"/>
  <c r="AJ12" i="6"/>
  <c r="AJ9" i="6"/>
  <c r="AJ5" i="6"/>
  <c r="AJ11" i="6"/>
  <c r="AJ14" i="6"/>
  <c r="AJ8" i="6"/>
  <c r="AJ10" i="6"/>
  <c r="AJ13" i="6"/>
  <c r="AJ7" i="6"/>
  <c r="AC7" i="6"/>
  <c r="I54" i="7"/>
  <c r="I88" i="7"/>
  <c r="I67" i="7"/>
  <c r="I66" i="7"/>
  <c r="I100" i="7" s="1"/>
  <c r="I65" i="7"/>
  <c r="I56" i="7"/>
  <c r="I55" i="7"/>
  <c r="I45" i="7"/>
  <c r="I44" i="7"/>
  <c r="I43" i="7"/>
  <c r="I77" i="7" s="1"/>
  <c r="H77" i="7"/>
  <c r="H67" i="7"/>
  <c r="H66" i="7"/>
  <c r="H65" i="7"/>
  <c r="H56" i="7"/>
  <c r="H55" i="7"/>
  <c r="H88" i="7"/>
  <c r="H45" i="7"/>
  <c r="H44" i="7"/>
  <c r="H78" i="7" s="1"/>
  <c r="H43" i="7"/>
  <c r="H12" i="8"/>
  <c r="F12" i="8"/>
  <c r="F21" i="8"/>
  <c r="Q22" i="8"/>
  <c r="Q23" i="8"/>
  <c r="Q24" i="8"/>
  <c r="Q25" i="8"/>
  <c r="Q26" i="8"/>
  <c r="Q21" i="8"/>
  <c r="O26" i="8"/>
  <c r="O22" i="8"/>
  <c r="O23" i="8"/>
  <c r="O24" i="8"/>
  <c r="O25" i="8"/>
  <c r="O21" i="8"/>
  <c r="M22" i="8"/>
  <c r="M23" i="8"/>
  <c r="M24" i="8"/>
  <c r="M25" i="8"/>
  <c r="M26" i="8"/>
  <c r="M21" i="8"/>
  <c r="L26" i="8"/>
  <c r="L25" i="8"/>
  <c r="L24" i="8"/>
  <c r="L23" i="8"/>
  <c r="L22" i="8"/>
  <c r="L21" i="8"/>
  <c r="J22" i="8"/>
  <c r="J23" i="8"/>
  <c r="J24" i="8"/>
  <c r="J25" i="8"/>
  <c r="J26" i="8"/>
  <c r="J21" i="8"/>
  <c r="I22" i="8"/>
  <c r="I23" i="8"/>
  <c r="I24" i="8"/>
  <c r="I25" i="8"/>
  <c r="I26" i="8"/>
  <c r="I21" i="8"/>
  <c r="H26" i="8"/>
  <c r="H22" i="8"/>
  <c r="H23" i="8"/>
  <c r="H24" i="8"/>
  <c r="H25" i="8"/>
  <c r="H21" i="8"/>
  <c r="F26" i="8"/>
  <c r="F25" i="8"/>
  <c r="F24" i="8"/>
  <c r="F23" i="8"/>
  <c r="F22" i="8"/>
  <c r="Q101" i="7"/>
  <c r="Q100" i="7"/>
  <c r="Q99" i="7"/>
  <c r="Q90" i="7"/>
  <c r="Q89" i="7"/>
  <c r="Q88" i="7"/>
  <c r="Q79" i="7"/>
  <c r="Q78" i="7"/>
  <c r="Q77" i="7"/>
  <c r="O101" i="7"/>
  <c r="O100" i="7"/>
  <c r="O99" i="7"/>
  <c r="O90" i="7"/>
  <c r="O89" i="7"/>
  <c r="O88" i="7"/>
  <c r="O79" i="7"/>
  <c r="O78" i="7"/>
  <c r="O77" i="7"/>
  <c r="M98" i="7"/>
  <c r="M97" i="7"/>
  <c r="M87" i="7"/>
  <c r="M86" i="7"/>
  <c r="M85" i="7"/>
  <c r="M76" i="7"/>
  <c r="M75" i="7"/>
  <c r="M74" i="7"/>
  <c r="L98" i="7"/>
  <c r="L97" i="7"/>
  <c r="L87" i="7"/>
  <c r="L86" i="7"/>
  <c r="L85" i="7"/>
  <c r="L76" i="7"/>
  <c r="L75" i="7"/>
  <c r="L74" i="7"/>
  <c r="J95" i="7"/>
  <c r="J94" i="7"/>
  <c r="J93" i="7"/>
  <c r="J84" i="7"/>
  <c r="J83" i="7"/>
  <c r="J82" i="7"/>
  <c r="J73" i="7"/>
  <c r="J72" i="7"/>
  <c r="J71" i="7"/>
  <c r="I101" i="7"/>
  <c r="I99" i="7"/>
  <c r="I90" i="7"/>
  <c r="I89" i="7"/>
  <c r="I79" i="7"/>
  <c r="I78" i="7"/>
  <c r="H101" i="7"/>
  <c r="H100" i="7"/>
  <c r="H99" i="7"/>
  <c r="H90" i="7"/>
  <c r="H89" i="7"/>
  <c r="H79" i="7"/>
  <c r="F93" i="7"/>
  <c r="F95" i="7"/>
  <c r="F94" i="7"/>
  <c r="F84" i="7"/>
  <c r="F83" i="7"/>
  <c r="F82" i="7"/>
  <c r="F73" i="7"/>
  <c r="F72" i="7"/>
  <c r="F71" i="7"/>
  <c r="F37" i="7"/>
  <c r="AD29" i="6"/>
  <c r="AD20" i="6"/>
  <c r="AD26" i="6"/>
  <c r="AD23" i="6"/>
  <c r="AD19" i="6"/>
  <c r="AD25" i="6"/>
  <c r="AD28" i="6"/>
  <c r="AD22" i="6"/>
  <c r="AD24" i="6"/>
  <c r="AD27" i="6"/>
  <c r="AD21" i="6"/>
  <c r="AD16" i="6"/>
  <c r="AD15" i="6"/>
  <c r="AD6" i="6"/>
  <c r="AD12" i="6"/>
  <c r="AD9" i="6"/>
  <c r="AD5" i="6"/>
  <c r="AD11" i="6"/>
  <c r="AD14" i="6"/>
  <c r="AD8" i="6"/>
  <c r="AD10" i="6"/>
  <c r="AD13" i="6"/>
  <c r="AD7" i="6"/>
  <c r="AB7" i="6"/>
  <c r="AH29" i="6"/>
  <c r="AH20" i="6"/>
  <c r="AH26" i="6"/>
  <c r="AH23" i="6"/>
  <c r="AH19" i="6"/>
  <c r="AH25" i="6"/>
  <c r="AH28" i="6"/>
  <c r="AH22" i="6"/>
  <c r="AH24" i="6"/>
  <c r="AH27" i="6"/>
  <c r="AH21" i="6"/>
  <c r="AH16" i="6"/>
  <c r="AH15" i="6"/>
  <c r="AH6" i="6"/>
  <c r="AH12" i="6"/>
  <c r="AH9" i="6"/>
  <c r="AH11" i="6"/>
  <c r="AH14" i="6"/>
  <c r="AH8" i="6"/>
  <c r="AH10" i="6"/>
  <c r="AH7" i="6"/>
  <c r="AG29" i="6"/>
  <c r="AG20" i="6"/>
  <c r="AG26" i="6"/>
  <c r="AG23" i="6"/>
  <c r="AG19" i="6"/>
  <c r="AG25" i="6"/>
  <c r="AG28" i="6"/>
  <c r="AG22" i="6"/>
  <c r="AG24" i="6"/>
  <c r="AG27" i="6"/>
  <c r="AG21" i="6"/>
  <c r="AG16" i="6"/>
  <c r="AG15" i="6"/>
  <c r="AG6" i="6"/>
  <c r="AG12" i="6"/>
  <c r="AG9" i="6"/>
  <c r="AG5" i="6"/>
  <c r="AG11" i="6"/>
  <c r="AG14" i="6"/>
  <c r="AG8" i="6"/>
  <c r="AG10" i="6"/>
  <c r="AG13" i="6"/>
  <c r="AG7" i="6"/>
  <c r="AF29" i="6"/>
  <c r="AF20" i="6"/>
  <c r="AF26" i="6"/>
  <c r="AF23" i="6"/>
  <c r="AF19" i="6"/>
  <c r="AF25" i="6"/>
  <c r="AF28" i="6"/>
  <c r="AF22" i="6"/>
  <c r="AF24" i="6"/>
  <c r="AF27" i="6"/>
  <c r="AF21" i="6"/>
  <c r="AF16" i="6"/>
  <c r="AF15" i="6"/>
  <c r="AF6" i="6"/>
  <c r="AF12" i="6"/>
  <c r="AF9" i="6"/>
  <c r="AF5" i="6"/>
  <c r="AF11" i="6"/>
  <c r="AF14" i="6"/>
  <c r="AF8" i="6"/>
  <c r="AF10" i="6"/>
  <c r="AF13" i="6"/>
  <c r="AF7" i="6"/>
  <c r="AE29" i="6"/>
  <c r="AE20" i="6"/>
  <c r="AE26" i="6"/>
  <c r="AE23" i="6"/>
  <c r="AE19" i="6"/>
  <c r="AE25" i="6"/>
  <c r="AE28" i="6"/>
  <c r="AE22" i="6"/>
  <c r="AE24" i="6"/>
  <c r="AE27" i="6"/>
  <c r="AE21" i="6"/>
  <c r="AE16" i="6"/>
  <c r="AE15" i="6"/>
  <c r="AE6" i="6"/>
  <c r="AE12" i="6"/>
  <c r="AE9" i="6"/>
  <c r="AE5" i="6"/>
  <c r="AE11" i="6"/>
  <c r="AE14" i="6"/>
  <c r="AE8" i="6"/>
  <c r="AE10" i="6"/>
  <c r="AE13" i="6"/>
  <c r="AC29" i="6"/>
  <c r="AC20" i="6"/>
  <c r="AC26" i="6"/>
  <c r="AC23" i="6"/>
  <c r="AC19" i="6"/>
  <c r="AC25" i="6"/>
  <c r="AC28" i="6"/>
  <c r="AC22" i="6"/>
  <c r="AC24" i="6"/>
  <c r="AC27" i="6"/>
  <c r="AC21" i="6"/>
  <c r="AC16" i="6"/>
  <c r="AC15" i="6"/>
  <c r="AC6" i="6"/>
  <c r="AC12" i="6"/>
  <c r="AC9" i="6"/>
  <c r="AC5" i="6"/>
  <c r="AC11" i="6"/>
  <c r="AC14" i="6"/>
  <c r="AC8" i="6"/>
  <c r="AC10" i="6"/>
  <c r="AC13" i="6"/>
  <c r="AB29" i="6"/>
  <c r="AB20" i="6"/>
  <c r="AB26" i="6"/>
  <c r="AB23" i="6"/>
  <c r="AB19" i="6"/>
  <c r="AB25" i="6"/>
  <c r="AB28" i="6"/>
  <c r="AB22" i="6"/>
  <c r="AB24" i="6"/>
  <c r="AB27" i="6"/>
  <c r="AB21" i="6"/>
  <c r="AB16" i="6"/>
  <c r="AB15" i="6"/>
  <c r="AB6" i="6"/>
  <c r="AB12" i="6"/>
  <c r="AB9" i="6"/>
  <c r="AB5" i="6"/>
  <c r="AB11" i="6"/>
  <c r="AB14" i="6"/>
  <c r="AB8" i="6"/>
  <c r="AB10" i="6"/>
  <c r="S6" i="11" l="1"/>
  <c r="E5" i="11"/>
  <c r="F5" i="11"/>
  <c r="H35" i="11"/>
  <c r="Y30" i="11"/>
  <c r="U33" i="11"/>
  <c r="M35" i="11"/>
  <c r="T38" i="11"/>
  <c r="F35" i="11" s="1"/>
  <c r="T13" i="11"/>
  <c r="M25" i="11"/>
  <c r="H36" i="10" s="1"/>
  <c r="S28" i="11"/>
  <c r="U13" i="11"/>
  <c r="T28" i="11"/>
  <c r="V33" i="11"/>
  <c r="H30" i="11" s="1"/>
  <c r="J5" i="11"/>
  <c r="H9" i="10" s="1"/>
  <c r="U18" i="11"/>
  <c r="W13" i="11"/>
  <c r="U28" i="11"/>
  <c r="J30" i="11"/>
  <c r="M10" i="11"/>
  <c r="M12" i="10" s="1"/>
  <c r="Y25" i="11"/>
  <c r="T33" i="11"/>
  <c r="F30" i="11" s="1"/>
  <c r="S18" i="11"/>
  <c r="X13" i="11"/>
  <c r="Y5" i="11"/>
  <c r="W28" i="11"/>
  <c r="X28" i="11"/>
  <c r="P10" i="11"/>
  <c r="M6" i="10" s="1"/>
  <c r="J10" i="11"/>
  <c r="M9" i="10" s="1"/>
  <c r="M15" i="11"/>
  <c r="H24" i="10" s="1"/>
  <c r="X8" i="11"/>
  <c r="M5" i="11"/>
  <c r="H12" i="10" s="1"/>
  <c r="Y15" i="11"/>
  <c r="J25" i="11"/>
  <c r="M20" i="11"/>
  <c r="M24" i="10" s="1"/>
  <c r="W8" i="11"/>
  <c r="J20" i="11"/>
  <c r="M21" i="10" s="1"/>
  <c r="X18" i="11"/>
  <c r="U23" i="11"/>
  <c r="P20" i="11"/>
  <c r="M18" i="10" s="1"/>
  <c r="T23" i="11"/>
  <c r="E8" i="10"/>
  <c r="S23" i="11"/>
  <c r="S13" i="11"/>
  <c r="V18" i="11"/>
  <c r="V8" i="11"/>
  <c r="P5" i="11"/>
  <c r="H6" i="10" s="1"/>
  <c r="P15" i="11"/>
  <c r="H18" i="10" s="1"/>
  <c r="Y20" i="11"/>
  <c r="Y10" i="11"/>
  <c r="W23" i="11"/>
  <c r="H20" i="11" s="1"/>
  <c r="J15" i="11"/>
  <c r="Q13" i="8"/>
  <c r="Q14" i="8"/>
  <c r="Q15" i="8"/>
  <c r="Q16" i="8"/>
  <c r="Q17" i="8"/>
  <c r="Q12" i="8"/>
  <c r="O13" i="8"/>
  <c r="O14" i="8"/>
  <c r="O15" i="8"/>
  <c r="O16" i="8"/>
  <c r="O17" i="8"/>
  <c r="O12" i="8"/>
  <c r="M13" i="8"/>
  <c r="M14" i="8"/>
  <c r="M15" i="8"/>
  <c r="M16" i="8"/>
  <c r="M17" i="8"/>
  <c r="M12" i="8"/>
  <c r="L13" i="8"/>
  <c r="L14" i="8"/>
  <c r="L15" i="8"/>
  <c r="L16" i="8"/>
  <c r="L17" i="8"/>
  <c r="L12" i="8"/>
  <c r="J13" i="8"/>
  <c r="J14" i="8"/>
  <c r="J15" i="8"/>
  <c r="J16" i="8"/>
  <c r="J17" i="8"/>
  <c r="J12" i="8"/>
  <c r="I13" i="8"/>
  <c r="I14" i="8"/>
  <c r="I15" i="8"/>
  <c r="I16" i="8"/>
  <c r="I17" i="8"/>
  <c r="I12" i="8"/>
  <c r="H13" i="8"/>
  <c r="H14" i="8"/>
  <c r="H15" i="8"/>
  <c r="H16" i="8"/>
  <c r="H17" i="8"/>
  <c r="F13" i="8"/>
  <c r="F14" i="8"/>
  <c r="F15" i="8"/>
  <c r="F16" i="8"/>
  <c r="F17" i="8"/>
  <c r="L64" i="7"/>
  <c r="Q67" i="7"/>
  <c r="Q66" i="7"/>
  <c r="Q65" i="7"/>
  <c r="Q56" i="7"/>
  <c r="Q55" i="7"/>
  <c r="Q54" i="7"/>
  <c r="Q45" i="7"/>
  <c r="Q44" i="7"/>
  <c r="O67" i="7"/>
  <c r="O66" i="7"/>
  <c r="O65" i="7"/>
  <c r="O56" i="7"/>
  <c r="O55" i="7"/>
  <c r="O54" i="7"/>
  <c r="O45" i="7"/>
  <c r="O44" i="7"/>
  <c r="O43" i="7"/>
  <c r="M64" i="7"/>
  <c r="M63" i="7"/>
  <c r="M53" i="7"/>
  <c r="M52" i="7"/>
  <c r="M51" i="7"/>
  <c r="M42" i="7"/>
  <c r="M41" i="7"/>
  <c r="M40" i="7"/>
  <c r="L63" i="7"/>
  <c r="L53" i="7"/>
  <c r="L52" i="7"/>
  <c r="L51" i="7"/>
  <c r="L42" i="7"/>
  <c r="L41" i="7"/>
  <c r="J61" i="7"/>
  <c r="J60" i="7"/>
  <c r="J59" i="7"/>
  <c r="J50" i="7"/>
  <c r="J49" i="7"/>
  <c r="J48" i="7"/>
  <c r="J39" i="7"/>
  <c r="J38" i="7"/>
  <c r="J37" i="7"/>
  <c r="F61" i="7"/>
  <c r="F60" i="7"/>
  <c r="F59" i="7"/>
  <c r="F50" i="7"/>
  <c r="F49" i="7"/>
  <c r="F48" i="7"/>
  <c r="F39" i="7"/>
  <c r="F38" i="7"/>
  <c r="AH13" i="6"/>
  <c r="AB13" i="6"/>
  <c r="S36" i="11" l="1"/>
  <c r="S31" i="11"/>
  <c r="E30" i="11"/>
  <c r="E10" i="11"/>
  <c r="S11" i="11"/>
  <c r="F10" i="11"/>
  <c r="F20" i="11"/>
  <c r="E20" i="11"/>
  <c r="S21" i="11"/>
  <c r="V30" i="11"/>
  <c r="M33" i="10"/>
  <c r="S26" i="11"/>
  <c r="F25" i="11"/>
  <c r="E25" i="11"/>
  <c r="V25" i="11"/>
  <c r="H33" i="10"/>
  <c r="S16" i="11"/>
  <c r="F15" i="11"/>
  <c r="E15" i="11"/>
  <c r="V35" i="11"/>
  <c r="H48" i="10"/>
  <c r="E35" i="11"/>
  <c r="H15" i="11"/>
  <c r="S10" i="11"/>
  <c r="O6" i="10" s="1"/>
  <c r="S15" i="11"/>
  <c r="J18" i="10" s="1"/>
  <c r="H10" i="11"/>
  <c r="V5" i="11"/>
  <c r="S25" i="11"/>
  <c r="J30" i="10" s="1"/>
  <c r="S35" i="11"/>
  <c r="J42" i="10" s="1"/>
  <c r="H25" i="11"/>
  <c r="S20" i="11"/>
  <c r="O18" i="10" s="1"/>
  <c r="S5" i="11"/>
  <c r="J6" i="10" s="1"/>
  <c r="G5" i="11"/>
  <c r="V20" i="11"/>
  <c r="S30" i="11"/>
  <c r="O30" i="10" s="1"/>
  <c r="H5" i="11"/>
  <c r="V10" i="11"/>
  <c r="H21" i="10"/>
  <c r="V15" i="11"/>
  <c r="G25" i="11" l="1"/>
  <c r="G15" i="11"/>
  <c r="G10" i="11"/>
  <c r="G35" i="11"/>
  <c r="G20" i="11"/>
  <c r="G30" i="11"/>
</calcChain>
</file>

<file path=xl/sharedStrings.xml><?xml version="1.0" encoding="utf-8"?>
<sst xmlns="http://schemas.openxmlformats.org/spreadsheetml/2006/main" count="3027" uniqueCount="380">
  <si>
    <t>m/z</t>
  </si>
  <si>
    <t>Data File/R.T.</t>
  </si>
  <si>
    <t>File Name</t>
  </si>
  <si>
    <t>R.T.</t>
  </si>
  <si>
    <t>T1 S1C</t>
  </si>
  <si>
    <t>CC3</t>
  </si>
  <si>
    <t>ND</t>
  </si>
  <si>
    <t>CC12</t>
  </si>
  <si>
    <t>CC9</t>
  </si>
  <si>
    <t>CC4</t>
  </si>
  <si>
    <t>CC13</t>
  </si>
  <si>
    <t>CC10</t>
  </si>
  <si>
    <t>CC1</t>
  </si>
  <si>
    <t>CC5</t>
  </si>
  <si>
    <t>CC11</t>
  </si>
  <si>
    <t>CC2</t>
  </si>
  <si>
    <t>CC14</t>
  </si>
  <si>
    <t>CC15</t>
  </si>
  <si>
    <t>QC3</t>
  </si>
  <si>
    <t>T5 S1B</t>
  </si>
  <si>
    <t>T1 S2B</t>
  </si>
  <si>
    <t>AF S1C</t>
  </si>
  <si>
    <t>QC11</t>
  </si>
  <si>
    <t>AF S1A</t>
  </si>
  <si>
    <t>T1 S3A</t>
  </si>
  <si>
    <t>T1 S3B</t>
  </si>
  <si>
    <t>T1S3C-2</t>
  </si>
  <si>
    <t>T1 S1B</t>
  </si>
  <si>
    <t>QC8</t>
  </si>
  <si>
    <t>AF S1B</t>
  </si>
  <si>
    <t>T1 S1A</t>
  </si>
  <si>
    <t>AF S2C</t>
  </si>
  <si>
    <t>AF S3A</t>
  </si>
  <si>
    <t>T5 S2A</t>
  </si>
  <si>
    <t>T5 S2C</t>
  </si>
  <si>
    <t>T5 S3A</t>
  </si>
  <si>
    <t>T5 S1C</t>
  </si>
  <si>
    <t>T5 S2B</t>
  </si>
  <si>
    <t>AF S3B</t>
  </si>
  <si>
    <t>T5 S1A</t>
  </si>
  <si>
    <t>AF S2A</t>
  </si>
  <si>
    <t>T5 S3B</t>
  </si>
  <si>
    <t>AF S3C</t>
  </si>
  <si>
    <t>AF S2B</t>
  </si>
  <si>
    <t>T1 S2A</t>
  </si>
  <si>
    <t>78.86,39.68</t>
  </si>
  <si>
    <t>I.S.</t>
  </si>
  <si>
    <t>Any Flags?</t>
  </si>
  <si>
    <t>FLAG</t>
  </si>
  <si>
    <t>Action</t>
  </si>
  <si>
    <t>check all integrations</t>
  </si>
  <si>
    <t>CC concentration</t>
  </si>
  <si>
    <t>4:2 FTOH</t>
  </si>
  <si>
    <t>6:2 FTOH</t>
  </si>
  <si>
    <t>8:2 FTOH</t>
  </si>
  <si>
    <t>4:4 FTOH</t>
  </si>
  <si>
    <t>6:1 FTOH</t>
  </si>
  <si>
    <t>11:1 FTOH</t>
  </si>
  <si>
    <t>7:3 FTOH</t>
  </si>
  <si>
    <t>4:2 FTOH/m4:2 FTOH</t>
  </si>
  <si>
    <t>6:1 FTOH/m4:2 FTOH</t>
  </si>
  <si>
    <t>4:4 FTOH/m6:2 FTOH</t>
  </si>
  <si>
    <t>8:2 FTOH/m8:2 FTOH</t>
  </si>
  <si>
    <t>7:3 FTOH/m8:2 FTOH</t>
  </si>
  <si>
    <t>11:1 FTOH/m8:2 FTOH</t>
  </si>
  <si>
    <t>6:1 w/331 instead</t>
  </si>
  <si>
    <t>6:1 FTOH(331)/m6:2 FTOH</t>
  </si>
  <si>
    <t>6:1 FTOH-2</t>
  </si>
  <si>
    <t>name mismatch</t>
  </si>
  <si>
    <t>T1 S2C</t>
  </si>
  <si>
    <t>renamed</t>
  </si>
  <si>
    <t>T5 S3C</t>
  </si>
  <si>
    <t>area corrected</t>
  </si>
  <si>
    <t>renamed, fixed areas denoted in red</t>
  </si>
  <si>
    <t>area corrected, 222 instead of 22</t>
  </si>
  <si>
    <t>Analyte/I.S. Data Below</t>
  </si>
  <si>
    <t>m4:2 FTOH</t>
  </si>
  <si>
    <t>m6:2 FTOH</t>
  </si>
  <si>
    <t>m8:2 FTOH</t>
  </si>
  <si>
    <t>Raw Data by Timepoint Below</t>
  </si>
  <si>
    <t>Calculated Concentrations Below</t>
  </si>
  <si>
    <t>slope (m)</t>
  </si>
  <si>
    <t>intercept (y)</t>
  </si>
  <si>
    <t>areas checked</t>
  </si>
  <si>
    <t>6:2FTOH/m6:2FTOH</t>
  </si>
  <si>
    <t>m4:2</t>
  </si>
  <si>
    <t>m6:2</t>
  </si>
  <si>
    <t>m8:2</t>
  </si>
  <si>
    <t>not in sample</t>
  </si>
  <si>
    <t>Concentrations listed are the post crash concentrations, unless otherwise specified</t>
  </si>
  <si>
    <t>Additional Notes</t>
  </si>
  <si>
    <t>ALK</t>
  </si>
  <si>
    <t>MJP</t>
  </si>
  <si>
    <t>Person</t>
  </si>
  <si>
    <t>Review of Data Timeline</t>
  </si>
  <si>
    <t>Ultracentrifugation Assay_Mix Replicate Stability Timepoint</t>
  </si>
  <si>
    <t>UC_S#letterT#</t>
  </si>
  <si>
    <t>Ultracentrifugation Assay_Mix Replicate Aqueous Fraction</t>
  </si>
  <si>
    <t>UC_S#letterAF</t>
  </si>
  <si>
    <t>Quality Check</t>
  </si>
  <si>
    <t>QC</t>
  </si>
  <si>
    <t>Calibration Curve</t>
  </si>
  <si>
    <t>CC</t>
  </si>
  <si>
    <t>Sample ID Key</t>
  </si>
  <si>
    <t>4-nitrotoluene</t>
  </si>
  <si>
    <t>1-Iodopentadecafluoroheptane</t>
  </si>
  <si>
    <t>DTXSID5059828</t>
  </si>
  <si>
    <t>Flags</t>
  </si>
  <si>
    <t>Avg. MW</t>
  </si>
  <si>
    <t>Reference Compound</t>
  </si>
  <si>
    <t>IS</t>
  </si>
  <si>
    <t>Sample ID</t>
  </si>
  <si>
    <t>Name</t>
  </si>
  <si>
    <t>Analyte</t>
  </si>
  <si>
    <t>Analyte-IS Matching</t>
  </si>
  <si>
    <t>Flag in comments</t>
  </si>
  <si>
    <t>Reproducibility</t>
  </si>
  <si>
    <t>RSD = ±20% of historical or published values</t>
  </si>
  <si>
    <t>1 per assay batch</t>
  </si>
  <si>
    <t>Reference Chemical(s) (Assay)</t>
  </si>
  <si>
    <t>Precision</t>
  </si>
  <si>
    <t>75-125%</t>
  </si>
  <si>
    <t>Every assay sample</t>
  </si>
  <si>
    <t xml:space="preserve">Technical Replicate assessment </t>
  </si>
  <si>
    <t>Flag in comments, assess and resolve</t>
  </si>
  <si>
    <t>Specificity</t>
  </si>
  <si>
    <t>&lt;½ LOD of instrument method</t>
  </si>
  <si>
    <t>1 every 6-10 injections</t>
  </si>
  <si>
    <r>
      <t>Instrument</t>
    </r>
    <r>
      <rPr>
        <sz val="8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 xml:space="preserve"> Blanks</t>
    </r>
    <r>
      <rPr>
        <sz val="8"/>
        <color theme="1"/>
        <rFont val="Times New Roman"/>
        <family val="1"/>
      </rPr>
      <t>  </t>
    </r>
    <r>
      <rPr>
        <sz val="12"/>
        <color theme="1"/>
        <rFont val="Times New Roman"/>
        <family val="1"/>
      </rPr>
      <t xml:space="preserve"> (Analytical)</t>
    </r>
  </si>
  <si>
    <t>Accuracy</t>
  </si>
  <si>
    <t>75-125 %</t>
  </si>
  <si>
    <t>2-3 samples per run</t>
  </si>
  <si>
    <t>Curve Check (Analytical)</t>
  </si>
  <si>
    <t>7-pt curve min.</t>
  </si>
  <si>
    <t>Rerun samples and curve</t>
  </si>
  <si>
    <t>Linearity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</si>
  <si>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≥0.98; </t>
    </r>
  </si>
  <si>
    <t>1 each run</t>
  </si>
  <si>
    <t>Calibration Curve Linearity (Analytical)</t>
  </si>
  <si>
    <t xml:space="preserve"> if QC Fails</t>
  </si>
  <si>
    <t>Assessed</t>
  </si>
  <si>
    <t>(Analytical, TK Assay, or Both)</t>
  </si>
  <si>
    <t>Corrective Action</t>
  </si>
  <si>
    <t>QC Metric</t>
  </si>
  <si>
    <t>Acceptance Criteria</t>
  </si>
  <si>
    <t>Frequency</t>
  </si>
  <si>
    <t>QC Sample Type</t>
  </si>
  <si>
    <t>Type</t>
  </si>
  <si>
    <t>Description</t>
  </si>
  <si>
    <t>QC Type</t>
  </si>
  <si>
    <t>QC Samples and Acceptance Criteria:</t>
  </si>
  <si>
    <r>
      <t xml:space="preserve">Lowest curve concentration at which precision checks can be quantitated against curve </t>
    </r>
    <r>
      <rPr>
        <sz val="11"/>
        <rFont val="Calibri"/>
        <family val="2"/>
      </rPr>
      <t>±30%</t>
    </r>
  </si>
  <si>
    <t>eLOQ Definition</t>
  </si>
  <si>
    <t>EPA Definition and Procedure for the Determination of the Method Detection Limit, Revision 2 (December 2016)</t>
  </si>
  <si>
    <t>https://www.ecfr.gov/cgi-bin/text-idx?SID=a6bb8a02b6d783f9356758b5ff0ed106&amp;mc=true&amp;node=pt40.25.136&amp;rgn=div5</t>
  </si>
  <si>
    <t>40 CFR Part 136</t>
  </si>
  <si>
    <t xml:space="preserve">References: </t>
  </si>
  <si>
    <t>MDL Calculation</t>
  </si>
  <si>
    <t>Total # Samples (not including blanks):</t>
  </si>
  <si>
    <t>Alcohols; Ref</t>
  </si>
  <si>
    <t>Internal Standard (conc)</t>
  </si>
  <si>
    <t>CC1-CC15</t>
  </si>
  <si>
    <t>Standards,  QCs, Unknown Analyte Samples</t>
  </si>
  <si>
    <t>Sample Type:</t>
  </si>
  <si>
    <t>Report Preparer:</t>
  </si>
  <si>
    <t>Assay Preparer:</t>
  </si>
  <si>
    <r>
      <t xml:space="preserve">Dates of MS Run, </t>
    </r>
    <r>
      <rPr>
        <b/>
        <i/>
        <sz val="11"/>
        <color theme="1"/>
        <rFont val="Calibri"/>
        <family val="2"/>
        <scheme val="minor"/>
      </rPr>
      <t>resp</t>
    </r>
    <r>
      <rPr>
        <b/>
        <sz val="11"/>
        <color theme="1"/>
        <rFont val="Calibri"/>
        <family val="2"/>
        <scheme val="minor"/>
      </rPr>
      <t>.:</t>
    </r>
  </si>
  <si>
    <t>PPB_UC</t>
  </si>
  <si>
    <t>Dates Prepared:</t>
  </si>
  <si>
    <t>PPB_CC</t>
  </si>
  <si>
    <t>PFAS</t>
  </si>
  <si>
    <t>Analytes:</t>
  </si>
  <si>
    <t>*Ultracentrifugation assay to assess plasma protein binding with PFAS acids</t>
  </si>
  <si>
    <t>Analysis Set ID:</t>
  </si>
  <si>
    <r>
      <t>In Vitro TK Assessments of PFAS  (D-CED</t>
    </r>
    <r>
      <rPr>
        <sz val="11"/>
        <rFont val="Calibri"/>
        <family val="2"/>
        <scheme val="minor"/>
      </rPr>
      <t>-0031343</t>
    </r>
    <r>
      <rPr>
        <sz val="11"/>
        <color theme="1"/>
        <rFont val="Calibri"/>
        <family val="2"/>
        <scheme val="minor"/>
      </rPr>
      <t>)</t>
    </r>
  </si>
  <si>
    <t>QAPP:</t>
  </si>
  <si>
    <t>Analytical Cover Sheet</t>
  </si>
  <si>
    <t>T5h</t>
  </si>
  <si>
    <t>T1h</t>
  </si>
  <si>
    <t>AF</t>
  </si>
  <si>
    <t>Fraction Unbound (Fu)</t>
  </si>
  <si>
    <t>GC Date</t>
  </si>
  <si>
    <t>Avg. Measured Conc. (μM)</t>
  </si>
  <si>
    <t>Sample Text</t>
  </si>
  <si>
    <t>4NT</t>
  </si>
  <si>
    <t>DTXSID4059914</t>
  </si>
  <si>
    <t>eLOQ (nM)</t>
  </si>
  <si>
    <t>LOD (nM)</t>
  </si>
  <si>
    <t>DTXSID</t>
  </si>
  <si>
    <t>Plasma Protein Binding</t>
  </si>
  <si>
    <t>Quantitative Limits</t>
  </si>
  <si>
    <t>Executive Summary</t>
  </si>
  <si>
    <t>C</t>
  </si>
  <si>
    <t>B</t>
  </si>
  <si>
    <t>A</t>
  </si>
  <si>
    <t>Run-specific CV</t>
  </si>
  <si>
    <t>Run-specific Avg</t>
  </si>
  <si>
    <t>99-99-0</t>
  </si>
  <si>
    <t>4-Nitrotoluene</t>
  </si>
  <si>
    <t>DTXSID5023792</t>
  </si>
  <si>
    <t>t test</t>
  </si>
  <si>
    <t>UC Assay Date</t>
  </si>
  <si>
    <t>Stability</t>
  </si>
  <si>
    <t>Fu</t>
  </si>
  <si>
    <t>CAS#</t>
  </si>
  <si>
    <t>AbbrevSampleID</t>
  </si>
  <si>
    <t>Chemical</t>
  </si>
  <si>
    <t>Stability (T5hr/ T1hr)</t>
  </si>
  <si>
    <t>Fraction Unbound (fu)</t>
  </si>
  <si>
    <t>Aqueous Fraction</t>
  </si>
  <si>
    <t>Time 5 hr</t>
  </si>
  <si>
    <t>Time 1 hr</t>
  </si>
  <si>
    <t>Mean</t>
  </si>
  <si>
    <t>CV</t>
  </si>
  <si>
    <t>SD</t>
  </si>
  <si>
    <t>Ultracentrifugation Plasma protein binding assay - Experimental data and Fu calculations</t>
  </si>
  <si>
    <t>Sample</t>
  </si>
  <si>
    <t>Cal</t>
  </si>
  <si>
    <t>Level</t>
  </si>
  <si>
    <t>Data File</t>
  </si>
  <si>
    <t>Total # Samples:</t>
  </si>
  <si>
    <t>Compound</t>
  </si>
  <si>
    <t>Exp. Conc. Post-Crash</t>
  </si>
  <si>
    <t>7a</t>
  </si>
  <si>
    <t>&lt;70%</t>
  </si>
  <si>
    <t>&gt;130%</t>
  </si>
  <si>
    <t>Flag for outside eLOQ criteria</t>
  </si>
  <si>
    <t>WMH</t>
  </si>
  <si>
    <t>4:2 Fluorotelomer alcohol</t>
  </si>
  <si>
    <t>DTXSID1062122</t>
  </si>
  <si>
    <t>2043-47-2</t>
  </si>
  <si>
    <t>6:2 Fluorotelomer alcohol</t>
  </si>
  <si>
    <t>DTXSID5044572</t>
  </si>
  <si>
    <t>647-42-7</t>
  </si>
  <si>
    <t>4:4 Fluorotelomer alcohol</t>
  </si>
  <si>
    <t>3792-02-7</t>
  </si>
  <si>
    <t>DTXSID60377821</t>
  </si>
  <si>
    <t>8:2 Fluorotelomer alcohol</t>
  </si>
  <si>
    <t>678-39-7</t>
  </si>
  <si>
    <t>DTXSID7029904</t>
  </si>
  <si>
    <t>Methyl perfluoro(3-(1-ethenyloxypropan-2-yloxy)propanoate)</t>
  </si>
  <si>
    <t>11:1 Fluorotelomer alcohol</t>
  </si>
  <si>
    <t>11:1 FTOH aka 969</t>
  </si>
  <si>
    <t>423-65-4</t>
  </si>
  <si>
    <t>DTXSID80375107</t>
  </si>
  <si>
    <t>6:1 Fluorotelomer alcohol</t>
  </si>
  <si>
    <t>375-82-6</t>
  </si>
  <si>
    <t>DTXSID00190950</t>
  </si>
  <si>
    <t>6:1 FTOH aka 3135</t>
  </si>
  <si>
    <t>7:3 FTOH aka 3145</t>
  </si>
  <si>
    <t>8:2 FTOH aka 956</t>
  </si>
  <si>
    <t>25600-66-2</t>
  </si>
  <si>
    <t>DTXSID50382621</t>
  </si>
  <si>
    <t>4:4 FTOH aka 902</t>
  </si>
  <si>
    <t>6:2 FTOH aka 941</t>
  </si>
  <si>
    <t>4:2 FTOH aka 971</t>
  </si>
  <si>
    <t>Set3</t>
  </si>
  <si>
    <t>Set1</t>
  </si>
  <si>
    <t>Set2</t>
  </si>
  <si>
    <t>ALK, MJP, LDA</t>
  </si>
  <si>
    <t>t5s3c</t>
  </si>
  <si>
    <t>t5s3b</t>
  </si>
  <si>
    <t>t5s3a</t>
  </si>
  <si>
    <t>t5s2c</t>
  </si>
  <si>
    <t>t5s2b</t>
  </si>
  <si>
    <t>t5s2a</t>
  </si>
  <si>
    <t>t5s1c</t>
  </si>
  <si>
    <t>t5s1b</t>
  </si>
  <si>
    <t>t5s1a</t>
  </si>
  <si>
    <t>t1s3c</t>
  </si>
  <si>
    <t>t1s3b</t>
  </si>
  <si>
    <t>t1s3a</t>
  </si>
  <si>
    <t>t1s2c</t>
  </si>
  <si>
    <t>t1s2b</t>
  </si>
  <si>
    <t>t1s2a</t>
  </si>
  <si>
    <t>t1s1c</t>
  </si>
  <si>
    <t>t1s1b</t>
  </si>
  <si>
    <t>t1s1a</t>
  </si>
  <si>
    <t>AF s3c</t>
  </si>
  <si>
    <t>AF s3b</t>
  </si>
  <si>
    <t>AF s3a</t>
  </si>
  <si>
    <t>AF s2c</t>
  </si>
  <si>
    <t>AF s2b</t>
  </si>
  <si>
    <t>AF s2a</t>
  </si>
  <si>
    <t>AF s1c</t>
  </si>
  <si>
    <t>AF s1b</t>
  </si>
  <si>
    <t>AF s1a</t>
  </si>
  <si>
    <t>m8:2FTOH</t>
  </si>
  <si>
    <t>m6:2FTOH</t>
  </si>
  <si>
    <t>m4NT</t>
  </si>
  <si>
    <t>IS used</t>
  </si>
  <si>
    <t>11:1FTOH</t>
  </si>
  <si>
    <t>7:3FTOH</t>
  </si>
  <si>
    <t>8:2FTOH</t>
  </si>
  <si>
    <t>4:4FTOH</t>
  </si>
  <si>
    <t>6:2FTOH</t>
  </si>
  <si>
    <t>6:1FTOH</t>
  </si>
  <si>
    <t>4:2FTOH</t>
  </si>
  <si>
    <t>n-BP</t>
  </si>
  <si>
    <t>Calculation in nM based on Slope and Intercept from CC6-CC14 (rows AM-AV), Truncated by Analytes</t>
  </si>
  <si>
    <t>Calculation in nM based on Slope and Intercept from Entire CC (rows S-AB); Truncated by Analytes</t>
  </si>
  <si>
    <t>601, 17</t>
  </si>
  <si>
    <t>391, 15.8</t>
  </si>
  <si>
    <t>255, 14</t>
  </si>
  <si>
    <t>351, 9.7</t>
  </si>
  <si>
    <t>195, 25.1</t>
  </si>
  <si>
    <t>138, 21.2</t>
  </si>
  <si>
    <t>144, 21.1</t>
  </si>
  <si>
    <t>469, 14</t>
  </si>
  <si>
    <t>369, 11</t>
  </si>
  <si>
    <t>269, 7.3</t>
  </si>
  <si>
    <t>[C]</t>
  </si>
  <si>
    <t xml:space="preserve">file name </t>
  </si>
  <si>
    <t>ion/rt</t>
  </si>
  <si>
    <t>Calculation in nM based on Slope and Intercept from CC6-CC14 (rows AM-AV)</t>
  </si>
  <si>
    <t>Calculation in nM based on Slope and Intercept from Entire CC (rows S-AB)</t>
  </si>
  <si>
    <t>Analyte/Internal Standard Response</t>
  </si>
  <si>
    <t>mb</t>
  </si>
  <si>
    <t>qc8</t>
  </si>
  <si>
    <t>Percent Accuracy of CC response (Flagged if &gt;150%)</t>
  </si>
  <si>
    <t>r2</t>
  </si>
  <si>
    <t>intercept</t>
  </si>
  <si>
    <t>slope</t>
  </si>
  <si>
    <t>cc9</t>
  </si>
  <si>
    <t>cc8</t>
  </si>
  <si>
    <t>cc7</t>
  </si>
  <si>
    <t>cc6</t>
  </si>
  <si>
    <t>cc5</t>
  </si>
  <si>
    <t>cc4</t>
  </si>
  <si>
    <t>cc3</t>
  </si>
  <si>
    <t>cc2</t>
  </si>
  <si>
    <t>cc15</t>
  </si>
  <si>
    <t>cc14</t>
  </si>
  <si>
    <t>cc13</t>
  </si>
  <si>
    <t>cc12</t>
  </si>
  <si>
    <t>cc11</t>
  </si>
  <si>
    <t>cc10</t>
  </si>
  <si>
    <t>cc1</t>
  </si>
  <si>
    <t>Second CC run</t>
  </si>
  <si>
    <t>First CC run</t>
  </si>
  <si>
    <t>Recalculating Slope, Intercept and r2 for cc6-cc15)</t>
  </si>
  <si>
    <t>Assay conducted 9/13/2021</t>
  </si>
  <si>
    <t>Analytical data generated 1/26/2021</t>
  </si>
  <si>
    <t>TTW &amp; WMH</t>
  </si>
  <si>
    <t>464.122 </t>
  </si>
  <si>
    <t>428.141 </t>
  </si>
  <si>
    <t>something appears off w/ AFS1a- exclude</t>
  </si>
  <si>
    <t>Exp. Post Crash Conc.</t>
  </si>
  <si>
    <t>2-Perfluorobutyl-[1,1,2,2-2H4]-ethanol ; 2-Perfluorobutyl-[1,1,2,2-2H4]-ethanol; 2-Perfluorooctyl-[1,1-2H2]-[1,2-13C2]-ethanol (8:2) [lot ] (3 pg/uL); 13C6-4-Nitrotoluene [lot SDFK-011] (3 pg/uL)</t>
  </si>
  <si>
    <t>2022_PFAS_PPB_UC_Telomers_ALK</t>
  </si>
  <si>
    <t>DTXSID1062122, DTXSID00190950, DTXSID5044572, DTXSID60377821, DTXSID7029904, DTXSID50382621, DTXSID80375107</t>
  </si>
  <si>
    <t>min</t>
  </si>
  <si>
    <t>max</t>
  </si>
  <si>
    <t>cc6 6</t>
  </si>
  <si>
    <t>cc6 5</t>
  </si>
  <si>
    <t>cc6 4</t>
  </si>
  <si>
    <t>cc6 3</t>
  </si>
  <si>
    <t>cc6 2</t>
  </si>
  <si>
    <t>cc6 1</t>
  </si>
  <si>
    <t>MDL Runs</t>
  </si>
  <si>
    <t>Percent Accuracy of QC response (Flagged if not within 30%)</t>
  </si>
  <si>
    <t>Percent Accuracy of MDL response (No Flag Applied)</t>
  </si>
  <si>
    <t>mb2</t>
  </si>
  <si>
    <t>qc3-2</t>
  </si>
  <si>
    <t>qc3</t>
  </si>
  <si>
    <t>qc11-2</t>
  </si>
  <si>
    <t>qc11</t>
  </si>
  <si>
    <t>qc8-2</t>
  </si>
  <si>
    <t>QC Determinations</t>
  </si>
  <si>
    <t>assay</t>
  </si>
  <si>
    <t>cc</t>
  </si>
  <si>
    <t>Blank</t>
  </si>
  <si>
    <t>Student's t-value at 6 degrees of freedom (0.99 confidence interval)</t>
  </si>
  <si>
    <t>sd</t>
  </si>
  <si>
    <t>MDL (nM)</t>
  </si>
  <si>
    <t>https://www.epa.gov/sites/production/files/2016-12/documents/mdl-procedure_rev2_12-13-2016.pdf</t>
  </si>
  <si>
    <t>%Accuracy</t>
  </si>
  <si>
    <t>Conc's</t>
  </si>
  <si>
    <t>*eLOQ based on 1st injection</t>
  </si>
  <si>
    <t>QC Report completed 2/3/2022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</si>
</sst>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m/d/yyyy\ h:mm\ AM/PM"/>
    <numFmt numFmtId="167" formatCode="0.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Microsoft Sans Serif"/>
      <family val="2"/>
    </font>
    <font>
      <sz val="8"/>
      <color rgb="FF000000"/>
      <name val="Microsoft Sans Serif"/>
      <family val="2"/>
    </font>
    <font>
      <sz val="12"/>
      <color theme="1"/>
      <name val="Times New Roman"/>
      <family val="2"/>
    </font>
    <font>
      <sz val="12"/>
      <color rgb="FF00B050"/>
      <name val="Times New Roman"/>
      <family val="2"/>
    </font>
    <font>
      <sz val="12"/>
      <color rgb="FFFF0000"/>
      <name val="Times New Roman"/>
      <family val="2"/>
    </font>
    <font>
      <b/>
      <sz val="12"/>
      <color rgb="FFFF0000"/>
      <name val="Times New Roman"/>
      <family val="1"/>
    </font>
    <font>
      <sz val="10"/>
      <color rgb="FF000000"/>
      <name val="Arial Unicode MS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0F0F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0" borderId="0"/>
    <xf numFmtId="0" fontId="16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1" xfId="0" applyBorder="1"/>
    <xf numFmtId="0" fontId="0" fillId="0" borderId="5" xfId="0" applyFill="1" applyBorder="1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2" fontId="0" fillId="0" borderId="0" xfId="0" applyNumberFormat="1"/>
    <xf numFmtId="0" fontId="0" fillId="3" borderId="0" xfId="0" applyFill="1" applyBorder="1"/>
    <xf numFmtId="2" fontId="0" fillId="0" borderId="1" xfId="0" applyNumberFormat="1" applyBorder="1"/>
    <xf numFmtId="0" fontId="0" fillId="0" borderId="1" xfId="0" applyFont="1" applyBorder="1"/>
    <xf numFmtId="0" fontId="0" fillId="4" borderId="1" xfId="0" applyFill="1" applyBorder="1"/>
    <xf numFmtId="0" fontId="2" fillId="0" borderId="1" xfId="0" applyFont="1" applyBorder="1"/>
    <xf numFmtId="0" fontId="2" fillId="0" borderId="0" xfId="0" applyFont="1" applyBorder="1"/>
    <xf numFmtId="0" fontId="2" fillId="0" borderId="0" xfId="0" applyFont="1"/>
    <xf numFmtId="0" fontId="2" fillId="0" borderId="2" xfId="0" applyFont="1" applyBorder="1"/>
    <xf numFmtId="2" fontId="0" fillId="5" borderId="1" xfId="0" applyNumberFormat="1" applyFill="1" applyBorder="1"/>
    <xf numFmtId="2" fontId="0" fillId="2" borderId="1" xfId="0" applyNumberFormat="1" applyFill="1" applyBorder="1"/>
    <xf numFmtId="2" fontId="2" fillId="0" borderId="1" xfId="0" applyNumberFormat="1" applyFont="1" applyBorder="1"/>
    <xf numFmtId="2" fontId="2" fillId="5" borderId="1" xfId="0" applyNumberFormat="1" applyFont="1" applyFill="1" applyBorder="1"/>
    <xf numFmtId="2" fontId="2" fillId="0" borderId="0" xfId="0" applyNumberFormat="1" applyFont="1" applyBorder="1"/>
    <xf numFmtId="2" fontId="0" fillId="0" borderId="0" xfId="0" applyNumberFormat="1" applyBorder="1"/>
    <xf numFmtId="2" fontId="2" fillId="0" borderId="0" xfId="0" applyNumberFormat="1" applyFont="1"/>
    <xf numFmtId="2" fontId="0" fillId="0" borderId="2" xfId="0" applyNumberFormat="1" applyBorder="1"/>
    <xf numFmtId="2" fontId="2" fillId="0" borderId="1" xfId="0" applyNumberFormat="1" applyFont="1" applyFill="1" applyBorder="1"/>
    <xf numFmtId="2" fontId="0" fillId="0" borderId="1" xfId="0" applyNumberFormat="1" applyFill="1" applyBorder="1"/>
    <xf numFmtId="2" fontId="0" fillId="0" borderId="4" xfId="0" applyNumberFormat="1" applyFill="1" applyBorder="1"/>
    <xf numFmtId="2" fontId="2" fillId="0" borderId="0" xfId="0" applyNumberFormat="1" applyFont="1" applyFill="1" applyBorder="1"/>
    <xf numFmtId="0" fontId="2" fillId="0" borderId="0" xfId="0" applyFont="1" applyFill="1" applyBorder="1"/>
    <xf numFmtId="0" fontId="0" fillId="0" borderId="1" xfId="0" applyFont="1" applyFill="1" applyBorder="1"/>
    <xf numFmtId="0" fontId="0" fillId="0" borderId="0" xfId="0" applyFont="1" applyBorder="1"/>
    <xf numFmtId="2" fontId="0" fillId="0" borderId="1" xfId="0" applyNumberFormat="1" applyFont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/>
    <xf numFmtId="2" fontId="0" fillId="0" borderId="0" xfId="0" applyNumberFormat="1" applyFont="1"/>
    <xf numFmtId="0" fontId="0" fillId="0" borderId="2" xfId="0" applyFont="1" applyFill="1" applyBorder="1"/>
    <xf numFmtId="0" fontId="0" fillId="5" borderId="1" xfId="0" applyFont="1" applyFill="1" applyBorder="1"/>
    <xf numFmtId="0" fontId="0" fillId="2" borderId="1" xfId="0" applyFont="1" applyFill="1" applyBorder="1"/>
    <xf numFmtId="0" fontId="0" fillId="2" borderId="0" xfId="0" applyFont="1" applyFill="1" applyBorder="1"/>
    <xf numFmtId="0" fontId="0" fillId="2" borderId="4" xfId="0" applyFont="1" applyFill="1" applyBorder="1"/>
    <xf numFmtId="0" fontId="0" fillId="0" borderId="2" xfId="0" applyFont="1" applyBorder="1"/>
    <xf numFmtId="0" fontId="0" fillId="6" borderId="1" xfId="0" applyFont="1" applyFill="1" applyBorder="1"/>
    <xf numFmtId="0" fontId="1" fillId="0" borderId="7" xfId="0" applyFont="1" applyBorder="1"/>
    <xf numFmtId="0" fontId="1" fillId="0" borderId="0" xfId="0" applyFont="1"/>
    <xf numFmtId="2" fontId="0" fillId="0" borderId="0" xfId="0" applyNumberFormat="1" applyFont="1" applyBorder="1"/>
    <xf numFmtId="2" fontId="2" fillId="6" borderId="1" xfId="0" applyNumberFormat="1" applyFont="1" applyFill="1" applyBorder="1"/>
    <xf numFmtId="0" fontId="2" fillId="3" borderId="1" xfId="0" applyFont="1" applyFill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4" fillId="0" borderId="0" xfId="0" applyFont="1"/>
    <xf numFmtId="0" fontId="0" fillId="0" borderId="0" xfId="0" applyAlignment="1">
      <alignment vertical="center" wrapText="1"/>
    </xf>
    <xf numFmtId="0" fontId="16" fillId="0" borderId="0" xfId="4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vertical="center"/>
    </xf>
    <xf numFmtId="0" fontId="17" fillId="0" borderId="0" xfId="0" applyFont="1"/>
    <xf numFmtId="14" fontId="0" fillId="0" borderId="0" xfId="0" applyNumberFormat="1"/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7" fillId="0" borderId="0" xfId="0" applyFont="1" applyAlignment="1">
      <alignment horizontal="left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2" fontId="0" fillId="0" borderId="18" xfId="1" applyNumberFormat="1" applyFont="1" applyBorder="1" applyAlignment="1">
      <alignment horizontal="center" vertical="center"/>
    </xf>
    <xf numFmtId="2" fontId="0" fillId="0" borderId="19" xfId="1" applyNumberFormat="1" applyFont="1" applyBorder="1" applyAlignment="1">
      <alignment horizontal="center" vertical="center"/>
    </xf>
    <xf numFmtId="2" fontId="0" fillId="0" borderId="18" xfId="1" applyNumberFormat="1" applyFont="1" applyBorder="1" applyAlignment="1">
      <alignment horizontal="center"/>
    </xf>
    <xf numFmtId="2" fontId="0" fillId="0" borderId="19" xfId="1" applyNumberFormat="1" applyFont="1" applyBorder="1" applyAlignment="1">
      <alignment horizontal="center"/>
    </xf>
    <xf numFmtId="2" fontId="0" fillId="0" borderId="20" xfId="1" applyNumberFormat="1" applyFont="1" applyBorder="1" applyAlignment="1">
      <alignment horizontal="center"/>
    </xf>
    <xf numFmtId="2" fontId="0" fillId="0" borderId="25" xfId="1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31" xfId="0" applyNumberFormat="1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11" xfId="1" applyNumberFormat="1" applyFont="1" applyFill="1" applyBorder="1" applyAlignment="1"/>
    <xf numFmtId="164" fontId="0" fillId="0" borderId="0" xfId="1" applyNumberFormat="1" applyFont="1" applyFill="1" applyBorder="1" applyAlignment="1"/>
    <xf numFmtId="164" fontId="0" fillId="0" borderId="31" xfId="1" applyNumberFormat="1" applyFont="1" applyFill="1" applyBorder="1" applyAlignment="1"/>
    <xf numFmtId="0" fontId="0" fillId="10" borderId="21" xfId="0" applyFill="1" applyBorder="1" applyAlignment="1">
      <alignment horizontal="center" vertical="center"/>
    </xf>
    <xf numFmtId="164" fontId="3" fillId="10" borderId="1" xfId="1" applyNumberFormat="1" applyFont="1" applyFill="1" applyBorder="1" applyAlignment="1">
      <alignment horizontal="center" vertical="center"/>
    </xf>
    <xf numFmtId="164" fontId="3" fillId="10" borderId="36" xfId="1" applyNumberFormat="1" applyFont="1" applyFill="1" applyBorder="1" applyAlignment="1">
      <alignment horizontal="center" vertical="center"/>
    </xf>
    <xf numFmtId="2" fontId="0" fillId="0" borderId="0" xfId="1" applyNumberFormat="1" applyFont="1" applyFill="1" applyBorder="1" applyAlignment="1">
      <alignment horizontal="center" vertical="center"/>
    </xf>
    <xf numFmtId="2" fontId="1" fillId="0" borderId="31" xfId="1" applyNumberFormat="1" applyFont="1" applyFill="1" applyBorder="1" applyAlignment="1">
      <alignment horizontal="center" vertical="center"/>
    </xf>
    <xf numFmtId="2" fontId="0" fillId="0" borderId="11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31" xfId="1" applyNumberFormat="1" applyFont="1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2" fontId="0" fillId="10" borderId="22" xfId="1" applyNumberFormat="1" applyFont="1" applyFill="1" applyBorder="1"/>
    <xf numFmtId="2" fontId="0" fillId="10" borderId="23" xfId="1" applyNumberFormat="1" applyFont="1" applyFill="1" applyBorder="1"/>
    <xf numFmtId="164" fontId="0" fillId="10" borderId="24" xfId="1" applyNumberFormat="1" applyFont="1" applyFill="1" applyBorder="1"/>
    <xf numFmtId="164" fontId="0" fillId="10" borderId="24" xfId="1" applyNumberFormat="1" applyFont="1" applyFill="1" applyBorder="1" applyAlignment="1">
      <alignment horizontal="center"/>
    </xf>
    <xf numFmtId="2" fontId="0" fillId="10" borderId="37" xfId="1" applyNumberFormat="1" applyFont="1" applyFill="1" applyBorder="1"/>
    <xf numFmtId="2" fontId="0" fillId="10" borderId="24" xfId="1" applyNumberFormat="1" applyFont="1" applyFill="1" applyBorder="1"/>
    <xf numFmtId="2" fontId="0" fillId="10" borderId="38" xfId="1" applyNumberFormat="1" applyFont="1" applyFill="1" applyBorder="1"/>
    <xf numFmtId="0" fontId="0" fillId="10" borderId="39" xfId="0" applyFill="1" applyBorder="1" applyAlignment="1">
      <alignment horizontal="center"/>
    </xf>
    <xf numFmtId="164" fontId="0" fillId="0" borderId="30" xfId="1" applyNumberFormat="1" applyFont="1" applyBorder="1"/>
    <xf numFmtId="164" fontId="0" fillId="0" borderId="30" xfId="1" applyNumberFormat="1" applyFont="1" applyBorder="1" applyAlignment="1">
      <alignment horizontal="center" vertical="center"/>
    </xf>
    <xf numFmtId="2" fontId="0" fillId="0" borderId="30" xfId="1" applyNumberFormat="1" applyFont="1" applyBorder="1" applyAlignment="1">
      <alignment horizontal="center" vertical="center"/>
    </xf>
    <xf numFmtId="2" fontId="0" fillId="0" borderId="30" xfId="1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5" xfId="0" applyBorder="1"/>
    <xf numFmtId="0" fontId="0" fillId="0" borderId="4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19" xfId="1" applyNumberFormat="1" applyFont="1" applyBorder="1"/>
    <xf numFmtId="164" fontId="0" fillId="0" borderId="20" xfId="1" applyNumberFormat="1" applyFont="1" applyBorder="1"/>
    <xf numFmtId="164" fontId="0" fillId="0" borderId="18" xfId="1" applyNumberFormat="1" applyFont="1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64" fontId="0" fillId="10" borderId="22" xfId="1" applyNumberFormat="1" applyFont="1" applyFill="1" applyBorder="1"/>
    <xf numFmtId="164" fontId="0" fillId="10" borderId="23" xfId="1" applyNumberFormat="1" applyFont="1" applyFill="1" applyBorder="1"/>
    <xf numFmtId="165" fontId="0" fillId="0" borderId="0" xfId="0" applyNumberFormat="1"/>
    <xf numFmtId="16" fontId="18" fillId="0" borderId="30" xfId="0" applyNumberFormat="1" applyFont="1" applyBorder="1" applyAlignment="1">
      <alignment horizontal="center"/>
    </xf>
    <xf numFmtId="0" fontId="0" fillId="0" borderId="49" xfId="0" applyBorder="1" applyAlignment="1">
      <alignment horizontal="center" vertical="center"/>
    </xf>
    <xf numFmtId="16" fontId="18" fillId="0" borderId="21" xfId="0" applyNumberFormat="1" applyFont="1" applyBorder="1" applyAlignment="1">
      <alignment horizontal="center"/>
    </xf>
    <xf numFmtId="16" fontId="18" fillId="0" borderId="1" xfId="0" applyNumberFormat="1" applyFont="1" applyBorder="1" applyAlignment="1">
      <alignment horizontal="center"/>
    </xf>
    <xf numFmtId="0" fontId="0" fillId="0" borderId="50" xfId="0" applyBorder="1" applyAlignment="1">
      <alignment horizontal="center"/>
    </xf>
    <xf numFmtId="165" fontId="18" fillId="0" borderId="0" xfId="0" applyNumberFormat="1" applyFont="1" applyAlignment="1">
      <alignment horizontal="center"/>
    </xf>
    <xf numFmtId="165" fontId="1" fillId="0" borderId="0" xfId="0" applyNumberFormat="1" applyFont="1"/>
    <xf numFmtId="0" fontId="8" fillId="0" borderId="0" xfId="0" applyFont="1"/>
    <xf numFmtId="0" fontId="18" fillId="0" borderId="0" xfId="0" applyFont="1"/>
    <xf numFmtId="166" fontId="19" fillId="0" borderId="1" xfId="0" applyNumberFormat="1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right" vertical="top"/>
    </xf>
    <xf numFmtId="0" fontId="20" fillId="11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5" fillId="8" borderId="0" xfId="3"/>
    <xf numFmtId="0" fontId="4" fillId="7" borderId="0" xfId="2" applyAlignment="1">
      <alignment horizontal="center"/>
    </xf>
    <xf numFmtId="0" fontId="0" fillId="9" borderId="32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3" borderId="32" xfId="0" applyFill="1" applyBorder="1" applyAlignment="1">
      <alignment horizontal="center"/>
    </xf>
    <xf numFmtId="0" fontId="21" fillId="0" borderId="0" xfId="5"/>
    <xf numFmtId="167" fontId="21" fillId="14" borderId="1" xfId="5" applyNumberFormat="1" applyFill="1" applyBorder="1"/>
    <xf numFmtId="167" fontId="21" fillId="0" borderId="1" xfId="5" applyNumberFormat="1" applyBorder="1"/>
    <xf numFmtId="167" fontId="21" fillId="3" borderId="1" xfId="5" applyNumberFormat="1" applyFill="1" applyBorder="1"/>
    <xf numFmtId="0" fontId="10" fillId="0" borderId="0" xfId="5" applyFont="1"/>
    <xf numFmtId="167" fontId="21" fillId="14" borderId="0" xfId="5" applyNumberFormat="1" applyFill="1"/>
    <xf numFmtId="167" fontId="21" fillId="0" borderId="0" xfId="5" applyNumberFormat="1"/>
    <xf numFmtId="167" fontId="21" fillId="5" borderId="0" xfId="5" applyNumberFormat="1" applyFill="1"/>
    <xf numFmtId="167" fontId="22" fillId="5" borderId="0" xfId="5" applyNumberFormat="1" applyFont="1" applyFill="1"/>
    <xf numFmtId="0" fontId="13" fillId="5" borderId="0" xfId="5" applyFont="1" applyFill="1"/>
    <xf numFmtId="0" fontId="22" fillId="0" borderId="0" xfId="5" applyFont="1"/>
    <xf numFmtId="0" fontId="13" fillId="0" borderId="0" xfId="5" applyFont="1"/>
    <xf numFmtId="0" fontId="21" fillId="5" borderId="0" xfId="5" applyFill="1"/>
    <xf numFmtId="0" fontId="22" fillId="5" borderId="0" xfId="5" applyFont="1" applyFill="1"/>
    <xf numFmtId="167" fontId="23" fillId="0" borderId="0" xfId="5" applyNumberFormat="1" applyFont="1"/>
    <xf numFmtId="0" fontId="13" fillId="0" borderId="0" xfId="5" applyFont="1" applyAlignment="1">
      <alignment horizontal="right"/>
    </xf>
    <xf numFmtId="0" fontId="23" fillId="0" borderId="0" xfId="5" applyFont="1"/>
    <xf numFmtId="0" fontId="24" fillId="0" borderId="0" xfId="5" applyFont="1"/>
    <xf numFmtId="0" fontId="21" fillId="0" borderId="0" xfId="5" applyAlignment="1">
      <alignment horizontal="center" vertical="center" wrapText="1"/>
    </xf>
    <xf numFmtId="0" fontId="24" fillId="0" borderId="0" xfId="5" applyFont="1" applyAlignment="1">
      <alignment horizontal="right"/>
    </xf>
    <xf numFmtId="167" fontId="22" fillId="0" borderId="0" xfId="5" applyNumberFormat="1" applyFont="1"/>
    <xf numFmtId="0" fontId="0" fillId="0" borderId="53" xfId="0" applyBorder="1" applyAlignment="1">
      <alignment horizontal="center"/>
    </xf>
    <xf numFmtId="2" fontId="0" fillId="0" borderId="36" xfId="0" applyNumberFormat="1" applyBorder="1"/>
    <xf numFmtId="2" fontId="0" fillId="0" borderId="21" xfId="0" applyNumberFormat="1" applyBorder="1"/>
    <xf numFmtId="164" fontId="0" fillId="0" borderId="36" xfId="0" applyNumberFormat="1" applyBorder="1"/>
    <xf numFmtId="164" fontId="0" fillId="0" borderId="1" xfId="0" applyNumberFormat="1" applyBorder="1"/>
    <xf numFmtId="164" fontId="0" fillId="0" borderId="21" xfId="0" applyNumberFormat="1" applyBorder="1"/>
    <xf numFmtId="2" fontId="0" fillId="0" borderId="20" xfId="0" applyNumberFormat="1" applyBorder="1"/>
    <xf numFmtId="2" fontId="0" fillId="0" borderId="19" xfId="0" applyNumberFormat="1" applyBorder="1"/>
    <xf numFmtId="2" fontId="0" fillId="0" borderId="18" xfId="0" applyNumberFormat="1" applyBorder="1"/>
    <xf numFmtId="2" fontId="0" fillId="0" borderId="20" xfId="1" applyNumberFormat="1" applyFont="1" applyBorder="1" applyAlignment="1">
      <alignment horizontal="center" vertical="center"/>
    </xf>
    <xf numFmtId="2" fontId="0" fillId="0" borderId="54" xfId="1" applyNumberFormat="1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0" xfId="0" applyFill="1"/>
    <xf numFmtId="2" fontId="0" fillId="2" borderId="19" xfId="1" applyNumberFormat="1" applyFon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1" fillId="0" borderId="0" xfId="5" applyAlignment="1">
      <alignment horizontal="center" vertical="center" wrapText="1"/>
    </xf>
    <xf numFmtId="2" fontId="0" fillId="0" borderId="14" xfId="0" applyNumberFormat="1" applyBorder="1"/>
    <xf numFmtId="164" fontId="0" fillId="2" borderId="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9" fillId="0" borderId="0" xfId="0" applyFont="1" applyAlignment="1">
      <alignment horizontal="left" vertical="top"/>
    </xf>
    <xf numFmtId="0" fontId="25" fillId="0" borderId="0" xfId="0" applyFont="1" applyAlignment="1">
      <alignment vertical="center"/>
    </xf>
    <xf numFmtId="0" fontId="16" fillId="0" borderId="0" xfId="6"/>
    <xf numFmtId="0" fontId="26" fillId="0" borderId="0" xfId="0" applyFont="1"/>
    <xf numFmtId="0" fontId="27" fillId="0" borderId="0" xfId="0" applyFont="1" applyAlignment="1">
      <alignment vertical="center"/>
    </xf>
    <xf numFmtId="0" fontId="28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0" fillId="0" borderId="0" xfId="0" applyAlignment="1" applyProtection="1">
      <alignment horizontal="center" vertical="center"/>
      <protection locked="0"/>
    </xf>
    <xf numFmtId="0" fontId="10" fillId="0" borderId="1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52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165" fontId="18" fillId="0" borderId="0" xfId="0" applyNumberFormat="1" applyFont="1" applyAlignment="1">
      <alignment horizontal="center"/>
    </xf>
    <xf numFmtId="0" fontId="20" fillId="11" borderId="3" xfId="0" applyFont="1" applyFill="1" applyBorder="1" applyAlignment="1">
      <alignment horizontal="center" vertical="center"/>
    </xf>
    <xf numFmtId="0" fontId="21" fillId="0" borderId="0" xfId="5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1" fillId="0" borderId="0" xfId="5" applyAlignment="1">
      <alignment horizontal="center" vertical="center" wrapText="1"/>
    </xf>
    <xf numFmtId="167" fontId="21" fillId="0" borderId="0" xfId="5" applyNumberFormat="1" applyAlignment="1">
      <alignment horizontal="center"/>
    </xf>
    <xf numFmtId="167" fontId="21" fillId="0" borderId="1" xfId="5" applyNumberFormat="1" applyBorder="1" applyAlignment="1">
      <alignment horizontal="center"/>
    </xf>
    <xf numFmtId="0" fontId="21" fillId="5" borderId="0" xfId="5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9" xfId="0" applyNumberFormat="1" applyBorder="1" applyAlignment="1">
      <alignment horizontal="center"/>
    </xf>
  </cellXfs>
  <cellStyles count="7">
    <cellStyle name="Bad" xfId="2" builtinId="27"/>
    <cellStyle name="Hyperlink" xfId="6" builtinId="8"/>
    <cellStyle name="Hyperlink 2" xfId="4" xr:uid="{59EEF410-F343-4C7B-9078-2ABFE6E7FC5E}"/>
    <cellStyle name="Neutral" xfId="3" builtinId="28"/>
    <cellStyle name="Normal" xfId="0" builtinId="0"/>
    <cellStyle name="Normal 2" xfId="5" xr:uid="{A0E17A68-9D6D-4B30-9598-1586FA8C4662}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4:2 FTOH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952318460192468E-3"/>
                  <c:y val="-0.220190364835486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'CC data analysis'!$AA$5:$AA$24</c:f>
              <c:numCache>
                <c:formatCode>General</c:formatCode>
                <c:ptCount val="20"/>
                <c:pt idx="0">
                  <c:v>1.75</c:v>
                </c:pt>
                <c:pt idx="1">
                  <c:v>3</c:v>
                </c:pt>
                <c:pt idx="2">
                  <c:v>5</c:v>
                </c:pt>
                <c:pt idx="3">
                  <c:v>7.5</c:v>
                </c:pt>
                <c:pt idx="4">
                  <c:v>12.5</c:v>
                </c:pt>
                <c:pt idx="5">
                  <c:v>87.5</c:v>
                </c:pt>
                <c:pt idx="6">
                  <c:v>125</c:v>
                </c:pt>
                <c:pt idx="7">
                  <c:v>200</c:v>
                </c:pt>
                <c:pt idx="8">
                  <c:v>375</c:v>
                </c:pt>
                <c:pt idx="9">
                  <c:v>625</c:v>
                </c:pt>
                <c:pt idx="10">
                  <c:v>875</c:v>
                </c:pt>
                <c:pt idx="11">
                  <c:v>1250</c:v>
                </c:pt>
                <c:pt idx="14">
                  <c:v>1.75</c:v>
                </c:pt>
                <c:pt idx="15">
                  <c:v>3</c:v>
                </c:pt>
                <c:pt idx="16">
                  <c:v>5</c:v>
                </c:pt>
                <c:pt idx="17">
                  <c:v>7.5</c:v>
                </c:pt>
                <c:pt idx="18">
                  <c:v>12.5</c:v>
                </c:pt>
                <c:pt idx="19">
                  <c:v>87.5</c:v>
                </c:pt>
              </c:numCache>
            </c:numRef>
          </c:xVal>
          <c:yVal>
            <c:numRef>
              <c:f>'CC data analysis'!$AB$5:$AB$24</c:f>
              <c:numCache>
                <c:formatCode>0.00</c:formatCode>
                <c:ptCount val="20"/>
                <c:pt idx="0">
                  <c:v>2.9566778640101939E-2</c:v>
                </c:pt>
                <c:pt idx="1">
                  <c:v>4.7716405290889032E-2</c:v>
                </c:pt>
                <c:pt idx="2">
                  <c:v>6.9438272079338934E-2</c:v>
                </c:pt>
                <c:pt idx="3">
                  <c:v>5.4637182479527105E-2</c:v>
                </c:pt>
                <c:pt idx="4">
                  <c:v>8.1945069788383604E-2</c:v>
                </c:pt>
                <c:pt idx="5">
                  <c:v>0.94004481108055826</c:v>
                </c:pt>
                <c:pt idx="6">
                  <c:v>1.2817726845852997</c:v>
                </c:pt>
                <c:pt idx="7">
                  <c:v>2.0517412205056695</c:v>
                </c:pt>
                <c:pt idx="8">
                  <c:v>3.626335950407181</c:v>
                </c:pt>
                <c:pt idx="9">
                  <c:v>8.2095101471401115</c:v>
                </c:pt>
                <c:pt idx="10">
                  <c:v>10.978674038603939</c:v>
                </c:pt>
                <c:pt idx="11">
                  <c:v>14.821298976350159</c:v>
                </c:pt>
                <c:pt idx="14">
                  <c:v>1.4624640383099127E-2</c:v>
                </c:pt>
                <c:pt idx="15">
                  <c:v>0.29977277779149891</c:v>
                </c:pt>
                <c:pt idx="16">
                  <c:v>0.12383008604697474</c:v>
                </c:pt>
                <c:pt idx="17">
                  <c:v>7.4142195266585983E-2</c:v>
                </c:pt>
                <c:pt idx="18">
                  <c:v>8.1206937886321232E-2</c:v>
                </c:pt>
                <c:pt idx="19">
                  <c:v>1.0393440293887823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0-49BC-9849-BC3C4AEBB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18320"/>
        <c:axId val="294314056"/>
      </c:scatterChart>
      <c:valAx>
        <c:axId val="29431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4056"/>
        <c:crosses val="autoZero"/>
        <c:crossBetween val="midCat"/>
      </c:valAx>
      <c:valAx>
        <c:axId val="2943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'Old Raw data Calcs-full&amp;CC6-14'!$D$4:$D$32</c:f>
              <c:numCache>
                <c:formatCode>General</c:formatCode>
                <c:ptCount val="29"/>
                <c:pt idx="0">
                  <c:v>1.75</c:v>
                </c:pt>
                <c:pt idx="1">
                  <c:v>125</c:v>
                </c:pt>
                <c:pt idx="2">
                  <c:v>200</c:v>
                </c:pt>
                <c:pt idx="3">
                  <c:v>375</c:v>
                </c:pt>
                <c:pt idx="4">
                  <c:v>625</c:v>
                </c:pt>
                <c:pt idx="5">
                  <c:v>875</c:v>
                </c:pt>
                <c:pt idx="6">
                  <c:v>1250</c:v>
                </c:pt>
                <c:pt idx="7">
                  <c:v>3</c:v>
                </c:pt>
                <c:pt idx="8">
                  <c:v>5</c:v>
                </c:pt>
                <c:pt idx="9">
                  <c:v>7.5</c:v>
                </c:pt>
                <c:pt idx="10">
                  <c:v>12.5</c:v>
                </c:pt>
                <c:pt idx="11">
                  <c:v>20</c:v>
                </c:pt>
                <c:pt idx="12">
                  <c:v>31.25</c:v>
                </c:pt>
                <c:pt idx="13">
                  <c:v>50</c:v>
                </c:pt>
                <c:pt idx="14">
                  <c:v>87.5</c:v>
                </c:pt>
                <c:pt idx="15">
                  <c:v>1.75</c:v>
                </c:pt>
                <c:pt idx="16">
                  <c:v>125</c:v>
                </c:pt>
                <c:pt idx="17">
                  <c:v>200</c:v>
                </c:pt>
                <c:pt idx="18">
                  <c:v>375</c:v>
                </c:pt>
                <c:pt idx="19">
                  <c:v>625</c:v>
                </c:pt>
                <c:pt idx="20">
                  <c:v>875</c:v>
                </c:pt>
                <c:pt idx="21">
                  <c:v>1250</c:v>
                </c:pt>
                <c:pt idx="22">
                  <c:v>3</c:v>
                </c:pt>
                <c:pt idx="23">
                  <c:v>5</c:v>
                </c:pt>
                <c:pt idx="24">
                  <c:v>7.5</c:v>
                </c:pt>
                <c:pt idx="25">
                  <c:v>12.5</c:v>
                </c:pt>
                <c:pt idx="26">
                  <c:v>20</c:v>
                </c:pt>
                <c:pt idx="27">
                  <c:v>31.25</c:v>
                </c:pt>
                <c:pt idx="28">
                  <c:v>50</c:v>
                </c:pt>
              </c:numCache>
            </c:numRef>
          </c:xVal>
          <c:yVal>
            <c:numRef>
              <c:f>'Old Raw data Calcs-full&amp;CC6-14'!$U$4:$U$32</c:f>
              <c:numCache>
                <c:formatCode>General</c:formatCode>
                <c:ptCount val="29"/>
                <c:pt idx="0">
                  <c:v>0</c:v>
                </c:pt>
                <c:pt idx="1">
                  <c:v>0.34424422832212326</c:v>
                </c:pt>
                <c:pt idx="2">
                  <c:v>0.47103447459673126</c:v>
                </c:pt>
                <c:pt idx="3">
                  <c:v>0.85878484216641249</c:v>
                </c:pt>
                <c:pt idx="4">
                  <c:v>1.7625284688348066</c:v>
                </c:pt>
                <c:pt idx="5">
                  <c:v>2.2906307490144546</c:v>
                </c:pt>
                <c:pt idx="6">
                  <c:v>3.7217613501307345</c:v>
                </c:pt>
                <c:pt idx="7">
                  <c:v>1.4955527632000394E-2</c:v>
                </c:pt>
                <c:pt idx="8">
                  <c:v>1.5440084327535816E-2</c:v>
                </c:pt>
                <c:pt idx="9">
                  <c:v>1.9139925069229517E-2</c:v>
                </c:pt>
                <c:pt idx="10">
                  <c:v>3.6800537724752141E-2</c:v>
                </c:pt>
                <c:pt idx="11">
                  <c:v>5.0198165301033132E-2</c:v>
                </c:pt>
                <c:pt idx="12">
                  <c:v>7.4519755795692103E-2</c:v>
                </c:pt>
                <c:pt idx="13">
                  <c:v>0.10734776975754211</c:v>
                </c:pt>
                <c:pt idx="14">
                  <c:v>0.22489301743033085</c:v>
                </c:pt>
                <c:pt idx="15">
                  <c:v>1.9098792360483056E-2</c:v>
                </c:pt>
                <c:pt idx="16">
                  <c:v>0.32754553793736074</c:v>
                </c:pt>
                <c:pt idx="17">
                  <c:v>0.5860275332218281</c:v>
                </c:pt>
                <c:pt idx="18">
                  <c:v>0.85859649643265057</c:v>
                </c:pt>
                <c:pt idx="19">
                  <c:v>1.7624361823532946</c:v>
                </c:pt>
                <c:pt idx="20">
                  <c:v>2.6418569489545214</c:v>
                </c:pt>
                <c:pt idx="21">
                  <c:v>4.495632061500574</c:v>
                </c:pt>
                <c:pt idx="22">
                  <c:v>1.593741366022481E-2</c:v>
                </c:pt>
                <c:pt idx="23">
                  <c:v>1.2558743804834235E-2</c:v>
                </c:pt>
                <c:pt idx="24">
                  <c:v>1.7960804522788244E-2</c:v>
                </c:pt>
                <c:pt idx="25">
                  <c:v>4.6349717488856093E-2</c:v>
                </c:pt>
                <c:pt idx="26">
                  <c:v>6.2522979630855208E-2</c:v>
                </c:pt>
                <c:pt idx="27">
                  <c:v>7.0363437645255711E-2</c:v>
                </c:pt>
                <c:pt idx="28">
                  <c:v>0.14230578921326076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F-45DE-ACF3-E4F0BCA4E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76064"/>
        <c:axId val="629972128"/>
      </c:scatterChart>
      <c:valAx>
        <c:axId val="6299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72128"/>
        <c:crosses val="autoZero"/>
        <c:crossBetween val="midCat"/>
      </c:valAx>
      <c:valAx>
        <c:axId val="6299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6:1 FTOH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895231846019248E-2"/>
                  <c:y val="-0.14051249374175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'CC data analysis'!$AA$5:$AA$24</c:f>
              <c:numCache>
                <c:formatCode>General</c:formatCode>
                <c:ptCount val="20"/>
                <c:pt idx="0">
                  <c:v>1.75</c:v>
                </c:pt>
                <c:pt idx="1">
                  <c:v>3</c:v>
                </c:pt>
                <c:pt idx="2">
                  <c:v>5</c:v>
                </c:pt>
                <c:pt idx="3">
                  <c:v>7.5</c:v>
                </c:pt>
                <c:pt idx="4">
                  <c:v>12.5</c:v>
                </c:pt>
                <c:pt idx="5">
                  <c:v>87.5</c:v>
                </c:pt>
                <c:pt idx="6">
                  <c:v>125</c:v>
                </c:pt>
                <c:pt idx="7">
                  <c:v>200</c:v>
                </c:pt>
                <c:pt idx="8">
                  <c:v>375</c:v>
                </c:pt>
                <c:pt idx="9">
                  <c:v>625</c:v>
                </c:pt>
                <c:pt idx="10">
                  <c:v>875</c:v>
                </c:pt>
                <c:pt idx="11">
                  <c:v>1250</c:v>
                </c:pt>
                <c:pt idx="14">
                  <c:v>1.75</c:v>
                </c:pt>
                <c:pt idx="15">
                  <c:v>3</c:v>
                </c:pt>
                <c:pt idx="16">
                  <c:v>5</c:v>
                </c:pt>
                <c:pt idx="17">
                  <c:v>7.5</c:v>
                </c:pt>
                <c:pt idx="18">
                  <c:v>12.5</c:v>
                </c:pt>
                <c:pt idx="19">
                  <c:v>87.5</c:v>
                </c:pt>
              </c:numCache>
            </c:numRef>
          </c:xVal>
          <c:yVal>
            <c:numRef>
              <c:f>'CC data analysis'!$AC$5:$AC$24</c:f>
              <c:numCache>
                <c:formatCode>0.00</c:formatCode>
                <c:ptCount val="20"/>
                <c:pt idx="0">
                  <c:v>0.15838932005096723</c:v>
                </c:pt>
                <c:pt idx="1">
                  <c:v>9.9149234980247553E-2</c:v>
                </c:pt>
                <c:pt idx="2">
                  <c:v>0.15015053145455823</c:v>
                </c:pt>
                <c:pt idx="3">
                  <c:v>0.24439952838133736</c:v>
                </c:pt>
                <c:pt idx="4">
                  <c:v>0.34084871679423684</c:v>
                </c:pt>
                <c:pt idx="5">
                  <c:v>2.7258648199069833</c:v>
                </c:pt>
                <c:pt idx="6">
                  <c:v>4.3205858228028671</c:v>
                </c:pt>
                <c:pt idx="7">
                  <c:v>5.8205974092693848</c:v>
                </c:pt>
                <c:pt idx="8">
                  <c:v>10.380301767621386</c:v>
                </c:pt>
                <c:pt idx="9">
                  <c:v>16.601905714511329</c:v>
                </c:pt>
                <c:pt idx="10">
                  <c:v>26.915646443204817</c:v>
                </c:pt>
                <c:pt idx="11">
                  <c:v>40.368196258383342</c:v>
                </c:pt>
                <c:pt idx="14">
                  <c:v>4.2761119446868993E-2</c:v>
                </c:pt>
                <c:pt idx="15">
                  <c:v>0.15756131294919609</c:v>
                </c:pt>
                <c:pt idx="16">
                  <c:v>0.1981176569230608</c:v>
                </c:pt>
                <c:pt idx="17">
                  <c:v>0.19840033940960083</c:v>
                </c:pt>
                <c:pt idx="18">
                  <c:v>0.36355889802683011</c:v>
                </c:pt>
                <c:pt idx="19">
                  <c:v>2.8420149988329735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8-4A23-9495-28BFFA346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18320"/>
        <c:axId val="294314056"/>
      </c:scatterChart>
      <c:valAx>
        <c:axId val="29431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4056"/>
        <c:crosses val="autoZero"/>
        <c:crossBetween val="midCat"/>
      </c:valAx>
      <c:valAx>
        <c:axId val="2943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4:4 FTOH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659011373578301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'CC data analysis'!$AA$5:$AA$24</c:f>
              <c:numCache>
                <c:formatCode>General</c:formatCode>
                <c:ptCount val="20"/>
                <c:pt idx="0">
                  <c:v>1.75</c:v>
                </c:pt>
                <c:pt idx="1">
                  <c:v>3</c:v>
                </c:pt>
                <c:pt idx="2">
                  <c:v>5</c:v>
                </c:pt>
                <c:pt idx="3">
                  <c:v>7.5</c:v>
                </c:pt>
                <c:pt idx="4">
                  <c:v>12.5</c:v>
                </c:pt>
                <c:pt idx="5">
                  <c:v>87.5</c:v>
                </c:pt>
                <c:pt idx="6">
                  <c:v>125</c:v>
                </c:pt>
                <c:pt idx="7">
                  <c:v>200</c:v>
                </c:pt>
                <c:pt idx="8">
                  <c:v>375</c:v>
                </c:pt>
                <c:pt idx="9">
                  <c:v>625</c:v>
                </c:pt>
                <c:pt idx="10">
                  <c:v>875</c:v>
                </c:pt>
                <c:pt idx="11">
                  <c:v>1250</c:v>
                </c:pt>
                <c:pt idx="14">
                  <c:v>1.75</c:v>
                </c:pt>
                <c:pt idx="15">
                  <c:v>3</c:v>
                </c:pt>
                <c:pt idx="16">
                  <c:v>5</c:v>
                </c:pt>
                <c:pt idx="17">
                  <c:v>7.5</c:v>
                </c:pt>
                <c:pt idx="18">
                  <c:v>12.5</c:v>
                </c:pt>
                <c:pt idx="19">
                  <c:v>87.5</c:v>
                </c:pt>
              </c:numCache>
            </c:numRef>
          </c:xVal>
          <c:yVal>
            <c:numRef>
              <c:f>'CC data analysis'!$AE$5:$AE$24</c:f>
              <c:numCache>
                <c:formatCode>0.00</c:formatCode>
                <c:ptCount val="20"/>
                <c:pt idx="0">
                  <c:v>0.1643361771823893</c:v>
                </c:pt>
                <c:pt idx="1">
                  <c:v>7.5730852330349666E-2</c:v>
                </c:pt>
                <c:pt idx="2">
                  <c:v>6.1826495476280108E-2</c:v>
                </c:pt>
                <c:pt idx="3">
                  <c:v>3.4871665191553922E-2</c:v>
                </c:pt>
                <c:pt idx="4">
                  <c:v>0.22684715388002835</c:v>
                </c:pt>
                <c:pt idx="5">
                  <c:v>1.1991102474483712</c:v>
                </c:pt>
                <c:pt idx="6">
                  <c:v>1.1359238720436227</c:v>
                </c:pt>
                <c:pt idx="7">
                  <c:v>2.3235997329387565</c:v>
                </c:pt>
                <c:pt idx="8">
                  <c:v>5.2284333691976634</c:v>
                </c:pt>
                <c:pt idx="9">
                  <c:v>9.0352213737753146</c:v>
                </c:pt>
                <c:pt idx="10">
                  <c:v>12.069685989424553</c:v>
                </c:pt>
                <c:pt idx="11">
                  <c:v>16.288289962825278</c:v>
                </c:pt>
                <c:pt idx="14">
                  <c:v>4.8340437242612978E-2</c:v>
                </c:pt>
                <c:pt idx="15">
                  <c:v>6.481871542112505E-2</c:v>
                </c:pt>
                <c:pt idx="16">
                  <c:v>7.518796992481204E-2</c:v>
                </c:pt>
                <c:pt idx="17">
                  <c:v>3.8300071457737853E-2</c:v>
                </c:pt>
                <c:pt idx="18">
                  <c:v>2.2842920168700608E-2</c:v>
                </c:pt>
                <c:pt idx="19">
                  <c:v>0.6298390420731127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8-4F2B-AB2C-2EE386EAC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18320"/>
        <c:axId val="294314056"/>
      </c:scatterChart>
      <c:valAx>
        <c:axId val="29431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4056"/>
        <c:crosses val="autoZero"/>
        <c:crossBetween val="midCat"/>
      </c:valAx>
      <c:valAx>
        <c:axId val="2943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8:2 FTOH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807961504811896E-2"/>
                  <c:y val="-0.20536271507728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'CC data analysis'!$AA$5:$AA$24</c:f>
              <c:numCache>
                <c:formatCode>General</c:formatCode>
                <c:ptCount val="20"/>
                <c:pt idx="0">
                  <c:v>1.75</c:v>
                </c:pt>
                <c:pt idx="1">
                  <c:v>3</c:v>
                </c:pt>
                <c:pt idx="2">
                  <c:v>5</c:v>
                </c:pt>
                <c:pt idx="3">
                  <c:v>7.5</c:v>
                </c:pt>
                <c:pt idx="4">
                  <c:v>12.5</c:v>
                </c:pt>
                <c:pt idx="5">
                  <c:v>87.5</c:v>
                </c:pt>
                <c:pt idx="6">
                  <c:v>125</c:v>
                </c:pt>
                <c:pt idx="7">
                  <c:v>200</c:v>
                </c:pt>
                <c:pt idx="8">
                  <c:v>375</c:v>
                </c:pt>
                <c:pt idx="9">
                  <c:v>625</c:v>
                </c:pt>
                <c:pt idx="10">
                  <c:v>875</c:v>
                </c:pt>
                <c:pt idx="11">
                  <c:v>1250</c:v>
                </c:pt>
                <c:pt idx="14">
                  <c:v>1.75</c:v>
                </c:pt>
                <c:pt idx="15">
                  <c:v>3</c:v>
                </c:pt>
                <c:pt idx="16">
                  <c:v>5</c:v>
                </c:pt>
                <c:pt idx="17">
                  <c:v>7.5</c:v>
                </c:pt>
                <c:pt idx="18">
                  <c:v>12.5</c:v>
                </c:pt>
                <c:pt idx="19">
                  <c:v>87.5</c:v>
                </c:pt>
              </c:numCache>
            </c:numRef>
          </c:xVal>
          <c:yVal>
            <c:numRef>
              <c:f>'CC data analysis'!$AF$5:$AF$24</c:f>
              <c:numCache>
                <c:formatCode>0.00</c:formatCode>
                <c:ptCount val="20"/>
                <c:pt idx="0">
                  <c:v>2.6671720395786785E-2</c:v>
                </c:pt>
                <c:pt idx="1">
                  <c:v>1.9844974162360394E-2</c:v>
                </c:pt>
                <c:pt idx="2">
                  <c:v>1.248339973439575E-2</c:v>
                </c:pt>
                <c:pt idx="3">
                  <c:v>6.3354479408747361E-2</c:v>
                </c:pt>
                <c:pt idx="4">
                  <c:v>6.2713019768234485E-2</c:v>
                </c:pt>
                <c:pt idx="5">
                  <c:v>0.55023923444976075</c:v>
                </c:pt>
                <c:pt idx="6">
                  <c:v>0.85648039598801606</c:v>
                </c:pt>
                <c:pt idx="7">
                  <c:v>1.0627886311310974</c:v>
                </c:pt>
                <c:pt idx="8">
                  <c:v>1.9678812268127872</c:v>
                </c:pt>
                <c:pt idx="9">
                  <c:v>3.0989685520488823</c:v>
                </c:pt>
                <c:pt idx="10">
                  <c:v>4.9898030154781976</c:v>
                </c:pt>
                <c:pt idx="11">
                  <c:v>6.9095475551171743</c:v>
                </c:pt>
                <c:pt idx="14">
                  <c:v>2.5852472911837093E-2</c:v>
                </c:pt>
                <c:pt idx="15">
                  <c:v>0.10768746602580609</c:v>
                </c:pt>
                <c:pt idx="16">
                  <c:v>3.3319720373795852E-2</c:v>
                </c:pt>
                <c:pt idx="17">
                  <c:v>5.5706290095522942E-2</c:v>
                </c:pt>
                <c:pt idx="18">
                  <c:v>7.0425394178123532E-2</c:v>
                </c:pt>
                <c:pt idx="19">
                  <c:v>0.6121685309168875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F-472C-8785-CBA71E43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18320"/>
        <c:axId val="294314056"/>
      </c:scatterChart>
      <c:valAx>
        <c:axId val="29431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4056"/>
        <c:crosses val="autoZero"/>
        <c:crossBetween val="midCat"/>
      </c:valAx>
      <c:valAx>
        <c:axId val="2943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7:3 FTOH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006342957130358E-2"/>
                  <c:y val="-0.16727694090382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'CC data analysis'!$AA$5:$AA$24</c:f>
              <c:numCache>
                <c:formatCode>General</c:formatCode>
                <c:ptCount val="20"/>
                <c:pt idx="0">
                  <c:v>1.75</c:v>
                </c:pt>
                <c:pt idx="1">
                  <c:v>3</c:v>
                </c:pt>
                <c:pt idx="2">
                  <c:v>5</c:v>
                </c:pt>
                <c:pt idx="3">
                  <c:v>7.5</c:v>
                </c:pt>
                <c:pt idx="4">
                  <c:v>12.5</c:v>
                </c:pt>
                <c:pt idx="5">
                  <c:v>87.5</c:v>
                </c:pt>
                <c:pt idx="6">
                  <c:v>125</c:v>
                </c:pt>
                <c:pt idx="7">
                  <c:v>200</c:v>
                </c:pt>
                <c:pt idx="8">
                  <c:v>375</c:v>
                </c:pt>
                <c:pt idx="9">
                  <c:v>625</c:v>
                </c:pt>
                <c:pt idx="10">
                  <c:v>875</c:v>
                </c:pt>
                <c:pt idx="11">
                  <c:v>1250</c:v>
                </c:pt>
                <c:pt idx="14">
                  <c:v>1.75</c:v>
                </c:pt>
                <c:pt idx="15">
                  <c:v>3</c:v>
                </c:pt>
                <c:pt idx="16">
                  <c:v>5</c:v>
                </c:pt>
                <c:pt idx="17">
                  <c:v>7.5</c:v>
                </c:pt>
                <c:pt idx="18">
                  <c:v>12.5</c:v>
                </c:pt>
                <c:pt idx="19">
                  <c:v>87.5</c:v>
                </c:pt>
              </c:numCache>
            </c:numRef>
          </c:xVal>
          <c:yVal>
            <c:numRef>
              <c:f>'CC data analysis'!$AG$5:$AG$24</c:f>
              <c:numCache>
                <c:formatCode>0.00</c:formatCode>
                <c:ptCount val="20"/>
                <c:pt idx="0">
                  <c:v>0.16100781998084901</c:v>
                </c:pt>
                <c:pt idx="1">
                  <c:v>0.13168028004667445</c:v>
                </c:pt>
                <c:pt idx="2">
                  <c:v>0.17988397288040819</c:v>
                </c:pt>
                <c:pt idx="3">
                  <c:v>0.38973682557628292</c:v>
                </c:pt>
                <c:pt idx="4">
                  <c:v>0.37414017475367167</c:v>
                </c:pt>
                <c:pt idx="5">
                  <c:v>3.4583266132645201</c:v>
                </c:pt>
                <c:pt idx="6">
                  <c:v>5.4151361208805522</c:v>
                </c:pt>
                <c:pt idx="7">
                  <c:v>7.2596367455199058</c:v>
                </c:pt>
                <c:pt idx="8">
                  <c:v>13.005650335125679</c:v>
                </c:pt>
                <c:pt idx="9">
                  <c:v>22.697712876282306</c:v>
                </c:pt>
                <c:pt idx="10">
                  <c:v>35.060757523959964</c:v>
                </c:pt>
                <c:pt idx="11">
                  <c:v>48.621830115500998</c:v>
                </c:pt>
                <c:pt idx="14">
                  <c:v>4.9866729302192582E-2</c:v>
                </c:pt>
                <c:pt idx="15">
                  <c:v>0.33399135982605216</c:v>
                </c:pt>
                <c:pt idx="16">
                  <c:v>0.14118240565017898</c:v>
                </c:pt>
                <c:pt idx="17">
                  <c:v>0.25263650135661087</c:v>
                </c:pt>
                <c:pt idx="18">
                  <c:v>0.4013375174184487</c:v>
                </c:pt>
                <c:pt idx="19">
                  <c:v>3.6162341471308075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B-415C-919E-2FE8487A5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18320"/>
        <c:axId val="294314056"/>
      </c:scatterChart>
      <c:valAx>
        <c:axId val="29431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4056"/>
        <c:crosses val="autoZero"/>
        <c:crossBetween val="midCat"/>
      </c:valAx>
      <c:valAx>
        <c:axId val="2943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11:1 FTOH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52952755905512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'CC data analysis'!$AA$5:$AA$24</c:f>
              <c:numCache>
                <c:formatCode>General</c:formatCode>
                <c:ptCount val="20"/>
                <c:pt idx="0">
                  <c:v>1.75</c:v>
                </c:pt>
                <c:pt idx="1">
                  <c:v>3</c:v>
                </c:pt>
                <c:pt idx="2">
                  <c:v>5</c:v>
                </c:pt>
                <c:pt idx="3">
                  <c:v>7.5</c:v>
                </c:pt>
                <c:pt idx="4">
                  <c:v>12.5</c:v>
                </c:pt>
                <c:pt idx="5">
                  <c:v>87.5</c:v>
                </c:pt>
                <c:pt idx="6">
                  <c:v>125</c:v>
                </c:pt>
                <c:pt idx="7">
                  <c:v>200</c:v>
                </c:pt>
                <c:pt idx="8">
                  <c:v>375</c:v>
                </c:pt>
                <c:pt idx="9">
                  <c:v>625</c:v>
                </c:pt>
                <c:pt idx="10">
                  <c:v>875</c:v>
                </c:pt>
                <c:pt idx="11">
                  <c:v>1250</c:v>
                </c:pt>
                <c:pt idx="14">
                  <c:v>1.75</c:v>
                </c:pt>
                <c:pt idx="15">
                  <c:v>3</c:v>
                </c:pt>
                <c:pt idx="16">
                  <c:v>5</c:v>
                </c:pt>
                <c:pt idx="17">
                  <c:v>7.5</c:v>
                </c:pt>
                <c:pt idx="18">
                  <c:v>12.5</c:v>
                </c:pt>
                <c:pt idx="19">
                  <c:v>87.5</c:v>
                </c:pt>
              </c:numCache>
            </c:numRef>
          </c:xVal>
          <c:yVal>
            <c:numRef>
              <c:f>'CC data analysis'!$AH$5:$AH$24</c:f>
              <c:numCache>
                <c:formatCode>0.00</c:formatCode>
                <c:ptCount val="20"/>
                <c:pt idx="1">
                  <c:v>1.8303050508418073E-2</c:v>
                </c:pt>
                <c:pt idx="2">
                  <c:v>3.9966449989515623E-2</c:v>
                </c:pt>
                <c:pt idx="3">
                  <c:v>5.3032682201704248E-2</c:v>
                </c:pt>
                <c:pt idx="4">
                  <c:v>6.906488194831753E-2</c:v>
                </c:pt>
                <c:pt idx="5">
                  <c:v>0.61442933175635717</c:v>
                </c:pt>
                <c:pt idx="6">
                  <c:v>0.96618470756806041</c:v>
                </c:pt>
                <c:pt idx="7">
                  <c:v>1.4275847212311337</c:v>
                </c:pt>
                <c:pt idx="8">
                  <c:v>2.2538619733129273</c:v>
                </c:pt>
                <c:pt idx="9">
                  <c:v>2.9715510959134486</c:v>
                </c:pt>
                <c:pt idx="10">
                  <c:v>5.5915547749000938</c:v>
                </c:pt>
                <c:pt idx="11">
                  <c:v>8.662806485591295</c:v>
                </c:pt>
                <c:pt idx="14">
                  <c:v>1.2949214162437066E-2</c:v>
                </c:pt>
                <c:pt idx="15">
                  <c:v>3.4818184419077046E-2</c:v>
                </c:pt>
                <c:pt idx="16">
                  <c:v>3.6298556225526704E-2</c:v>
                </c:pt>
                <c:pt idx="17">
                  <c:v>5.8516934497859135E-2</c:v>
                </c:pt>
                <c:pt idx="18">
                  <c:v>9.0976420632221125E-2</c:v>
                </c:pt>
                <c:pt idx="19">
                  <c:v>0.64922429660794112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7-4211-8C58-046B6FA3F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18320"/>
        <c:axId val="294314056"/>
      </c:scatterChart>
      <c:valAx>
        <c:axId val="29431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4056"/>
        <c:crosses val="autoZero"/>
        <c:crossBetween val="midCat"/>
      </c:valAx>
      <c:valAx>
        <c:axId val="2943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6:1 FTOH-2</a:t>
            </a:r>
            <a:r>
              <a:rPr lang="en-US" baseline="0"/>
              <a:t> w/331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715441819772526E-2"/>
                  <c:y val="-0.15354988399071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'CC data analysis'!$AA$5:$AA$24</c:f>
              <c:numCache>
                <c:formatCode>General</c:formatCode>
                <c:ptCount val="20"/>
                <c:pt idx="0">
                  <c:v>1.75</c:v>
                </c:pt>
                <c:pt idx="1">
                  <c:v>3</c:v>
                </c:pt>
                <c:pt idx="2">
                  <c:v>5</c:v>
                </c:pt>
                <c:pt idx="3">
                  <c:v>7.5</c:v>
                </c:pt>
                <c:pt idx="4">
                  <c:v>12.5</c:v>
                </c:pt>
                <c:pt idx="5">
                  <c:v>87.5</c:v>
                </c:pt>
                <c:pt idx="6">
                  <c:v>125</c:v>
                </c:pt>
                <c:pt idx="7">
                  <c:v>200</c:v>
                </c:pt>
                <c:pt idx="8">
                  <c:v>375</c:v>
                </c:pt>
                <c:pt idx="9">
                  <c:v>625</c:v>
                </c:pt>
                <c:pt idx="10">
                  <c:v>875</c:v>
                </c:pt>
                <c:pt idx="11">
                  <c:v>1250</c:v>
                </c:pt>
                <c:pt idx="14">
                  <c:v>1.75</c:v>
                </c:pt>
                <c:pt idx="15">
                  <c:v>3</c:v>
                </c:pt>
                <c:pt idx="16">
                  <c:v>5</c:v>
                </c:pt>
                <c:pt idx="17">
                  <c:v>7.5</c:v>
                </c:pt>
                <c:pt idx="18">
                  <c:v>12.5</c:v>
                </c:pt>
                <c:pt idx="19">
                  <c:v>87.5</c:v>
                </c:pt>
              </c:numCache>
            </c:numRef>
          </c:xVal>
          <c:yVal>
            <c:numRef>
              <c:f>'CC data analysis'!$AJ$5:$AJ$24</c:f>
              <c:numCache>
                <c:formatCode>General</c:formatCode>
                <c:ptCount val="20"/>
                <c:pt idx="0">
                  <c:v>0.40479844781651803</c:v>
                </c:pt>
                <c:pt idx="1">
                  <c:v>0.27129898108827227</c:v>
                </c:pt>
                <c:pt idx="2">
                  <c:v>6.256160762915465E-2</c:v>
                </c:pt>
                <c:pt idx="3">
                  <c:v>0.10608211618823038</c:v>
                </c:pt>
                <c:pt idx="4">
                  <c:v>0.13236154885186854</c:v>
                </c:pt>
                <c:pt idx="5">
                  <c:v>1.0150931866788879</c:v>
                </c:pt>
                <c:pt idx="6">
                  <c:v>1.4083879174046907</c:v>
                </c:pt>
                <c:pt idx="7">
                  <c:v>2.1520641444350668</c:v>
                </c:pt>
                <c:pt idx="8">
                  <c:v>3.9688034562919423</c:v>
                </c:pt>
                <c:pt idx="9">
                  <c:v>6.276776078544918</c:v>
                </c:pt>
                <c:pt idx="10">
                  <c:v>10.252141235128597</c:v>
                </c:pt>
                <c:pt idx="11">
                  <c:v>14.628955171196612</c:v>
                </c:pt>
                <c:pt idx="14">
                  <c:v>0.28559976583698771</c:v>
                </c:pt>
                <c:pt idx="15">
                  <c:v>4.9235594852923018E-2</c:v>
                </c:pt>
                <c:pt idx="16">
                  <c:v>3.329734941779422E-2</c:v>
                </c:pt>
                <c:pt idx="17">
                  <c:v>6.6054700871183439E-2</c:v>
                </c:pt>
                <c:pt idx="18">
                  <c:v>0.16832921604803153</c:v>
                </c:pt>
                <c:pt idx="19">
                  <c:v>1.1105123755594117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8-4736-9B1C-BE7608926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22536"/>
        <c:axId val="568842176"/>
      </c:scatterChart>
      <c:valAx>
        <c:axId val="56892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42176"/>
        <c:crosses val="autoZero"/>
        <c:crossBetween val="midCat"/>
      </c:valAx>
      <c:valAx>
        <c:axId val="5688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2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6:2 FTOH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659011373578301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'CC data analysis'!$AA$5:$AA$24</c:f>
              <c:numCache>
                <c:formatCode>General</c:formatCode>
                <c:ptCount val="20"/>
                <c:pt idx="0">
                  <c:v>1.75</c:v>
                </c:pt>
                <c:pt idx="1">
                  <c:v>3</c:v>
                </c:pt>
                <c:pt idx="2">
                  <c:v>5</c:v>
                </c:pt>
                <c:pt idx="3">
                  <c:v>7.5</c:v>
                </c:pt>
                <c:pt idx="4">
                  <c:v>12.5</c:v>
                </c:pt>
                <c:pt idx="5">
                  <c:v>87.5</c:v>
                </c:pt>
                <c:pt idx="6">
                  <c:v>125</c:v>
                </c:pt>
                <c:pt idx="7">
                  <c:v>200</c:v>
                </c:pt>
                <c:pt idx="8">
                  <c:v>375</c:v>
                </c:pt>
                <c:pt idx="9">
                  <c:v>625</c:v>
                </c:pt>
                <c:pt idx="10">
                  <c:v>875</c:v>
                </c:pt>
                <c:pt idx="11">
                  <c:v>1250</c:v>
                </c:pt>
                <c:pt idx="14">
                  <c:v>1.75</c:v>
                </c:pt>
                <c:pt idx="15">
                  <c:v>3</c:v>
                </c:pt>
                <c:pt idx="16">
                  <c:v>5</c:v>
                </c:pt>
                <c:pt idx="17">
                  <c:v>7.5</c:v>
                </c:pt>
                <c:pt idx="18">
                  <c:v>12.5</c:v>
                </c:pt>
                <c:pt idx="19">
                  <c:v>87.5</c:v>
                </c:pt>
              </c:numCache>
            </c:numRef>
          </c:xVal>
          <c:yVal>
            <c:numRef>
              <c:f>'CC data analysis'!$AD$5:$AD$24</c:f>
              <c:numCache>
                <c:formatCode>0.00</c:formatCode>
                <c:ptCount val="20"/>
                <c:pt idx="0">
                  <c:v>7.7297284083408704E-2</c:v>
                </c:pt>
                <c:pt idx="1">
                  <c:v>4.2070858503461352E-2</c:v>
                </c:pt>
                <c:pt idx="2">
                  <c:v>5.6691713251455632E-2</c:v>
                </c:pt>
                <c:pt idx="3">
                  <c:v>0.16434441775192818</c:v>
                </c:pt>
                <c:pt idx="4">
                  <c:v>0.15043366711979933</c:v>
                </c:pt>
                <c:pt idx="5">
                  <c:v>1.3571785217872421</c:v>
                </c:pt>
                <c:pt idx="6">
                  <c:v>1.9127943142263455</c:v>
                </c:pt>
                <c:pt idx="7">
                  <c:v>2.3338175322097516</c:v>
                </c:pt>
                <c:pt idx="8">
                  <c:v>5.0391513602828164</c:v>
                </c:pt>
                <c:pt idx="9">
                  <c:v>8.1769041333734922</c:v>
                </c:pt>
                <c:pt idx="10">
                  <c:v>11.395716868517999</c:v>
                </c:pt>
                <c:pt idx="11">
                  <c:v>15.849898981735898</c:v>
                </c:pt>
                <c:pt idx="14">
                  <c:v>2.1400185433327543E-2</c:v>
                </c:pt>
                <c:pt idx="15">
                  <c:v>6.262813491729155E-2</c:v>
                </c:pt>
                <c:pt idx="16">
                  <c:v>4.7347750820349845E-2</c:v>
                </c:pt>
                <c:pt idx="17">
                  <c:v>5.3838939363005316E-2</c:v>
                </c:pt>
                <c:pt idx="18">
                  <c:v>0.15314035716558855</c:v>
                </c:pt>
                <c:pt idx="19">
                  <c:v>1.1216854609441878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1B-4277-974D-E65ECE5A2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18320"/>
        <c:axId val="294314056"/>
      </c:scatterChart>
      <c:valAx>
        <c:axId val="29431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4056"/>
        <c:crosses val="autoZero"/>
        <c:crossBetween val="midCat"/>
      </c:valAx>
      <c:valAx>
        <c:axId val="2943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Raw data and Calcs'!$CD$14:$CD$28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31.25</c:v>
                </c:pt>
                <c:pt idx="3">
                  <c:v>31.25</c:v>
                </c:pt>
                <c:pt idx="4">
                  <c:v>50</c:v>
                </c:pt>
                <c:pt idx="5">
                  <c:v>50</c:v>
                </c:pt>
                <c:pt idx="6">
                  <c:v>87.5</c:v>
                </c:pt>
                <c:pt idx="7">
                  <c:v>125</c:v>
                </c:pt>
                <c:pt idx="8">
                  <c:v>125</c:v>
                </c:pt>
                <c:pt idx="9">
                  <c:v>200</c:v>
                </c:pt>
                <c:pt idx="10">
                  <c:v>200</c:v>
                </c:pt>
                <c:pt idx="11">
                  <c:v>375</c:v>
                </c:pt>
                <c:pt idx="12">
                  <c:v>375</c:v>
                </c:pt>
                <c:pt idx="13">
                  <c:v>625</c:v>
                </c:pt>
                <c:pt idx="14">
                  <c:v>625</c:v>
                </c:pt>
              </c:numCache>
            </c:numRef>
          </c:xVal>
          <c:yVal>
            <c:numRef>
              <c:f>'All Raw data and Calcs'!$CH$14:$CH$28</c:f>
              <c:numCache>
                <c:formatCode>General</c:formatCode>
                <c:ptCount val="15"/>
                <c:pt idx="0">
                  <c:v>0.17860989444963021</c:v>
                </c:pt>
                <c:pt idx="1">
                  <c:v>0.18526315789473685</c:v>
                </c:pt>
                <c:pt idx="2">
                  <c:v>0.27935427623252806</c:v>
                </c:pt>
                <c:pt idx="3">
                  <c:v>0.25875036158518949</c:v>
                </c:pt>
                <c:pt idx="4">
                  <c:v>0.54585367855237787</c:v>
                </c:pt>
                <c:pt idx="5">
                  <c:v>0.4072333591101065</c:v>
                </c:pt>
                <c:pt idx="6">
                  <c:v>0.8819020431898078</c:v>
                </c:pt>
                <c:pt idx="7">
                  <c:v>1.2606347062795409</c:v>
                </c:pt>
                <c:pt idx="8">
                  <c:v>1.1219709208400646</c:v>
                </c:pt>
                <c:pt idx="9">
                  <c:v>2.0835630879013949</c:v>
                </c:pt>
                <c:pt idx="10">
                  <c:v>2.1128851540616247</c:v>
                </c:pt>
                <c:pt idx="11">
                  <c:v>4.0083881422171386</c:v>
                </c:pt>
                <c:pt idx="12">
                  <c:v>3.6334970867131271</c:v>
                </c:pt>
                <c:pt idx="13">
                  <c:v>6.7871130042022809</c:v>
                </c:pt>
                <c:pt idx="14">
                  <c:v>6.4787759562841529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1-4F2D-9105-8972F0E73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66968"/>
        <c:axId val="556467296"/>
      </c:scatterChart>
      <c:valAx>
        <c:axId val="55646696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67296"/>
        <c:crosses val="autoZero"/>
        <c:crossBetween val="midCat"/>
      </c:valAx>
      <c:valAx>
        <c:axId val="55646729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6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635B3AA6-8700-41BD-804F-B7975D582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214312</xdr:colOff>
      <xdr:row>8</xdr:row>
      <xdr:rowOff>23814</xdr:rowOff>
    </xdr:from>
    <xdr:to>
      <xdr:col>9</xdr:col>
      <xdr:colOff>1267625</xdr:colOff>
      <xdr:row>13</xdr:row>
      <xdr:rowOff>122874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EE280D-FCFB-4870-8D8C-1D43DD58F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0468" y="1893095"/>
          <a:ext cx="1053313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238125</xdr:colOff>
      <xdr:row>8</xdr:row>
      <xdr:rowOff>47626</xdr:rowOff>
    </xdr:from>
    <xdr:to>
      <xdr:col>14</xdr:col>
      <xdr:colOff>1289247</xdr:colOff>
      <xdr:row>13</xdr:row>
      <xdr:rowOff>146686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58FC588-6082-465B-B004-6FE7F20DF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62219" y="1916907"/>
          <a:ext cx="1051122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214308</xdr:colOff>
      <xdr:row>20</xdr:row>
      <xdr:rowOff>35718</xdr:rowOff>
    </xdr:from>
    <xdr:to>
      <xdr:col>9</xdr:col>
      <xdr:colOff>1267621</xdr:colOff>
      <xdr:row>25</xdr:row>
      <xdr:rowOff>134778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C9CFB6E-E039-423B-AFA9-8A644D230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0464" y="4381499"/>
          <a:ext cx="1053313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238126</xdr:colOff>
      <xdr:row>20</xdr:row>
      <xdr:rowOff>47626</xdr:rowOff>
    </xdr:from>
    <xdr:to>
      <xdr:col>14</xdr:col>
      <xdr:colOff>1289248</xdr:colOff>
      <xdr:row>25</xdr:row>
      <xdr:rowOff>146686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CEA6ECC-1906-4E3E-9AA6-3777EE4E0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62220" y="4393407"/>
          <a:ext cx="1051122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202404</xdr:colOff>
      <xdr:row>44</xdr:row>
      <xdr:rowOff>35719</xdr:rowOff>
    </xdr:from>
    <xdr:to>
      <xdr:col>9</xdr:col>
      <xdr:colOff>1255717</xdr:colOff>
      <xdr:row>49</xdr:row>
      <xdr:rowOff>134779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4980F3A-B836-4C21-BEBB-284A0EA1C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68560" y="9334500"/>
          <a:ext cx="1053313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238125</xdr:colOff>
      <xdr:row>32</xdr:row>
      <xdr:rowOff>35718</xdr:rowOff>
    </xdr:from>
    <xdr:to>
      <xdr:col>9</xdr:col>
      <xdr:colOff>1291438</xdr:colOff>
      <xdr:row>37</xdr:row>
      <xdr:rowOff>134778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4B27451-18E0-4CEA-8DBD-73DA4091E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4281" y="6857999"/>
          <a:ext cx="1053313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238126</xdr:colOff>
      <xdr:row>32</xdr:row>
      <xdr:rowOff>47626</xdr:rowOff>
    </xdr:from>
    <xdr:to>
      <xdr:col>14</xdr:col>
      <xdr:colOff>1289248</xdr:colOff>
      <xdr:row>37</xdr:row>
      <xdr:rowOff>146686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6A1A4CF-4586-423F-B7BB-8EEF6E9D2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62220" y="6869907"/>
          <a:ext cx="1051122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169862</xdr:rowOff>
    </xdr:from>
    <xdr:to>
      <xdr:col>8</xdr:col>
      <xdr:colOff>345012</xdr:colOff>
      <xdr:row>47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5B832-80E9-42C3-9B9A-6D9BB4A8A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103331</xdr:colOff>
      <xdr:row>31</xdr:row>
      <xdr:rowOff>119495</xdr:rowOff>
    </xdr:from>
    <xdr:to>
      <xdr:col>19</xdr:col>
      <xdr:colOff>415636</xdr:colOff>
      <xdr:row>46</xdr:row>
      <xdr:rowOff>157595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F0B82D-23AD-4CD8-B432-ECB29B788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121227</xdr:colOff>
      <xdr:row>31</xdr:row>
      <xdr:rowOff>136813</xdr:rowOff>
    </xdr:from>
    <xdr:to>
      <xdr:col>31</xdr:col>
      <xdr:colOff>913823</xdr:colOff>
      <xdr:row>46</xdr:row>
      <xdr:rowOff>174913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2A57B-B979-4573-9F99-8716CC07C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831272</xdr:colOff>
      <xdr:row>31</xdr:row>
      <xdr:rowOff>138546</xdr:rowOff>
    </xdr:from>
    <xdr:to>
      <xdr:col>37</xdr:col>
      <xdr:colOff>276225</xdr:colOff>
      <xdr:row>46</xdr:row>
      <xdr:rowOff>167121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09EE4D-84C0-4F0D-9113-B517DF50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399185</xdr:colOff>
      <xdr:row>31</xdr:row>
      <xdr:rowOff>113434</xdr:rowOff>
    </xdr:from>
    <xdr:to>
      <xdr:col>45</xdr:col>
      <xdr:colOff>97848</xdr:colOff>
      <xdr:row>46</xdr:row>
      <xdr:rowOff>138834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F13537-B902-4E09-8BE3-BC59A2D63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165389</xdr:colOff>
      <xdr:row>31</xdr:row>
      <xdr:rowOff>130753</xdr:rowOff>
    </xdr:from>
    <xdr:to>
      <xdr:col>52</xdr:col>
      <xdr:colOff>470188</xdr:colOff>
      <xdr:row>46</xdr:row>
      <xdr:rowOff>159328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8C9EE0-A460-4011-B0FD-EA1DD6399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103332</xdr:colOff>
      <xdr:row>47</xdr:row>
      <xdr:rowOff>64798</xdr:rowOff>
    </xdr:from>
    <xdr:to>
      <xdr:col>19</xdr:col>
      <xdr:colOff>415637</xdr:colOff>
      <xdr:row>62</xdr:row>
      <xdr:rowOff>80673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61C8BA-3AC8-48A7-A0A4-6AACD852A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432955</xdr:colOff>
      <xdr:row>31</xdr:row>
      <xdr:rowOff>138545</xdr:rowOff>
    </xdr:from>
    <xdr:to>
      <xdr:col>28</xdr:col>
      <xdr:colOff>65232</xdr:colOff>
      <xdr:row>46</xdr:row>
      <xdr:rowOff>176645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FAA893-AEF3-403A-8E8C-C3963BA8D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115455</xdr:colOff>
      <xdr:row>7</xdr:row>
      <xdr:rowOff>153555</xdr:rowOff>
    </xdr:from>
    <xdr:to>
      <xdr:col>80</xdr:col>
      <xdr:colOff>593726</xdr:colOff>
      <xdr:row>29</xdr:row>
      <xdr:rowOff>49357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10159-49A6-4C1B-AED4-41039A8D7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72</xdr:col>
      <xdr:colOff>0</xdr:colOff>
      <xdr:row>49</xdr:row>
      <xdr:rowOff>0</xdr:rowOff>
    </xdr:from>
    <xdr:ext cx="5248275" cy="1714500"/>
    <xdr:pic>
      <xdr:nvPicPr>
        <xdr:cNvPr id="3" name="Picture 2">
          <a:extLst>
            <a:ext uri="{FF2B5EF4-FFF2-40B4-BE49-F238E27FC236}">
              <a16:creationId xmlns:a16="http://schemas.microsoft.com/office/drawing/2014/main" id="{D759726D-C1E5-42A2-9354-360C64341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35525" y="9801225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207819</xdr:colOff>
      <xdr:row>11</xdr:row>
      <xdr:rowOff>111991</xdr:rowOff>
    </xdr:from>
    <xdr:to>
      <xdr:col>19</xdr:col>
      <xdr:colOff>704273</xdr:colOff>
      <xdr:row>25</xdr:row>
      <xdr:rowOff>107373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20484-BA31-4D84-875E-9F82D1C30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reutz_anna_epa_gov/Documents/Profile/Documents/PFAS_Data/120619_PFAS_PPB_Amides_UC_AK_031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reutz\OneDrive%20-%20Environmental%20Protection%20Agency%20(EPA)\Profile\Documents\PFAS\PFAS_Data\021220_915_965_476_267_906_273_913_899_900_analysis_0803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Executive SummaryAK"/>
      <sheetName val="FractionUnbound"/>
      <sheetName val="Blanks"/>
      <sheetName val="LOD"/>
      <sheetName val="CC,eLOQ"/>
      <sheetName val="InternalStandards"/>
      <sheetName val="SampleIDs"/>
      <sheetName val="QC"/>
      <sheetName val="1206Analysis"/>
      <sheetName val="4NT Analysis"/>
      <sheetName val="102919RawOutput"/>
      <sheetName val="102919Raw4NT"/>
      <sheetName val="110119RawOutput"/>
      <sheetName val="121019RawOutput"/>
      <sheetName val="ValueList_Helper"/>
    </sheetNames>
    <sheetDataSet>
      <sheetData sheetId="0" refreshError="1"/>
      <sheetData sheetId="1" refreshError="1"/>
      <sheetData sheetId="2">
        <row r="6">
          <cell r="B6" t="str">
            <v>Heptafluorobutyramide</v>
          </cell>
          <cell r="O6">
            <v>0.60092417624380812</v>
          </cell>
          <cell r="P6" t="str">
            <v>NA</v>
          </cell>
        </row>
        <row r="14">
          <cell r="O14">
            <v>0.60148329327336159</v>
          </cell>
          <cell r="P14">
            <v>0.45041982430871347</v>
          </cell>
        </row>
        <row r="18">
          <cell r="O18">
            <v>0.66803918872724699</v>
          </cell>
          <cell r="P18">
            <v>0.87013838138134147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Executive Summary"/>
      <sheetName val="FractionUnbound_Adjusted"/>
      <sheetName val="Sample ID"/>
      <sheetName val="Blanks"/>
      <sheetName val="QC"/>
      <sheetName val="Control Chart"/>
      <sheetName val="Control Chart_3125"/>
      <sheetName val="Control Chart_899"/>
      <sheetName val="ValueList_Helper"/>
      <sheetName val="ControlChart_899&amp;900_MFOET"/>
      <sheetName val="ControlChart_899&amp;900_4NT13C6"/>
      <sheetName val="UC Data"/>
      <sheetName val="3125Data"/>
      <sheetName val="899&amp;900 Data"/>
      <sheetName val="899_Data0225"/>
      <sheetName val="900 Cal"/>
      <sheetName val="900_MDL_CC1"/>
      <sheetName val="899 Cal"/>
      <sheetName val="899_MDL_CC1"/>
      <sheetName val="MDL Data"/>
      <sheetName val="915_Cal"/>
      <sheetName val="915 MDL"/>
      <sheetName val="965 Cal"/>
      <sheetName val="965 MDL"/>
      <sheetName val="476 Cal"/>
      <sheetName val="476 MDL"/>
      <sheetName val="267 Cal"/>
      <sheetName val="267 MDL"/>
      <sheetName val="906 Cal"/>
      <sheetName val="906 MDL"/>
      <sheetName val="273 Cal"/>
      <sheetName val="273 MDL"/>
      <sheetName val="913 Cal"/>
      <sheetName val="913 MDL"/>
      <sheetName val="Cal_Curve 3125"/>
      <sheetName val="3125_MDL"/>
      <sheetName val="4NT Cal"/>
      <sheetName val="4NT MDL"/>
      <sheetName val="3125Cal Curve_4NT"/>
      <sheetName val="4NT Cal_899&amp;900"/>
      <sheetName val="4NT_MDL_CC1_899&amp;900"/>
      <sheetName val="Analysis"/>
      <sheetName val="FractionUnbound_Old"/>
    </sheetNames>
    <sheetDataSet>
      <sheetData sheetId="0"/>
      <sheetData sheetId="1"/>
      <sheetData sheetId="2">
        <row r="20">
          <cell r="T20">
            <v>0.99292990316662777</v>
          </cell>
        </row>
        <row r="32">
          <cell r="T32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cfr.gov/cgi-bin/text-idx?SID=a6bb8a02b6d783f9356758b5ff0ed106&amp;mc=true&amp;node=pt40.25.136&amp;rgn=div5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35CE-7F31-4F81-9D10-0388939FBACF}">
  <dimension ref="A1:G61"/>
  <sheetViews>
    <sheetView tabSelected="1" topLeftCell="A25" zoomScale="90" zoomScaleNormal="90" workbookViewId="0">
      <selection activeCell="C39" sqref="C39:C45"/>
    </sheetView>
  </sheetViews>
  <sheetFormatPr defaultRowHeight="15"/>
  <cols>
    <col min="1" max="1" width="38.85546875" customWidth="1"/>
    <col min="2" max="2" width="60.5703125" customWidth="1"/>
    <col min="3" max="3" width="20.7109375" customWidth="1"/>
    <col min="4" max="5" width="27.42578125" customWidth="1"/>
    <col min="6" max="6" width="21.85546875" customWidth="1"/>
  </cols>
  <sheetData>
    <row r="1" spans="1:5" ht="18.75">
      <c r="A1" s="71" t="s">
        <v>176</v>
      </c>
    </row>
    <row r="2" spans="1:5">
      <c r="A2" s="43" t="s">
        <v>175</v>
      </c>
      <c r="B2" t="s">
        <v>174</v>
      </c>
    </row>
    <row r="3" spans="1:5" ht="14.25" customHeight="1">
      <c r="A3" s="43" t="s">
        <v>173</v>
      </c>
      <c r="B3" s="43" t="s">
        <v>349</v>
      </c>
      <c r="C3" s="64" t="s">
        <v>172</v>
      </c>
    </row>
    <row r="4" spans="1:5" ht="45">
      <c r="A4" s="70" t="s">
        <v>171</v>
      </c>
      <c r="B4" s="68" t="s">
        <v>350</v>
      </c>
      <c r="C4" s="67" t="s">
        <v>170</v>
      </c>
    </row>
    <row r="5" spans="1:5">
      <c r="A5" s="43" t="s">
        <v>168</v>
      </c>
      <c r="B5" s="69">
        <v>44452</v>
      </c>
      <c r="C5" s="52" t="s">
        <v>169</v>
      </c>
    </row>
    <row r="6" spans="1:5">
      <c r="A6" s="43" t="s">
        <v>165</v>
      </c>
      <c r="B6" s="69" t="s">
        <v>259</v>
      </c>
    </row>
    <row r="7" spans="1:5">
      <c r="A7" s="43" t="s">
        <v>168</v>
      </c>
      <c r="B7" s="69">
        <v>44452</v>
      </c>
      <c r="C7" s="52" t="s">
        <v>167</v>
      </c>
    </row>
    <row r="8" spans="1:5">
      <c r="A8" s="43" t="s">
        <v>166</v>
      </c>
      <c r="B8" s="69">
        <v>44580</v>
      </c>
      <c r="C8" s="52"/>
    </row>
    <row r="9" spans="1:5">
      <c r="A9" s="43" t="s">
        <v>165</v>
      </c>
      <c r="B9" s="69" t="s">
        <v>343</v>
      </c>
    </row>
    <row r="10" spans="1:5">
      <c r="A10" s="43" t="s">
        <v>164</v>
      </c>
      <c r="B10" t="s">
        <v>91</v>
      </c>
    </row>
    <row r="11" spans="1:5">
      <c r="A11" s="43" t="s">
        <v>163</v>
      </c>
      <c r="B11" t="s">
        <v>162</v>
      </c>
      <c r="C11" s="52" t="s">
        <v>161</v>
      </c>
    </row>
    <row r="12" spans="1:5" ht="48" customHeight="1">
      <c r="A12" s="43" t="s">
        <v>160</v>
      </c>
      <c r="B12" s="68" t="s">
        <v>348</v>
      </c>
      <c r="C12" s="67" t="s">
        <v>159</v>
      </c>
    </row>
    <row r="13" spans="1:5">
      <c r="A13" s="43"/>
    </row>
    <row r="14" spans="1:5">
      <c r="A14" s="43" t="s">
        <v>158</v>
      </c>
      <c r="B14" s="52">
        <f>SampleIDs!G2</f>
        <v>65</v>
      </c>
    </row>
    <row r="16" spans="1:5" ht="15" customHeight="1">
      <c r="A16" s="43" t="s">
        <v>157</v>
      </c>
      <c r="B16" s="217"/>
      <c r="C16" s="217"/>
      <c r="D16" s="217"/>
      <c r="E16" t="s">
        <v>156</v>
      </c>
    </row>
    <row r="17" spans="1:6">
      <c r="A17" s="43"/>
      <c r="B17" s="217"/>
      <c r="C17" s="217"/>
      <c r="D17" s="217"/>
      <c r="E17" t="s">
        <v>155</v>
      </c>
      <c r="F17" s="66" t="s">
        <v>154</v>
      </c>
    </row>
    <row r="18" spans="1:6">
      <c r="A18" s="43"/>
      <c r="B18" s="217"/>
      <c r="C18" s="217"/>
      <c r="D18" s="217"/>
      <c r="E18" t="s">
        <v>153</v>
      </c>
    </row>
    <row r="19" spans="1:6">
      <c r="A19" s="43"/>
      <c r="B19" s="217"/>
      <c r="C19" s="217"/>
      <c r="D19" s="217"/>
      <c r="E19" s="65"/>
    </row>
    <row r="20" spans="1:6">
      <c r="A20" s="43"/>
      <c r="B20" s="217"/>
      <c r="C20" s="217"/>
      <c r="D20" s="217"/>
      <c r="E20" s="65"/>
    </row>
    <row r="21" spans="1:6">
      <c r="A21" s="43"/>
      <c r="B21" s="217"/>
      <c r="C21" s="217"/>
      <c r="D21" s="217"/>
      <c r="E21" s="65"/>
    </row>
    <row r="22" spans="1:6">
      <c r="A22" s="43"/>
      <c r="B22" s="217"/>
      <c r="C22" s="217"/>
      <c r="D22" s="217"/>
      <c r="E22" s="65"/>
    </row>
    <row r="23" spans="1:6">
      <c r="A23" s="43"/>
      <c r="B23" s="217"/>
      <c r="C23" s="217"/>
      <c r="D23" s="217"/>
    </row>
    <row r="24" spans="1:6">
      <c r="A24" s="43" t="s">
        <v>152</v>
      </c>
      <c r="B24" s="13" t="s">
        <v>151</v>
      </c>
      <c r="C24" s="52"/>
      <c r="D24" s="52"/>
      <c r="E24" s="52"/>
    </row>
    <row r="26" spans="1:6">
      <c r="A26" s="43" t="s">
        <v>150</v>
      </c>
      <c r="B26" s="64"/>
    </row>
    <row r="27" spans="1:6" ht="15.75" thickBot="1">
      <c r="A27" s="55" t="s">
        <v>149</v>
      </c>
      <c r="B27" s="55" t="s">
        <v>148</v>
      </c>
      <c r="C27" s="55" t="s">
        <v>144</v>
      </c>
      <c r="D27" s="55" t="s">
        <v>147</v>
      </c>
      <c r="E27" s="55"/>
    </row>
    <row r="28" spans="1:6" ht="15.75">
      <c r="A28" s="63" t="s">
        <v>146</v>
      </c>
      <c r="B28" s="218" t="s">
        <v>145</v>
      </c>
      <c r="C28" s="218" t="s">
        <v>144</v>
      </c>
      <c r="D28" s="62" t="s">
        <v>143</v>
      </c>
      <c r="E28" s="62" t="s">
        <v>142</v>
      </c>
    </row>
    <row r="29" spans="1:6" ht="16.5" thickBot="1">
      <c r="A29" s="59" t="s">
        <v>141</v>
      </c>
      <c r="B29" s="219"/>
      <c r="C29" s="219"/>
      <c r="D29" s="61" t="s">
        <v>140</v>
      </c>
      <c r="E29" s="61" t="s">
        <v>139</v>
      </c>
    </row>
    <row r="30" spans="1:6" ht="18.75">
      <c r="A30" s="214" t="s">
        <v>138</v>
      </c>
      <c r="B30" s="214" t="s">
        <v>137</v>
      </c>
      <c r="C30" s="60" t="s">
        <v>136</v>
      </c>
      <c r="D30" s="214" t="s">
        <v>135</v>
      </c>
      <c r="E30" s="214" t="s">
        <v>134</v>
      </c>
    </row>
    <row r="31" spans="1:6" ht="16.5" thickBot="1">
      <c r="A31" s="215"/>
      <c r="B31" s="215"/>
      <c r="C31" s="58" t="s">
        <v>133</v>
      </c>
      <c r="D31" s="215"/>
      <c r="E31" s="215"/>
    </row>
    <row r="32" spans="1:6" ht="16.5" thickBot="1">
      <c r="A32" s="59" t="s">
        <v>132</v>
      </c>
      <c r="B32" s="58" t="s">
        <v>131</v>
      </c>
      <c r="C32" s="58" t="s">
        <v>130</v>
      </c>
      <c r="D32" s="58" t="s">
        <v>129</v>
      </c>
      <c r="E32" s="58" t="s">
        <v>115</v>
      </c>
    </row>
    <row r="33" spans="1:7" ht="32.25" thickBot="1">
      <c r="A33" s="59" t="s">
        <v>128</v>
      </c>
      <c r="B33" s="58" t="s">
        <v>127</v>
      </c>
      <c r="C33" s="58" t="s">
        <v>126</v>
      </c>
      <c r="D33" s="58" t="s">
        <v>125</v>
      </c>
      <c r="E33" s="58" t="s">
        <v>124</v>
      </c>
    </row>
    <row r="34" spans="1:7" ht="16.5" thickBot="1">
      <c r="A34" s="59" t="s">
        <v>123</v>
      </c>
      <c r="B34" s="58" t="s">
        <v>122</v>
      </c>
      <c r="C34" s="58" t="s">
        <v>121</v>
      </c>
      <c r="D34" s="58" t="s">
        <v>120</v>
      </c>
      <c r="E34" s="58" t="s">
        <v>115</v>
      </c>
    </row>
    <row r="35" spans="1:7" ht="48" thickBot="1">
      <c r="A35" s="59" t="s">
        <v>119</v>
      </c>
      <c r="B35" s="58" t="s">
        <v>118</v>
      </c>
      <c r="C35" s="58" t="s">
        <v>117</v>
      </c>
      <c r="D35" s="58" t="s">
        <v>116</v>
      </c>
      <c r="E35" s="58" t="s">
        <v>115</v>
      </c>
    </row>
    <row r="37" spans="1:7">
      <c r="A37" s="43" t="s">
        <v>114</v>
      </c>
      <c r="B37" s="52"/>
    </row>
    <row r="38" spans="1:7">
      <c r="A38" s="55" t="s">
        <v>113</v>
      </c>
      <c r="B38" s="55" t="s">
        <v>112</v>
      </c>
      <c r="C38" s="55" t="s">
        <v>111</v>
      </c>
      <c r="D38" s="55" t="s">
        <v>110</v>
      </c>
      <c r="E38" s="55" t="s">
        <v>109</v>
      </c>
      <c r="F38" s="55" t="s">
        <v>108</v>
      </c>
      <c r="G38" s="43" t="s">
        <v>107</v>
      </c>
    </row>
    <row r="39" spans="1:7">
      <c r="A39" s="52" t="s">
        <v>229</v>
      </c>
      <c r="B39" s="52" t="s">
        <v>228</v>
      </c>
      <c r="C39" s="52" t="s">
        <v>255</v>
      </c>
      <c r="D39" s="52" t="s">
        <v>76</v>
      </c>
      <c r="E39" s="213" t="s">
        <v>104</v>
      </c>
      <c r="F39" s="52">
        <v>264.09100000000001</v>
      </c>
      <c r="G39" s="196" t="s">
        <v>346</v>
      </c>
    </row>
    <row r="40" spans="1:7">
      <c r="A40" s="52" t="s">
        <v>247</v>
      </c>
      <c r="B40" s="52" t="s">
        <v>245</v>
      </c>
      <c r="C40" s="52" t="s">
        <v>248</v>
      </c>
      <c r="D40" s="52" t="s">
        <v>288</v>
      </c>
      <c r="E40" s="213"/>
      <c r="F40" s="52">
        <v>350.07900000000001</v>
      </c>
    </row>
    <row r="41" spans="1:7">
      <c r="A41" s="52" t="s">
        <v>232</v>
      </c>
      <c r="B41" s="52" t="s">
        <v>231</v>
      </c>
      <c r="C41" s="52" t="s">
        <v>254</v>
      </c>
      <c r="D41" s="52" t="s">
        <v>288</v>
      </c>
      <c r="E41" s="213"/>
      <c r="F41" s="52">
        <v>364.10599999999999</v>
      </c>
      <c r="G41" s="196" t="s">
        <v>346</v>
      </c>
    </row>
    <row r="42" spans="1:7">
      <c r="A42" s="52" t="s">
        <v>236</v>
      </c>
      <c r="B42" s="52" t="s">
        <v>234</v>
      </c>
      <c r="C42" s="52" t="s">
        <v>253</v>
      </c>
      <c r="D42" s="52" t="s">
        <v>288</v>
      </c>
      <c r="E42" s="213"/>
      <c r="F42" s="52">
        <v>292.14499999999998</v>
      </c>
    </row>
    <row r="43" spans="1:7">
      <c r="A43" s="52" t="s">
        <v>239</v>
      </c>
      <c r="B43" s="52" t="s">
        <v>237</v>
      </c>
      <c r="C43" s="52" t="s">
        <v>250</v>
      </c>
      <c r="D43" s="52" t="s">
        <v>287</v>
      </c>
      <c r="E43" s="213"/>
      <c r="F43" s="52" t="s">
        <v>344</v>
      </c>
    </row>
    <row r="44" spans="1:7">
      <c r="A44" s="52" t="s">
        <v>252</v>
      </c>
      <c r="B44" s="52" t="s">
        <v>240</v>
      </c>
      <c r="C44" s="52" t="s">
        <v>249</v>
      </c>
      <c r="D44" s="52" t="s">
        <v>287</v>
      </c>
      <c r="E44" s="213"/>
      <c r="F44" s="52" t="s">
        <v>345</v>
      </c>
    </row>
    <row r="45" spans="1:7">
      <c r="A45" s="52" t="s">
        <v>244</v>
      </c>
      <c r="B45" s="52" t="s">
        <v>241</v>
      </c>
      <c r="C45" s="52" t="s">
        <v>242</v>
      </c>
      <c r="D45" s="52" t="s">
        <v>287</v>
      </c>
      <c r="E45" s="213"/>
      <c r="F45" s="52">
        <v>600.11800000000005</v>
      </c>
    </row>
    <row r="46" spans="1:7">
      <c r="A46" s="52"/>
      <c r="B46" s="52"/>
      <c r="C46" s="52"/>
    </row>
    <row r="47" spans="1:7">
      <c r="A47" s="47"/>
    </row>
    <row r="48" spans="1:7">
      <c r="A48" s="55" t="s">
        <v>103</v>
      </c>
    </row>
    <row r="49" spans="1:2">
      <c r="A49" s="52" t="s">
        <v>102</v>
      </c>
      <c r="B49" s="54" t="s">
        <v>101</v>
      </c>
    </row>
    <row r="50" spans="1:2">
      <c r="A50" s="52" t="s">
        <v>100</v>
      </c>
      <c r="B50" s="54" t="s">
        <v>99</v>
      </c>
    </row>
    <row r="51" spans="1:2">
      <c r="A51" s="52" t="s">
        <v>98</v>
      </c>
      <c r="B51" t="s">
        <v>97</v>
      </c>
    </row>
    <row r="52" spans="1:2">
      <c r="A52" s="52" t="s">
        <v>96</v>
      </c>
      <c r="B52" t="s">
        <v>95</v>
      </c>
    </row>
    <row r="53" spans="1:2">
      <c r="A53" s="52"/>
    </row>
    <row r="54" spans="1:2">
      <c r="A54" s="216" t="s">
        <v>94</v>
      </c>
      <c r="B54" s="216"/>
    </row>
    <row r="55" spans="1:2">
      <c r="A55" s="53" t="s">
        <v>93</v>
      </c>
      <c r="B55" s="53" t="s">
        <v>49</v>
      </c>
    </row>
    <row r="56" spans="1:2">
      <c r="A56" s="52" t="s">
        <v>92</v>
      </c>
      <c r="B56" s="51" t="s">
        <v>341</v>
      </c>
    </row>
    <row r="57" spans="1:2">
      <c r="A57" s="52" t="s">
        <v>227</v>
      </c>
      <c r="B57" s="51" t="s">
        <v>342</v>
      </c>
    </row>
    <row r="58" spans="1:2">
      <c r="A58" s="52" t="s">
        <v>91</v>
      </c>
      <c r="B58" s="51" t="s">
        <v>379</v>
      </c>
    </row>
    <row r="59" spans="1:2">
      <c r="A59" s="50"/>
      <c r="B59" s="13"/>
    </row>
    <row r="60" spans="1:2">
      <c r="A60" s="43" t="s">
        <v>90</v>
      </c>
    </row>
    <row r="61" spans="1:2">
      <c r="A61" s="49" t="s">
        <v>89</v>
      </c>
      <c r="B61" s="48"/>
    </row>
  </sheetData>
  <mergeCells count="9">
    <mergeCell ref="E39:E45"/>
    <mergeCell ref="E30:E31"/>
    <mergeCell ref="A54:B54"/>
    <mergeCell ref="B16:D23"/>
    <mergeCell ref="B28:B29"/>
    <mergeCell ref="C28:C29"/>
    <mergeCell ref="A30:A31"/>
    <mergeCell ref="B30:B31"/>
    <mergeCell ref="D30:D31"/>
  </mergeCells>
  <hyperlinks>
    <hyperlink ref="F17" r:id="rId1" xr:uid="{375877B8-E7A7-4A34-ABCD-FB385BF3F48A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8245-A2DD-4935-BDD7-27505B61BCCD}">
  <dimension ref="B4:K41"/>
  <sheetViews>
    <sheetView workbookViewId="0">
      <selection activeCell="O9" sqref="O9"/>
    </sheetView>
  </sheetViews>
  <sheetFormatPr defaultRowHeight="15.75"/>
  <cols>
    <col min="1" max="6" width="9.140625" style="162"/>
    <col min="7" max="7" width="13.42578125" style="162" customWidth="1"/>
    <col min="8" max="16384" width="9.140625" style="162"/>
  </cols>
  <sheetData>
    <row r="4" spans="2:11">
      <c r="B4" s="164"/>
      <c r="C4" s="286" t="s">
        <v>299</v>
      </c>
      <c r="D4" s="286"/>
      <c r="E4" s="286"/>
      <c r="F4" s="286"/>
      <c r="G4" s="286"/>
      <c r="H4" s="286"/>
      <c r="I4" s="286"/>
      <c r="J4" s="286"/>
      <c r="K4" s="286"/>
    </row>
    <row r="5" spans="2:11">
      <c r="B5" s="164"/>
      <c r="C5" s="164" t="s">
        <v>184</v>
      </c>
      <c r="D5" s="164" t="s">
        <v>298</v>
      </c>
      <c r="E5" s="164" t="s">
        <v>297</v>
      </c>
      <c r="F5" s="164" t="s">
        <v>296</v>
      </c>
      <c r="G5" s="164" t="s">
        <v>295</v>
      </c>
      <c r="H5" s="164" t="s">
        <v>294</v>
      </c>
      <c r="I5" s="164" t="s">
        <v>293</v>
      </c>
      <c r="J5" s="164" t="s">
        <v>292</v>
      </c>
      <c r="K5" s="164" t="s">
        <v>291</v>
      </c>
    </row>
    <row r="6" spans="2:11">
      <c r="B6" s="164" t="s">
        <v>290</v>
      </c>
      <c r="C6" s="164" t="s">
        <v>289</v>
      </c>
      <c r="D6" s="164" t="s">
        <v>289</v>
      </c>
      <c r="E6" s="164" t="s">
        <v>76</v>
      </c>
      <c r="F6" s="164" t="s">
        <v>288</v>
      </c>
      <c r="G6" s="164" t="s">
        <v>288</v>
      </c>
      <c r="H6" s="164" t="s">
        <v>288</v>
      </c>
      <c r="I6" s="164" t="s">
        <v>287</v>
      </c>
      <c r="J6" s="164" t="s">
        <v>287</v>
      </c>
      <c r="K6" s="164" t="s">
        <v>287</v>
      </c>
    </row>
    <row r="7" spans="2:11">
      <c r="B7" s="164" t="s">
        <v>286</v>
      </c>
      <c r="C7" s="163">
        <v>68.699312401171923</v>
      </c>
      <c r="D7" s="163">
        <v>45.71911365747102</v>
      </c>
      <c r="E7" s="163">
        <v>213.88637275573612</v>
      </c>
      <c r="F7" s="164"/>
      <c r="G7" s="163">
        <v>48.744542174759594</v>
      </c>
      <c r="H7" s="164"/>
      <c r="I7" s="164"/>
      <c r="J7" s="164"/>
      <c r="K7" s="164"/>
    </row>
    <row r="8" spans="2:11">
      <c r="B8" s="165" t="s">
        <v>285</v>
      </c>
      <c r="C8" s="163">
        <v>132.78060356104953</v>
      </c>
      <c r="D8" s="163">
        <v>127.42084686062677</v>
      </c>
      <c r="E8" s="163">
        <v>413.42685100325548</v>
      </c>
      <c r="F8" s="164"/>
      <c r="G8" s="163">
        <v>387.05273202674306</v>
      </c>
      <c r="H8" s="164"/>
      <c r="I8" s="164"/>
      <c r="J8" s="164"/>
      <c r="K8" s="164"/>
    </row>
    <row r="9" spans="2:11">
      <c r="B9" s="164" t="s">
        <v>284</v>
      </c>
      <c r="C9" s="163">
        <v>55.467386427828039</v>
      </c>
      <c r="D9" s="163">
        <v>57.267626594881172</v>
      </c>
      <c r="E9" s="163">
        <v>158.53104316750688</v>
      </c>
      <c r="F9" s="164"/>
      <c r="G9" s="163">
        <v>44.033599069153205</v>
      </c>
      <c r="H9" s="164"/>
      <c r="I9" s="164"/>
      <c r="J9" s="164"/>
      <c r="K9" s="164"/>
    </row>
    <row r="10" spans="2:11">
      <c r="B10" s="164"/>
      <c r="C10" s="164"/>
      <c r="D10" s="164"/>
      <c r="E10" s="164"/>
      <c r="F10" s="164"/>
      <c r="G10" s="164"/>
      <c r="H10" s="164"/>
      <c r="I10" s="164"/>
      <c r="J10" s="164"/>
      <c r="K10" s="164"/>
    </row>
    <row r="11" spans="2:11">
      <c r="B11" s="164" t="s">
        <v>283</v>
      </c>
      <c r="C11" s="163">
        <v>51.759911877330374</v>
      </c>
      <c r="D11" s="163">
        <v>50.955057810454157</v>
      </c>
      <c r="E11" s="164"/>
      <c r="F11" s="164"/>
      <c r="G11" s="164"/>
      <c r="H11" s="163">
        <v>72.941735595011863</v>
      </c>
      <c r="I11" s="163">
        <v>38.838554707958927</v>
      </c>
      <c r="J11" s="164"/>
      <c r="K11" s="164"/>
    </row>
    <row r="12" spans="2:11">
      <c r="B12" s="164" t="s">
        <v>282</v>
      </c>
      <c r="C12" s="163">
        <v>49.072203085212031</v>
      </c>
      <c r="D12" s="163">
        <v>49.11678645228185</v>
      </c>
      <c r="E12" s="164"/>
      <c r="F12" s="164"/>
      <c r="G12" s="164"/>
      <c r="H12" s="163">
        <v>74.047642699650638</v>
      </c>
      <c r="I12" s="163">
        <v>24.153118155890748</v>
      </c>
      <c r="J12" s="164"/>
      <c r="K12" s="164"/>
    </row>
    <row r="13" spans="2:11">
      <c r="B13" s="165" t="s">
        <v>281</v>
      </c>
      <c r="C13" s="163">
        <v>66.140964323707976</v>
      </c>
      <c r="D13" s="163">
        <v>60.153350482177899</v>
      </c>
      <c r="E13" s="164"/>
      <c r="F13" s="164"/>
      <c r="G13" s="164"/>
      <c r="H13" s="163">
        <v>99.843658750256537</v>
      </c>
      <c r="I13" s="163">
        <v>35.030503439996608</v>
      </c>
      <c r="J13" s="164"/>
      <c r="K13" s="164"/>
    </row>
    <row r="14" spans="2:11">
      <c r="B14" s="164"/>
      <c r="C14" s="164"/>
      <c r="D14" s="164"/>
      <c r="E14" s="164"/>
      <c r="F14" s="164"/>
      <c r="G14" s="164"/>
      <c r="H14" s="164"/>
      <c r="I14" s="164"/>
      <c r="J14" s="164"/>
      <c r="K14" s="164"/>
    </row>
    <row r="15" spans="2:11">
      <c r="B15" s="164" t="s">
        <v>280</v>
      </c>
      <c r="C15" s="163">
        <v>64.673943141309806</v>
      </c>
      <c r="D15" s="163">
        <v>76.231412760004218</v>
      </c>
      <c r="E15" s="164"/>
      <c r="F15" s="163">
        <v>44.822482967251624</v>
      </c>
      <c r="G15" s="164"/>
      <c r="H15" s="164"/>
      <c r="I15" s="164"/>
      <c r="J15" s="163">
        <v>34.45385431985757</v>
      </c>
      <c r="K15" s="163">
        <v>79.661491137760464</v>
      </c>
    </row>
    <row r="16" spans="2:11">
      <c r="B16" s="165" t="s">
        <v>279</v>
      </c>
      <c r="C16" s="163">
        <v>50.688567503262838</v>
      </c>
      <c r="D16" s="163">
        <v>44.409062407754234</v>
      </c>
      <c r="E16" s="164"/>
      <c r="F16" s="163">
        <v>44.597475202809946</v>
      </c>
      <c r="G16" s="164"/>
      <c r="H16" s="164"/>
      <c r="I16" s="164"/>
      <c r="J16" s="163">
        <v>39.96237518099602</v>
      </c>
      <c r="K16" s="163">
        <v>187.96860432451868</v>
      </c>
    </row>
    <row r="17" spans="2:11">
      <c r="B17" s="164" t="s">
        <v>278</v>
      </c>
      <c r="C17" s="163">
        <v>58.491304691569546</v>
      </c>
      <c r="D17" s="163">
        <v>48.390621111150196</v>
      </c>
      <c r="E17" s="164"/>
      <c r="F17" s="163">
        <v>37.62787284865324</v>
      </c>
      <c r="G17" s="164"/>
      <c r="H17" s="164"/>
      <c r="I17" s="164"/>
      <c r="J17" s="163">
        <v>28.470586421607166</v>
      </c>
      <c r="K17" s="163">
        <v>62.550590279188178</v>
      </c>
    </row>
    <row r="18" spans="2:11">
      <c r="B18" s="164"/>
      <c r="C18" s="164"/>
      <c r="D18" s="164"/>
      <c r="E18" s="164"/>
      <c r="F18" s="164"/>
      <c r="G18" s="164"/>
      <c r="H18" s="164"/>
      <c r="I18" s="164"/>
      <c r="J18" s="164"/>
      <c r="K18" s="164"/>
    </row>
    <row r="19" spans="2:11">
      <c r="B19" s="164" t="s">
        <v>277</v>
      </c>
      <c r="C19" s="163">
        <v>201.76947463392537</v>
      </c>
      <c r="D19" s="163">
        <v>183.31385135913561</v>
      </c>
      <c r="E19" s="163">
        <v>312.68981537988861</v>
      </c>
      <c r="F19" s="164"/>
      <c r="G19" s="163">
        <v>244.54473826272192</v>
      </c>
      <c r="H19" s="164"/>
      <c r="I19" s="164"/>
      <c r="J19" s="164"/>
      <c r="K19" s="164"/>
    </row>
    <row r="20" spans="2:11">
      <c r="B20" s="164" t="s">
        <v>276</v>
      </c>
      <c r="C20" s="163">
        <v>222.28341568037473</v>
      </c>
      <c r="D20" s="163">
        <v>184.95375150896234</v>
      </c>
      <c r="E20" s="163">
        <v>315.63067153506762</v>
      </c>
      <c r="F20" s="164"/>
      <c r="G20" s="163">
        <v>247.76162311490378</v>
      </c>
      <c r="H20" s="164"/>
      <c r="I20" s="164"/>
      <c r="J20" s="164"/>
      <c r="K20" s="164"/>
    </row>
    <row r="21" spans="2:11">
      <c r="B21" s="165" t="s">
        <v>275</v>
      </c>
      <c r="C21" s="163">
        <v>238.19799218342854</v>
      </c>
      <c r="D21" s="163">
        <v>199.58282089790845</v>
      </c>
      <c r="E21" s="163">
        <v>295.18027775217053</v>
      </c>
      <c r="F21" s="164"/>
      <c r="G21" s="163">
        <v>268.20810311892922</v>
      </c>
      <c r="H21" s="164"/>
      <c r="I21" s="164"/>
      <c r="J21" s="164"/>
      <c r="K21" s="164"/>
    </row>
    <row r="22" spans="2:11">
      <c r="B22" s="164"/>
      <c r="C22" s="164"/>
      <c r="D22" s="164"/>
      <c r="E22" s="164"/>
      <c r="F22" s="164"/>
      <c r="G22" s="164"/>
      <c r="H22" s="164"/>
      <c r="I22" s="164"/>
      <c r="J22" s="164"/>
      <c r="K22" s="164"/>
    </row>
    <row r="23" spans="2:11">
      <c r="B23" s="165" t="s">
        <v>274</v>
      </c>
      <c r="C23" s="163">
        <v>174.79526801788705</v>
      </c>
      <c r="D23" s="163">
        <v>152.29280727781398</v>
      </c>
      <c r="E23" s="164"/>
      <c r="F23" s="164"/>
      <c r="G23" s="164"/>
      <c r="H23" s="163">
        <v>232.51589488924591</v>
      </c>
      <c r="I23" s="163">
        <v>175.12795315182129</v>
      </c>
      <c r="J23" s="164"/>
      <c r="K23" s="164"/>
    </row>
    <row r="24" spans="2:11">
      <c r="B24" s="164" t="s">
        <v>273</v>
      </c>
      <c r="C24" s="163">
        <v>193.42916097405393</v>
      </c>
      <c r="D24" s="163">
        <v>166.09809822880212</v>
      </c>
      <c r="E24" s="164"/>
      <c r="F24" s="164"/>
      <c r="G24" s="164"/>
      <c r="H24" s="163">
        <v>271.57084198491106</v>
      </c>
      <c r="I24" s="163">
        <v>248.69647726038764</v>
      </c>
      <c r="J24" s="164"/>
      <c r="K24" s="164"/>
    </row>
    <row r="25" spans="2:11">
      <c r="B25" s="164" t="s">
        <v>272</v>
      </c>
      <c r="C25" s="163">
        <v>245.94687749651513</v>
      </c>
      <c r="D25" s="163">
        <v>229.15583375038187</v>
      </c>
      <c r="E25" s="164"/>
      <c r="F25" s="164"/>
      <c r="G25" s="164"/>
      <c r="H25" s="163">
        <v>229.443560763752</v>
      </c>
      <c r="I25" s="163">
        <v>232.74370895561975</v>
      </c>
      <c r="J25" s="164"/>
      <c r="K25" s="164"/>
    </row>
    <row r="26" spans="2:11">
      <c r="B26" s="164"/>
      <c r="C26" s="164"/>
      <c r="D26" s="164"/>
      <c r="E26" s="164"/>
      <c r="F26" s="164"/>
      <c r="G26" s="164"/>
      <c r="H26" s="164"/>
      <c r="I26" s="164"/>
      <c r="J26" s="164"/>
      <c r="K26" s="164"/>
    </row>
    <row r="27" spans="2:11">
      <c r="B27" s="164" t="s">
        <v>271</v>
      </c>
      <c r="C27" s="163">
        <v>208.37267188854722</v>
      </c>
      <c r="D27" s="163">
        <v>170.77290961307995</v>
      </c>
      <c r="E27" s="164"/>
      <c r="F27" s="163">
        <v>267.50652565989691</v>
      </c>
      <c r="G27" s="164"/>
      <c r="H27" s="164"/>
      <c r="I27" s="164"/>
      <c r="J27" s="163">
        <v>320.57325920042774</v>
      </c>
      <c r="K27" s="163">
        <v>445.83480787824431</v>
      </c>
    </row>
    <row r="28" spans="2:11">
      <c r="B28" s="165" t="s">
        <v>270</v>
      </c>
      <c r="C28" s="163">
        <v>188.59469797860365</v>
      </c>
      <c r="D28" s="163">
        <v>146.69633475459221</v>
      </c>
      <c r="E28" s="164"/>
      <c r="F28" s="163">
        <v>262.24162413115596</v>
      </c>
      <c r="G28" s="164"/>
      <c r="H28" s="164"/>
      <c r="I28" s="164"/>
      <c r="J28" s="163">
        <v>268.94973039757969</v>
      </c>
      <c r="K28" s="163">
        <v>408.55812676028711</v>
      </c>
    </row>
    <row r="29" spans="2:11">
      <c r="B29" s="164" t="s">
        <v>269</v>
      </c>
      <c r="C29" s="163">
        <v>176.84861117459695</v>
      </c>
      <c r="D29" s="163">
        <v>145.71330535480951</v>
      </c>
      <c r="E29" s="164"/>
      <c r="F29" s="163">
        <v>223.84350334252179</v>
      </c>
      <c r="G29" s="164"/>
      <c r="H29" s="164"/>
      <c r="I29" s="164"/>
      <c r="J29" s="163">
        <v>278.16472878980346</v>
      </c>
      <c r="K29" s="163">
        <v>393.59920023797451</v>
      </c>
    </row>
    <row r="30" spans="2:11">
      <c r="B30" s="164"/>
      <c r="C30" s="164"/>
      <c r="D30" s="164"/>
      <c r="E30" s="164"/>
      <c r="F30" s="164"/>
      <c r="G30" s="164"/>
      <c r="H30" s="164"/>
      <c r="I30" s="164"/>
      <c r="J30" s="164"/>
      <c r="K30" s="164"/>
    </row>
    <row r="31" spans="2:11">
      <c r="B31" s="164" t="s">
        <v>268</v>
      </c>
      <c r="C31" s="163">
        <v>151.76615023867342</v>
      </c>
      <c r="D31" s="163">
        <v>130.58613170026018</v>
      </c>
      <c r="E31" s="163">
        <v>208.26257186545809</v>
      </c>
      <c r="F31" s="164"/>
      <c r="G31" s="163">
        <v>202.12369732540978</v>
      </c>
      <c r="H31" s="164"/>
      <c r="I31" s="164"/>
      <c r="J31" s="164"/>
      <c r="K31" s="164"/>
    </row>
    <row r="32" spans="2:11">
      <c r="B32" s="165" t="s">
        <v>267</v>
      </c>
      <c r="C32" s="163">
        <v>195.95361966841256</v>
      </c>
      <c r="D32" s="163">
        <v>170.17063395066836</v>
      </c>
      <c r="E32" s="163">
        <v>248.9222202221334</v>
      </c>
      <c r="F32" s="164"/>
      <c r="G32" s="163">
        <v>256.16687811802814</v>
      </c>
      <c r="H32" s="164"/>
      <c r="I32" s="164"/>
      <c r="J32" s="164"/>
      <c r="K32" s="164"/>
    </row>
    <row r="33" spans="2:11">
      <c r="B33" s="164" t="s">
        <v>266</v>
      </c>
      <c r="C33" s="163">
        <v>208.32647821062417</v>
      </c>
      <c r="D33" s="163">
        <v>155.10255556937858</v>
      </c>
      <c r="E33" s="163">
        <v>236.47709338055552</v>
      </c>
      <c r="F33" s="164"/>
      <c r="G33" s="163">
        <v>229.6672107855791</v>
      </c>
      <c r="H33" s="164"/>
      <c r="I33" s="164"/>
      <c r="J33" s="164"/>
      <c r="K33" s="164"/>
    </row>
    <row r="34" spans="2:11">
      <c r="B34" s="164"/>
      <c r="C34" s="164"/>
      <c r="D34" s="164"/>
      <c r="E34" s="164"/>
      <c r="F34" s="164"/>
      <c r="G34" s="164"/>
      <c r="H34" s="164"/>
      <c r="I34" s="164"/>
      <c r="J34" s="164"/>
      <c r="K34" s="164"/>
    </row>
    <row r="35" spans="2:11">
      <c r="B35" s="164" t="s">
        <v>265</v>
      </c>
      <c r="C35" s="163">
        <v>143.85588699627129</v>
      </c>
      <c r="D35" s="163">
        <v>134.52771058415229</v>
      </c>
      <c r="E35" s="164"/>
      <c r="F35" s="164"/>
      <c r="G35" s="164"/>
      <c r="H35" s="163">
        <v>219.78892618179307</v>
      </c>
      <c r="I35" s="163">
        <v>194.13020714664395</v>
      </c>
      <c r="J35" s="164"/>
      <c r="K35" s="164"/>
    </row>
    <row r="36" spans="2:11">
      <c r="B36" s="165" t="s">
        <v>264</v>
      </c>
      <c r="C36" s="163">
        <v>166.48539193395865</v>
      </c>
      <c r="D36" s="163">
        <v>141.79149403195117</v>
      </c>
      <c r="E36" s="164"/>
      <c r="F36" s="164"/>
      <c r="G36" s="164"/>
      <c r="H36" s="163">
        <v>197.91620253199235</v>
      </c>
      <c r="I36" s="163">
        <v>207.92034380678064</v>
      </c>
      <c r="J36" s="164"/>
      <c r="K36" s="164"/>
    </row>
    <row r="37" spans="2:11">
      <c r="B37" s="164" t="s">
        <v>263</v>
      </c>
      <c r="C37" s="163">
        <v>156.18804133914352</v>
      </c>
      <c r="D37" s="163">
        <v>138.13317141272614</v>
      </c>
      <c r="E37" s="164"/>
      <c r="F37" s="164"/>
      <c r="G37" s="164"/>
      <c r="H37" s="163">
        <v>210.14578476893183</v>
      </c>
      <c r="I37" s="163">
        <v>201.34550899778401</v>
      </c>
      <c r="J37" s="164"/>
      <c r="K37" s="164"/>
    </row>
    <row r="38" spans="2:11">
      <c r="B38" s="164"/>
      <c r="C38" s="164"/>
      <c r="D38" s="164"/>
      <c r="E38" s="164"/>
      <c r="F38" s="164"/>
      <c r="G38" s="164"/>
      <c r="H38" s="164"/>
      <c r="I38" s="164"/>
      <c r="J38" s="164"/>
      <c r="K38" s="164"/>
    </row>
    <row r="39" spans="2:11">
      <c r="B39" s="165" t="s">
        <v>262</v>
      </c>
      <c r="C39" s="163">
        <v>184.22590271496978</v>
      </c>
      <c r="D39" s="163">
        <v>158.03296959436818</v>
      </c>
      <c r="E39" s="164"/>
      <c r="F39" s="163">
        <v>149.01894581499087</v>
      </c>
      <c r="G39" s="164"/>
      <c r="H39" s="164"/>
      <c r="I39" s="164"/>
      <c r="J39" s="163">
        <v>145.57080456111177</v>
      </c>
      <c r="K39" s="163">
        <v>217.5042482278092</v>
      </c>
    </row>
    <row r="40" spans="2:11">
      <c r="B40" s="164" t="s">
        <v>261</v>
      </c>
      <c r="C40" s="163">
        <v>184.66407484980923</v>
      </c>
      <c r="D40" s="163">
        <v>147.90137694987789</v>
      </c>
      <c r="E40" s="164"/>
      <c r="F40" s="163">
        <v>271.35083921616325</v>
      </c>
      <c r="G40" s="164"/>
      <c r="H40" s="164"/>
      <c r="I40" s="164"/>
      <c r="J40" s="163">
        <v>280.50911494363737</v>
      </c>
      <c r="K40" s="163">
        <v>485.86377873166919</v>
      </c>
    </row>
    <row r="41" spans="2:11">
      <c r="B41" s="164" t="s">
        <v>260</v>
      </c>
      <c r="C41" s="163">
        <v>185.99244011953164</v>
      </c>
      <c r="D41" s="163">
        <v>172.14611466282471</v>
      </c>
      <c r="E41" s="164"/>
      <c r="F41" s="163">
        <v>257.10086271722787</v>
      </c>
      <c r="G41" s="164"/>
      <c r="H41" s="164"/>
      <c r="I41" s="164"/>
      <c r="J41" s="163">
        <v>286.04446481734738</v>
      </c>
      <c r="K41" s="163">
        <v>415.14472063924347</v>
      </c>
    </row>
  </sheetData>
  <mergeCells count="1">
    <mergeCell ref="C4:K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A331-8EB6-4058-B15F-F790944A880F}">
  <sheetPr>
    <pageSetUpPr fitToPage="1"/>
  </sheetPr>
  <dimension ref="A1:BF123"/>
  <sheetViews>
    <sheetView topLeftCell="A16" zoomScale="80" zoomScaleNormal="80" workbookViewId="0">
      <selection activeCell="O41" sqref="O41"/>
    </sheetView>
  </sheetViews>
  <sheetFormatPr defaultRowHeight="15.75"/>
  <cols>
    <col min="1" max="1" width="15" style="162" bestFit="1" customWidth="1"/>
    <col min="2" max="2" width="12.140625" style="162" bestFit="1" customWidth="1"/>
    <col min="3" max="3" width="8.140625" style="162" bestFit="1" customWidth="1"/>
    <col min="4" max="4" width="7.28515625" style="166" bestFit="1" customWidth="1"/>
    <col min="5" max="5" width="12.42578125" style="162" bestFit="1" customWidth="1"/>
    <col min="6" max="7" width="11.85546875" style="162" bestFit="1" customWidth="1"/>
    <col min="8" max="8" width="10.140625" style="162" bestFit="1" customWidth="1"/>
    <col min="9" max="9" width="9.140625" style="162"/>
    <col min="10" max="11" width="10.140625" style="162" bestFit="1" customWidth="1"/>
    <col min="12" max="16" width="10" style="162" bestFit="1" customWidth="1"/>
    <col min="17" max="17" width="10.140625" style="162" bestFit="1" customWidth="1"/>
    <col min="18" max="18" width="11.28515625" style="162" bestFit="1" customWidth="1"/>
    <col min="19" max="19" width="9.5703125" style="162" bestFit="1" customWidth="1"/>
    <col min="20" max="24" width="15.42578125" style="162" bestFit="1" customWidth="1"/>
    <col min="25" max="25" width="14.7109375" style="162" bestFit="1" customWidth="1"/>
    <col min="26" max="28" width="15.42578125" style="162" bestFit="1" customWidth="1"/>
    <col min="29" max="29" width="8.28515625" style="162" bestFit="1" customWidth="1"/>
    <col min="30" max="30" width="7" style="162" bestFit="1" customWidth="1"/>
    <col min="31" max="31" width="12" style="162" bestFit="1" customWidth="1"/>
    <col min="32" max="32" width="12.42578125" style="162" bestFit="1" customWidth="1"/>
    <col min="33" max="38" width="11.85546875" style="162" bestFit="1" customWidth="1"/>
    <col min="39" max="39" width="9.5703125" style="162" bestFit="1" customWidth="1"/>
    <col min="40" max="48" width="15.42578125" style="162" bestFit="1" customWidth="1"/>
    <col min="49" max="49" width="8.28515625" style="162" bestFit="1" customWidth="1"/>
    <col min="50" max="50" width="8" style="162" bestFit="1" customWidth="1"/>
    <col min="51" max="51" width="9.85546875" style="162" bestFit="1" customWidth="1"/>
    <col min="52" max="52" width="12.42578125" style="162" bestFit="1" customWidth="1"/>
    <col min="53" max="58" width="11.85546875" style="162" bestFit="1" customWidth="1"/>
    <col min="59" max="16384" width="9.140625" style="162"/>
  </cols>
  <sheetData>
    <row r="1" spans="1:58">
      <c r="T1" s="280" t="s">
        <v>316</v>
      </c>
      <c r="U1" s="280"/>
      <c r="V1" s="280"/>
      <c r="W1" s="280"/>
      <c r="X1" s="280"/>
      <c r="Y1" s="280"/>
      <c r="Z1" s="280"/>
      <c r="AA1" s="280"/>
      <c r="AB1" s="280"/>
      <c r="AD1" s="280" t="s">
        <v>319</v>
      </c>
      <c r="AE1" s="280"/>
      <c r="AF1" s="280"/>
      <c r="AG1" s="280"/>
      <c r="AH1" s="280"/>
      <c r="AI1" s="280"/>
      <c r="AJ1" s="280"/>
      <c r="AK1" s="280"/>
      <c r="AL1" s="280"/>
      <c r="AN1" s="280" t="s">
        <v>340</v>
      </c>
      <c r="AO1" s="280"/>
      <c r="AP1" s="280"/>
      <c r="AQ1" s="280"/>
      <c r="AR1" s="280"/>
      <c r="AS1" s="280"/>
      <c r="AT1" s="280"/>
      <c r="AU1" s="280"/>
      <c r="AV1" s="280"/>
      <c r="AX1" s="280" t="s">
        <v>319</v>
      </c>
      <c r="AY1" s="280"/>
      <c r="AZ1" s="280"/>
      <c r="BA1" s="280"/>
      <c r="BB1" s="280"/>
      <c r="BC1" s="280"/>
      <c r="BD1" s="280"/>
      <c r="BE1" s="280"/>
      <c r="BF1" s="280"/>
    </row>
    <row r="2" spans="1:58">
      <c r="C2" s="162" t="s">
        <v>313</v>
      </c>
      <c r="E2" s="162" t="s">
        <v>76</v>
      </c>
      <c r="F2" s="162" t="s">
        <v>288</v>
      </c>
      <c r="G2" s="162" t="s">
        <v>287</v>
      </c>
      <c r="H2" s="162" t="s">
        <v>289</v>
      </c>
      <c r="J2" s="162" t="s">
        <v>184</v>
      </c>
      <c r="K2" s="162" t="s">
        <v>298</v>
      </c>
      <c r="L2" s="162" t="s">
        <v>297</v>
      </c>
      <c r="M2" s="162" t="s">
        <v>296</v>
      </c>
      <c r="N2" s="162" t="s">
        <v>295</v>
      </c>
      <c r="O2" s="162" t="s">
        <v>294</v>
      </c>
      <c r="P2" s="162" t="s">
        <v>293</v>
      </c>
      <c r="Q2" s="162" t="s">
        <v>292</v>
      </c>
      <c r="R2" s="162" t="s">
        <v>291</v>
      </c>
      <c r="T2" s="162" t="s">
        <v>184</v>
      </c>
      <c r="U2" s="162" t="s">
        <v>298</v>
      </c>
      <c r="V2" s="162" t="s">
        <v>297</v>
      </c>
      <c r="W2" s="162" t="s">
        <v>296</v>
      </c>
      <c r="X2" s="162" t="s">
        <v>295</v>
      </c>
      <c r="Y2" s="162" t="s">
        <v>294</v>
      </c>
      <c r="Z2" s="162" t="s">
        <v>293</v>
      </c>
      <c r="AA2" s="162" t="s">
        <v>292</v>
      </c>
      <c r="AB2" s="162" t="s">
        <v>291</v>
      </c>
      <c r="AD2" s="162" t="s">
        <v>184</v>
      </c>
      <c r="AE2" s="162" t="s">
        <v>298</v>
      </c>
      <c r="AF2" s="162" t="s">
        <v>297</v>
      </c>
      <c r="AG2" s="162" t="s">
        <v>296</v>
      </c>
      <c r="AH2" s="162" t="s">
        <v>295</v>
      </c>
      <c r="AI2" s="162" t="s">
        <v>294</v>
      </c>
      <c r="AJ2" s="162" t="s">
        <v>293</v>
      </c>
      <c r="AK2" s="162" t="s">
        <v>292</v>
      </c>
      <c r="AL2" s="162" t="s">
        <v>291</v>
      </c>
      <c r="AN2" s="162" t="s">
        <v>184</v>
      </c>
      <c r="AO2" s="162" t="s">
        <v>298</v>
      </c>
      <c r="AP2" s="162" t="s">
        <v>297</v>
      </c>
      <c r="AQ2" s="162" t="s">
        <v>296</v>
      </c>
      <c r="AR2" s="162" t="s">
        <v>295</v>
      </c>
      <c r="AS2" s="162" t="s">
        <v>294</v>
      </c>
      <c r="AT2" s="162" t="s">
        <v>293</v>
      </c>
      <c r="AU2" s="162" t="s">
        <v>292</v>
      </c>
      <c r="AV2" s="162" t="s">
        <v>291</v>
      </c>
      <c r="AX2" s="162" t="s">
        <v>184</v>
      </c>
      <c r="AY2" s="162" t="s">
        <v>298</v>
      </c>
      <c r="AZ2" s="162" t="s">
        <v>297</v>
      </c>
      <c r="BA2" s="162" t="s">
        <v>296</v>
      </c>
      <c r="BB2" s="162" t="s">
        <v>295</v>
      </c>
      <c r="BC2" s="162" t="s">
        <v>294</v>
      </c>
      <c r="BD2" s="162" t="s">
        <v>293</v>
      </c>
      <c r="BE2" s="162" t="s">
        <v>292</v>
      </c>
      <c r="BF2" s="162" t="s">
        <v>291</v>
      </c>
    </row>
    <row r="3" spans="1:58">
      <c r="B3" s="162" t="s">
        <v>312</v>
      </c>
      <c r="C3" s="162" t="s">
        <v>216</v>
      </c>
      <c r="D3" s="166" t="s">
        <v>311</v>
      </c>
      <c r="E3" s="173" t="s">
        <v>310</v>
      </c>
      <c r="F3" s="173" t="s">
        <v>309</v>
      </c>
      <c r="G3" s="173" t="s">
        <v>308</v>
      </c>
      <c r="H3" s="173" t="s">
        <v>307</v>
      </c>
      <c r="J3" s="173" t="s">
        <v>306</v>
      </c>
      <c r="K3" s="173" t="s">
        <v>305</v>
      </c>
      <c r="L3" s="173">
        <v>265</v>
      </c>
      <c r="M3" s="173" t="s">
        <v>304</v>
      </c>
      <c r="N3" s="173">
        <v>365</v>
      </c>
      <c r="O3" s="173" t="s">
        <v>303</v>
      </c>
      <c r="P3" s="173">
        <v>465</v>
      </c>
      <c r="Q3" s="173" t="s">
        <v>302</v>
      </c>
      <c r="R3" s="173" t="s">
        <v>301</v>
      </c>
      <c r="S3" s="173" t="s">
        <v>290</v>
      </c>
      <c r="T3" s="162" t="s">
        <v>289</v>
      </c>
      <c r="U3" s="162" t="s">
        <v>289</v>
      </c>
      <c r="V3" s="162" t="s">
        <v>76</v>
      </c>
      <c r="W3" s="162" t="s">
        <v>288</v>
      </c>
      <c r="X3" s="162" t="s">
        <v>288</v>
      </c>
      <c r="Y3" s="162" t="s">
        <v>288</v>
      </c>
      <c r="Z3" s="162" t="s">
        <v>287</v>
      </c>
      <c r="AA3" s="162" t="s">
        <v>287</v>
      </c>
      <c r="AB3" s="162" t="s">
        <v>287</v>
      </c>
      <c r="AC3" s="173" t="s">
        <v>290</v>
      </c>
      <c r="AD3" s="162" t="s">
        <v>289</v>
      </c>
      <c r="AE3" s="162" t="s">
        <v>289</v>
      </c>
      <c r="AF3" s="162" t="s">
        <v>76</v>
      </c>
      <c r="AG3" s="162" t="s">
        <v>288</v>
      </c>
      <c r="AH3" s="162" t="s">
        <v>288</v>
      </c>
      <c r="AI3" s="162" t="s">
        <v>288</v>
      </c>
      <c r="AJ3" s="162" t="s">
        <v>287</v>
      </c>
      <c r="AK3" s="162" t="s">
        <v>287</v>
      </c>
      <c r="AL3" s="162" t="s">
        <v>287</v>
      </c>
      <c r="AM3" s="173" t="s">
        <v>290</v>
      </c>
      <c r="AN3" s="162" t="s">
        <v>289</v>
      </c>
      <c r="AO3" s="162" t="s">
        <v>289</v>
      </c>
      <c r="AP3" s="162" t="s">
        <v>76</v>
      </c>
      <c r="AQ3" s="162" t="s">
        <v>288</v>
      </c>
      <c r="AR3" s="162" t="s">
        <v>288</v>
      </c>
      <c r="AS3" s="162" t="s">
        <v>288</v>
      </c>
      <c r="AT3" s="162" t="s">
        <v>287</v>
      </c>
      <c r="AU3" s="162" t="s">
        <v>287</v>
      </c>
      <c r="AV3" s="162" t="s">
        <v>287</v>
      </c>
      <c r="AW3" s="173" t="s">
        <v>290</v>
      </c>
      <c r="AX3" s="162" t="s">
        <v>289</v>
      </c>
      <c r="AY3" s="162" t="s">
        <v>289</v>
      </c>
      <c r="AZ3" s="162" t="s">
        <v>76</v>
      </c>
      <c r="BA3" s="162" t="s">
        <v>288</v>
      </c>
      <c r="BB3" s="162" t="s">
        <v>288</v>
      </c>
      <c r="BC3" s="162" t="s">
        <v>288</v>
      </c>
      <c r="BD3" s="162" t="s">
        <v>287</v>
      </c>
      <c r="BE3" s="162" t="s">
        <v>287</v>
      </c>
      <c r="BF3" s="162" t="s">
        <v>287</v>
      </c>
    </row>
    <row r="4" spans="1:58">
      <c r="A4" s="284" t="s">
        <v>339</v>
      </c>
      <c r="B4" s="162">
        <v>220119012</v>
      </c>
      <c r="C4" s="173" t="s">
        <v>337</v>
      </c>
      <c r="D4" s="166">
        <v>1.75</v>
      </c>
      <c r="E4" s="162">
        <v>27222</v>
      </c>
      <c r="F4" s="162">
        <v>31602</v>
      </c>
      <c r="G4" s="162">
        <v>27108</v>
      </c>
      <c r="H4" s="162">
        <v>88678</v>
      </c>
      <c r="J4" s="162">
        <v>1973</v>
      </c>
      <c r="K4" s="172">
        <v>0</v>
      </c>
      <c r="L4" s="162">
        <v>305</v>
      </c>
      <c r="M4" s="162">
        <v>1846</v>
      </c>
      <c r="N4" s="162">
        <v>1120</v>
      </c>
      <c r="O4" s="162">
        <v>262</v>
      </c>
      <c r="P4" s="162">
        <v>82</v>
      </c>
      <c r="Q4" s="162">
        <v>711</v>
      </c>
      <c r="R4" s="162">
        <v>541</v>
      </c>
      <c r="T4" s="162">
        <f t="shared" ref="T4:T32" si="0">J4/H4</f>
        <v>2.2249035837524526E-2</v>
      </c>
      <c r="U4" s="162">
        <f t="shared" ref="U4:U32" si="1">K4/H4</f>
        <v>0</v>
      </c>
      <c r="V4" s="162">
        <f t="shared" ref="V4:V32" si="2">L4/E4</f>
        <v>1.1204173095290574E-2</v>
      </c>
      <c r="W4" s="162">
        <f t="shared" ref="W4:W32" si="3">M4/F4</f>
        <v>5.8414024428833616E-2</v>
      </c>
      <c r="X4" s="162">
        <f t="shared" ref="X4:X32" si="4">N4/F4</f>
        <v>3.5440794886399597E-2</v>
      </c>
      <c r="Y4" s="162">
        <f t="shared" ref="Y4:Y32" si="5">O4/F4</f>
        <v>8.290614518068477E-3</v>
      </c>
      <c r="Z4" s="162">
        <f t="shared" ref="Z4:Z32" si="6">P4/G4</f>
        <v>3.0249372878854951E-3</v>
      </c>
      <c r="AA4" s="162">
        <f t="shared" ref="AA4:AA32" si="7">Q4/G4</f>
        <v>2.6228419654714476E-2</v>
      </c>
      <c r="AB4" s="162">
        <f t="shared" ref="AB4:AB32" si="8">R4/G4</f>
        <v>1.9957208204220155E-2</v>
      </c>
      <c r="AC4" s="177" t="s">
        <v>337</v>
      </c>
      <c r="AD4" s="176">
        <f t="shared" ref="AD4:AD32" si="9">(((T4-$T$35)/$T$34)/$D4)*100</f>
        <v>143.56653412304695</v>
      </c>
      <c r="AE4" s="176">
        <f t="shared" ref="AE4:AE32" si="10">(((U4-$U$35)/$U$34)/$D4)*100</f>
        <v>907.97279468433862</v>
      </c>
      <c r="AF4" s="176">
        <f t="shared" ref="AF4:AF32" si="11">(((V4-$V$35)/$V$34)/$D4)*100</f>
        <v>681.58508630054234</v>
      </c>
      <c r="AG4" s="176">
        <f t="shared" ref="AG4:AG32" si="12">(((W4-$W$35)/$W$34)/$D4)*100</f>
        <v>655.42978197706827</v>
      </c>
      <c r="AH4" s="176">
        <f t="shared" ref="AH4:AH32" si="13">(((X4-$X$35)/$X$34)/$D4)*100</f>
        <v>1021.8159739553266</v>
      </c>
      <c r="AI4" s="176">
        <f t="shared" ref="AI4:AI32" si="14">(((Y4-$Y$35)/$Y$34)/$D4)*100</f>
        <v>748.06144126167646</v>
      </c>
      <c r="AJ4" s="176">
        <f t="shared" ref="AJ4:AJ32" si="15">(((Z4-$Z$35)/$Z$34)/$D4)*100</f>
        <v>530.76267382314063</v>
      </c>
      <c r="AK4" s="176">
        <f t="shared" ref="AK4:AK32" si="16">(((AA4-$AA$35)/$AA$34)/$D4)*100</f>
        <v>502.64940031815388</v>
      </c>
      <c r="AL4" s="176">
        <f t="shared" ref="AL4:AL32" si="17">(((AB4-$AB$35)/$AB$34)/$D4)*100</f>
        <v>109.48701866208863</v>
      </c>
      <c r="AM4" s="177"/>
    </row>
    <row r="5" spans="1:58">
      <c r="A5" s="284"/>
      <c r="B5" s="162">
        <v>220119010</v>
      </c>
      <c r="C5" s="173" t="s">
        <v>336</v>
      </c>
      <c r="D5" s="166">
        <v>125</v>
      </c>
      <c r="E5" s="162">
        <v>29620</v>
      </c>
      <c r="F5" s="162">
        <v>31913</v>
      </c>
      <c r="G5" s="162">
        <v>28011</v>
      </c>
      <c r="H5" s="162">
        <v>88016</v>
      </c>
      <c r="J5" s="162">
        <v>168604</v>
      </c>
      <c r="K5" s="172">
        <v>30299</v>
      </c>
      <c r="L5" s="162">
        <v>37340</v>
      </c>
      <c r="M5" s="162">
        <v>132866</v>
      </c>
      <c r="N5" s="162">
        <v>53092</v>
      </c>
      <c r="O5" s="162">
        <v>50247</v>
      </c>
      <c r="P5" s="162">
        <v>17772</v>
      </c>
      <c r="Q5" s="162">
        <v>137784</v>
      </c>
      <c r="R5" s="162">
        <v>21478</v>
      </c>
      <c r="T5" s="162">
        <f t="shared" si="0"/>
        <v>1.9156062534084712</v>
      </c>
      <c r="U5" s="162">
        <f t="shared" si="1"/>
        <v>0.34424422832212326</v>
      </c>
      <c r="V5" s="162">
        <f t="shared" si="2"/>
        <v>1.2606347062795409</v>
      </c>
      <c r="W5" s="162">
        <f t="shared" si="3"/>
        <v>4.1633816939805097</v>
      </c>
      <c r="X5" s="162">
        <f t="shared" si="4"/>
        <v>1.6636480431172249</v>
      </c>
      <c r="Y5" s="162">
        <f t="shared" si="5"/>
        <v>1.5744994202989377</v>
      </c>
      <c r="Z5" s="162">
        <f t="shared" si="6"/>
        <v>0.63446503159473067</v>
      </c>
      <c r="AA5" s="162">
        <f t="shared" si="7"/>
        <v>4.9189247081503691</v>
      </c>
      <c r="AB5" s="162">
        <f t="shared" si="8"/>
        <v>0.76677019742244124</v>
      </c>
      <c r="AC5" s="177" t="s">
        <v>336</v>
      </c>
      <c r="AD5" s="168">
        <f t="shared" si="9"/>
        <v>101.26863561876877</v>
      </c>
      <c r="AE5" s="182">
        <f t="shared" si="10"/>
        <v>101.52145350053139</v>
      </c>
      <c r="AF5" s="168">
        <f t="shared" si="11"/>
        <v>96.652786111959713</v>
      </c>
      <c r="AG5" s="168">
        <f t="shared" si="12"/>
        <v>99.242047130193612</v>
      </c>
      <c r="AH5" s="168">
        <f t="shared" si="13"/>
        <v>98.129474893018255</v>
      </c>
      <c r="AI5" s="168">
        <f t="shared" si="14"/>
        <v>118.99117407649919</v>
      </c>
      <c r="AJ5" s="168">
        <f t="shared" si="15"/>
        <v>95.404592199600728</v>
      </c>
      <c r="AK5" s="168">
        <f t="shared" si="16"/>
        <v>99.377462185039832</v>
      </c>
      <c r="AL5" s="168">
        <f t="shared" si="17"/>
        <v>95.588992406518798</v>
      </c>
      <c r="AM5" s="177" t="s">
        <v>336</v>
      </c>
      <c r="AN5" s="162">
        <f t="shared" ref="AN5:AV10" si="18">T5</f>
        <v>1.9156062534084712</v>
      </c>
      <c r="AO5" s="172">
        <f t="shared" si="18"/>
        <v>0.34424422832212326</v>
      </c>
      <c r="AP5" s="162">
        <f t="shared" si="18"/>
        <v>1.2606347062795409</v>
      </c>
      <c r="AQ5" s="162">
        <f t="shared" si="18"/>
        <v>4.1633816939805097</v>
      </c>
      <c r="AR5" s="162">
        <f t="shared" si="18"/>
        <v>1.6636480431172249</v>
      </c>
      <c r="AS5" s="162">
        <f t="shared" si="18"/>
        <v>1.5744994202989377</v>
      </c>
      <c r="AT5" s="162">
        <f t="shared" si="18"/>
        <v>0.63446503159473067</v>
      </c>
      <c r="AU5" s="162">
        <f t="shared" si="18"/>
        <v>4.9189247081503691</v>
      </c>
      <c r="AV5" s="162">
        <f t="shared" si="18"/>
        <v>0.76677019742244124</v>
      </c>
      <c r="AW5" s="177" t="s">
        <v>336</v>
      </c>
      <c r="AX5" s="162">
        <f t="shared" ref="AX5:AX10" si="19">(((AN5-$AN$35)/$AN$34)/$D5)*100</f>
        <v>103.23238302887718</v>
      </c>
      <c r="AY5" s="162">
        <f t="shared" ref="AY5:AY10" si="20">(((AO5-$AO$35)/$AO$34)/$D5)*100</f>
        <v>112.11056660764494</v>
      </c>
      <c r="AZ5" s="162">
        <f t="shared" ref="AZ5:AZ10" si="21">(((AP5-$AP$35)/$AP$34)/$D5)*100</f>
        <v>102.9015336144445</v>
      </c>
      <c r="BA5" s="162">
        <f t="shared" ref="BA5:BA10" si="22">(((AQ5-$AQ$35)/$AQ$34)/$D5)*100</f>
        <v>105.67741888937083</v>
      </c>
      <c r="BB5" s="162">
        <f t="shared" ref="BB5:BB10" si="23">(((AR5-$AR$35)/$AR$34)/$D5)*100</f>
        <v>107.72737060897943</v>
      </c>
      <c r="BC5" s="153">
        <f t="shared" ref="BC5:BC10" si="24">(((AS5-$AS$35)/$AS$34)/$D5)*100</f>
        <v>125.94346037442436</v>
      </c>
      <c r="BD5" s="162">
        <f t="shared" ref="BD5:BD10" si="25">(((AT5-$AT$35)/$AT$34)/$D5)*100</f>
        <v>100.86097012331641</v>
      </c>
      <c r="BE5" s="162">
        <f t="shared" ref="BE5:BE10" si="26">(((AU5-$AU$35)/$AU$34)/$D5)*100</f>
        <v>103.88766262158515</v>
      </c>
      <c r="BF5" s="162">
        <f t="shared" ref="BF5:BF10" si="27">(((AV5-$AV$35)/$AV$34)/$D5)*100</f>
        <v>96.277856692208317</v>
      </c>
    </row>
    <row r="6" spans="1:58">
      <c r="A6" s="284"/>
      <c r="B6" s="162">
        <v>220119015</v>
      </c>
      <c r="C6" s="173" t="s">
        <v>335</v>
      </c>
      <c r="D6" s="166">
        <v>200</v>
      </c>
      <c r="E6" s="162">
        <v>24664</v>
      </c>
      <c r="F6" s="162">
        <v>29112</v>
      </c>
      <c r="G6" s="162">
        <v>25605</v>
      </c>
      <c r="H6" s="162">
        <v>84497</v>
      </c>
      <c r="J6" s="162">
        <v>232236</v>
      </c>
      <c r="K6" s="172">
        <v>39801</v>
      </c>
      <c r="L6" s="162">
        <v>51389</v>
      </c>
      <c r="M6" s="162">
        <v>187866</v>
      </c>
      <c r="N6" s="162">
        <v>76267</v>
      </c>
      <c r="O6" s="162">
        <v>58676</v>
      </c>
      <c r="P6" s="162">
        <v>26661</v>
      </c>
      <c r="Q6" s="162">
        <v>187782</v>
      </c>
      <c r="R6" s="162">
        <v>30970</v>
      </c>
      <c r="T6" s="162">
        <f t="shared" si="0"/>
        <v>2.7484526077848916</v>
      </c>
      <c r="U6" s="162">
        <f t="shared" si="1"/>
        <v>0.47103447459673126</v>
      </c>
      <c r="V6" s="162">
        <f t="shared" si="2"/>
        <v>2.0835630879013949</v>
      </c>
      <c r="W6" s="162">
        <f t="shared" si="3"/>
        <v>6.4532151690024735</v>
      </c>
      <c r="X6" s="162">
        <f t="shared" si="4"/>
        <v>2.6197787853805989</v>
      </c>
      <c r="Y6" s="162">
        <f t="shared" si="5"/>
        <v>2.0155262434734817</v>
      </c>
      <c r="Z6" s="162">
        <f t="shared" si="6"/>
        <v>1.0412419449326304</v>
      </c>
      <c r="AA6" s="162">
        <f t="shared" si="7"/>
        <v>7.3338019917984765</v>
      </c>
      <c r="AB6" s="162">
        <f t="shared" si="8"/>
        <v>1.2095293887912517</v>
      </c>
      <c r="AC6" s="177" t="s">
        <v>335</v>
      </c>
      <c r="AD6" s="168">
        <f t="shared" si="9"/>
        <v>90.581477936318734</v>
      </c>
      <c r="AE6" s="182">
        <f t="shared" si="10"/>
        <v>83.894644028713415</v>
      </c>
      <c r="AF6" s="168">
        <f t="shared" si="11"/>
        <v>96.267218274937079</v>
      </c>
      <c r="AG6" s="168">
        <f t="shared" si="12"/>
        <v>93.426680670856186</v>
      </c>
      <c r="AH6" s="168">
        <f t="shared" si="13"/>
        <v>92.095875269827062</v>
      </c>
      <c r="AI6" s="168">
        <f t="shared" si="14"/>
        <v>93.467945900379505</v>
      </c>
      <c r="AJ6" s="168">
        <f t="shared" si="15"/>
        <v>95.048646602049857</v>
      </c>
      <c r="AK6" s="168">
        <f t="shared" si="16"/>
        <v>90.596059137571473</v>
      </c>
      <c r="AL6" s="168">
        <f t="shared" si="17"/>
        <v>94.594746605830608</v>
      </c>
      <c r="AM6" s="177" t="s">
        <v>335</v>
      </c>
      <c r="AN6" s="162">
        <f t="shared" si="18"/>
        <v>2.7484526077848916</v>
      </c>
      <c r="AO6" s="172">
        <f t="shared" si="18"/>
        <v>0.47103447459673126</v>
      </c>
      <c r="AP6" s="162">
        <f t="shared" si="18"/>
        <v>2.0835630879013949</v>
      </c>
      <c r="AQ6" s="162">
        <f t="shared" si="18"/>
        <v>6.4532151690024735</v>
      </c>
      <c r="AR6" s="162">
        <f t="shared" si="18"/>
        <v>2.6197787853805989</v>
      </c>
      <c r="AS6" s="162">
        <f t="shared" si="18"/>
        <v>2.0155262434734817</v>
      </c>
      <c r="AT6" s="162">
        <f t="shared" si="18"/>
        <v>1.0412419449326304</v>
      </c>
      <c r="AU6" s="162">
        <f t="shared" si="18"/>
        <v>7.3338019917984765</v>
      </c>
      <c r="AV6" s="162">
        <f t="shared" si="18"/>
        <v>1.2095293887912517</v>
      </c>
      <c r="AW6" s="177" t="s">
        <v>335</v>
      </c>
      <c r="AX6" s="162">
        <f t="shared" si="19"/>
        <v>91.712091644796487</v>
      </c>
      <c r="AY6" s="162">
        <f t="shared" si="20"/>
        <v>90.122319234510115</v>
      </c>
      <c r="AZ6" s="162">
        <f t="shared" si="21"/>
        <v>99.771760095657754</v>
      </c>
      <c r="BA6" s="162">
        <f t="shared" si="22"/>
        <v>97.085744316169183</v>
      </c>
      <c r="BB6" s="162">
        <f t="shared" si="23"/>
        <v>97.565046632240453</v>
      </c>
      <c r="BC6" s="162">
        <f t="shared" si="24"/>
        <v>97.565908691049103</v>
      </c>
      <c r="BD6" s="162">
        <f t="shared" si="25"/>
        <v>98.113958047480395</v>
      </c>
      <c r="BE6" s="162">
        <f t="shared" si="26"/>
        <v>93.183865849970843</v>
      </c>
      <c r="BF6" s="162">
        <f t="shared" si="27"/>
        <v>94.982408089064904</v>
      </c>
    </row>
    <row r="7" spans="1:58">
      <c r="A7" s="284"/>
      <c r="B7" s="162">
        <v>220119004</v>
      </c>
      <c r="C7" s="173" t="s">
        <v>334</v>
      </c>
      <c r="D7" s="166">
        <v>375</v>
      </c>
      <c r="E7" s="162">
        <v>31473</v>
      </c>
      <c r="F7" s="162">
        <v>36644</v>
      </c>
      <c r="G7" s="162">
        <v>30159</v>
      </c>
      <c r="H7" s="162">
        <v>96399</v>
      </c>
      <c r="J7" s="162">
        <v>518636</v>
      </c>
      <c r="K7" s="172">
        <v>82786</v>
      </c>
      <c r="L7" s="162">
        <v>126156</v>
      </c>
      <c r="M7" s="162">
        <v>397554</v>
      </c>
      <c r="N7" s="162">
        <v>179240</v>
      </c>
      <c r="O7" s="162">
        <v>147058</v>
      </c>
      <c r="P7" s="162">
        <v>58117</v>
      </c>
      <c r="Q7" s="162">
        <v>392788</v>
      </c>
      <c r="R7" s="162">
        <v>62672</v>
      </c>
      <c r="T7" s="162">
        <f t="shared" si="0"/>
        <v>5.3800973039139413</v>
      </c>
      <c r="U7" s="162">
        <f t="shared" si="1"/>
        <v>0.85878484216641249</v>
      </c>
      <c r="V7" s="162">
        <f t="shared" si="2"/>
        <v>4.0083881422171386</v>
      </c>
      <c r="W7" s="162">
        <f t="shared" si="3"/>
        <v>10.849088527453334</v>
      </c>
      <c r="X7" s="162">
        <f t="shared" si="4"/>
        <v>4.8913874031219295</v>
      </c>
      <c r="Y7" s="162">
        <f t="shared" si="5"/>
        <v>4.0131535858530727</v>
      </c>
      <c r="Z7" s="162">
        <f t="shared" si="6"/>
        <v>1.9270201266620246</v>
      </c>
      <c r="AA7" s="162">
        <f t="shared" si="7"/>
        <v>13.023906628203854</v>
      </c>
      <c r="AB7" s="162">
        <f t="shared" si="8"/>
        <v>2.0780529858417056</v>
      </c>
      <c r="AC7" s="177" t="s">
        <v>334</v>
      </c>
      <c r="AD7" s="168">
        <f t="shared" si="9"/>
        <v>94.297858740561409</v>
      </c>
      <c r="AE7" s="182">
        <f t="shared" si="10"/>
        <v>78.088398176100753</v>
      </c>
      <c r="AF7" s="168">
        <f t="shared" si="11"/>
        <v>96.07560377157742</v>
      </c>
      <c r="AG7" s="168">
        <f t="shared" si="12"/>
        <v>81.977135156895827</v>
      </c>
      <c r="AH7" s="168">
        <f t="shared" si="13"/>
        <v>88.100437318988043</v>
      </c>
      <c r="AI7" s="168">
        <f t="shared" si="14"/>
        <v>95.986278290283281</v>
      </c>
      <c r="AJ7" s="168">
        <f t="shared" si="15"/>
        <v>91.828936230118757</v>
      </c>
      <c r="AK7" s="168">
        <f t="shared" si="16"/>
        <v>84.114545548405545</v>
      </c>
      <c r="AL7" s="168">
        <f t="shared" si="17"/>
        <v>86.912139213744865</v>
      </c>
      <c r="AM7" s="177" t="s">
        <v>334</v>
      </c>
      <c r="AN7" s="162">
        <f t="shared" si="18"/>
        <v>5.3800973039139413</v>
      </c>
      <c r="AO7" s="172">
        <f t="shared" si="18"/>
        <v>0.85878484216641249</v>
      </c>
      <c r="AP7" s="162">
        <f t="shared" si="18"/>
        <v>4.0083881422171386</v>
      </c>
      <c r="AQ7" s="162">
        <f t="shared" si="18"/>
        <v>10.849088527453334</v>
      </c>
      <c r="AR7" s="162">
        <f t="shared" si="18"/>
        <v>4.8913874031219295</v>
      </c>
      <c r="AS7" s="162">
        <f t="shared" si="18"/>
        <v>4.0131535858530727</v>
      </c>
      <c r="AT7" s="162">
        <f t="shared" si="18"/>
        <v>1.9270201266620246</v>
      </c>
      <c r="AU7" s="162">
        <f t="shared" si="18"/>
        <v>13.023906628203854</v>
      </c>
      <c r="AV7" s="162">
        <f t="shared" si="18"/>
        <v>2.0780529858417056</v>
      </c>
      <c r="AW7" s="177" t="s">
        <v>334</v>
      </c>
      <c r="AX7" s="162">
        <f t="shared" si="19"/>
        <v>94.737842361083295</v>
      </c>
      <c r="AY7" s="162">
        <f t="shared" si="20"/>
        <v>80.772869701904241</v>
      </c>
      <c r="AZ7" s="162">
        <f t="shared" si="21"/>
        <v>97.444552860966056</v>
      </c>
      <c r="BA7" s="162">
        <f t="shared" si="22"/>
        <v>83.556930333941963</v>
      </c>
      <c r="BB7" s="162">
        <f t="shared" si="23"/>
        <v>90.346375930934727</v>
      </c>
      <c r="BC7" s="162">
        <f t="shared" si="24"/>
        <v>97.57465125415446</v>
      </c>
      <c r="BD7" s="162">
        <f t="shared" si="25"/>
        <v>93.063186681517465</v>
      </c>
      <c r="BE7" s="162">
        <f t="shared" si="26"/>
        <v>85.204330417240612</v>
      </c>
      <c r="BF7" s="162">
        <f t="shared" si="27"/>
        <v>87.074032515282482</v>
      </c>
    </row>
    <row r="8" spans="1:58">
      <c r="A8" s="284"/>
      <c r="B8" s="162">
        <v>220119009</v>
      </c>
      <c r="C8" s="173" t="s">
        <v>333</v>
      </c>
      <c r="D8" s="166">
        <v>625</v>
      </c>
      <c r="E8" s="162">
        <v>34981</v>
      </c>
      <c r="F8" s="162">
        <v>38072</v>
      </c>
      <c r="G8" s="162">
        <v>33669</v>
      </c>
      <c r="H8" s="162">
        <v>114599</v>
      </c>
      <c r="J8" s="162">
        <v>1056847</v>
      </c>
      <c r="K8" s="172">
        <v>201984</v>
      </c>
      <c r="L8" s="162">
        <v>237420</v>
      </c>
      <c r="M8" s="162">
        <v>773225</v>
      </c>
      <c r="N8" s="162">
        <v>329359</v>
      </c>
      <c r="O8" s="162">
        <v>256484</v>
      </c>
      <c r="P8" s="162">
        <v>111321</v>
      </c>
      <c r="Q8" s="162">
        <v>793685</v>
      </c>
      <c r="R8" s="162">
        <v>121701</v>
      </c>
      <c r="T8" s="162">
        <f t="shared" si="0"/>
        <v>9.2221310831682644</v>
      </c>
      <c r="U8" s="162">
        <f t="shared" si="1"/>
        <v>1.7625284688348066</v>
      </c>
      <c r="V8" s="162">
        <f t="shared" si="2"/>
        <v>6.7871130042022809</v>
      </c>
      <c r="W8" s="162">
        <f t="shared" si="3"/>
        <v>20.30954507249422</v>
      </c>
      <c r="X8" s="162">
        <f t="shared" si="4"/>
        <v>8.6509508300063036</v>
      </c>
      <c r="Y8" s="162">
        <f t="shared" si="5"/>
        <v>6.7368144568186592</v>
      </c>
      <c r="Z8" s="162">
        <f t="shared" si="6"/>
        <v>3.3063352044907779</v>
      </c>
      <c r="AA8" s="162">
        <f t="shared" si="7"/>
        <v>23.573168196263627</v>
      </c>
      <c r="AB8" s="162">
        <f t="shared" si="8"/>
        <v>3.6146306691615431</v>
      </c>
      <c r="AC8" s="177" t="s">
        <v>333</v>
      </c>
      <c r="AD8" s="168">
        <f t="shared" si="9"/>
        <v>96.862217021583504</v>
      </c>
      <c r="AE8" s="182">
        <f t="shared" si="10"/>
        <v>93.483492054018569</v>
      </c>
      <c r="AF8" s="168">
        <f t="shared" si="11"/>
        <v>96.392034346343792</v>
      </c>
      <c r="AG8" s="168">
        <f t="shared" si="12"/>
        <v>90.700165407827058</v>
      </c>
      <c r="AH8" s="168">
        <f t="shared" si="13"/>
        <v>91.57054792094624</v>
      </c>
      <c r="AI8" s="168">
        <f t="shared" si="14"/>
        <v>95.33476576953916</v>
      </c>
      <c r="AJ8" s="168">
        <f t="shared" si="15"/>
        <v>93.531331385080975</v>
      </c>
      <c r="AK8" s="168">
        <f t="shared" si="16"/>
        <v>90.28819148980287</v>
      </c>
      <c r="AL8" s="168">
        <f t="shared" si="17"/>
        <v>90.851650017995851</v>
      </c>
      <c r="AM8" s="177" t="s">
        <v>333</v>
      </c>
      <c r="AN8" s="162">
        <f t="shared" si="18"/>
        <v>9.2221310831682644</v>
      </c>
      <c r="AO8" s="172">
        <f t="shared" si="18"/>
        <v>1.7625284688348066</v>
      </c>
      <c r="AP8" s="162">
        <f t="shared" si="18"/>
        <v>6.7871130042022809</v>
      </c>
      <c r="AQ8" s="162">
        <f t="shared" si="18"/>
        <v>20.30954507249422</v>
      </c>
      <c r="AR8" s="162">
        <f t="shared" si="18"/>
        <v>8.6509508300063036</v>
      </c>
      <c r="AS8" s="162">
        <f t="shared" si="18"/>
        <v>6.7368144568186592</v>
      </c>
      <c r="AT8" s="162">
        <f t="shared" si="18"/>
        <v>3.3063352044907779</v>
      </c>
      <c r="AU8" s="162">
        <f t="shared" si="18"/>
        <v>23.573168196263627</v>
      </c>
      <c r="AV8" s="162">
        <f t="shared" si="18"/>
        <v>3.6146306691615431</v>
      </c>
      <c r="AW8" s="177" t="s">
        <v>333</v>
      </c>
      <c r="AX8" s="162">
        <f t="shared" si="19"/>
        <v>96.983416345231717</v>
      </c>
      <c r="AY8" s="162">
        <f t="shared" si="20"/>
        <v>94.203430362092419</v>
      </c>
      <c r="AZ8" s="162">
        <f t="shared" si="21"/>
        <v>96.780195248208742</v>
      </c>
      <c r="BA8" s="162">
        <f t="shared" si="22"/>
        <v>91.168069209481544</v>
      </c>
      <c r="BB8" s="162">
        <f t="shared" si="23"/>
        <v>92.251845908929781</v>
      </c>
      <c r="BC8" s="162">
        <f t="shared" si="24"/>
        <v>95.799233001635187</v>
      </c>
      <c r="BD8" s="162">
        <f t="shared" si="25"/>
        <v>93.89761465910901</v>
      </c>
      <c r="BE8" s="162">
        <f t="shared" si="26"/>
        <v>90.61905102487637</v>
      </c>
      <c r="BF8" s="162">
        <f t="shared" si="27"/>
        <v>90.901167195664272</v>
      </c>
    </row>
    <row r="9" spans="1:58">
      <c r="A9" s="284"/>
      <c r="B9" s="162">
        <v>220119017</v>
      </c>
      <c r="C9" s="173" t="s">
        <v>332</v>
      </c>
      <c r="D9" s="166">
        <v>875</v>
      </c>
      <c r="E9" s="162">
        <v>22513</v>
      </c>
      <c r="F9" s="162">
        <v>25505</v>
      </c>
      <c r="G9" s="162">
        <v>22646</v>
      </c>
      <c r="H9" s="162">
        <v>76100</v>
      </c>
      <c r="J9" s="162">
        <v>1004429</v>
      </c>
      <c r="K9" s="172">
        <v>174317</v>
      </c>
      <c r="L9" s="162">
        <v>234090</v>
      </c>
      <c r="M9" s="162">
        <v>719410</v>
      </c>
      <c r="N9" s="162">
        <v>310864</v>
      </c>
      <c r="O9" s="162">
        <v>231181</v>
      </c>
      <c r="P9" s="162">
        <v>103696</v>
      </c>
      <c r="Q9" s="162">
        <v>746089</v>
      </c>
      <c r="R9" s="162">
        <v>114731</v>
      </c>
      <c r="T9" s="162">
        <f t="shared" si="0"/>
        <v>13.198804204993429</v>
      </c>
      <c r="U9" s="162">
        <f t="shared" si="1"/>
        <v>2.2906307490144546</v>
      </c>
      <c r="V9" s="162">
        <f t="shared" si="2"/>
        <v>10.397992271132235</v>
      </c>
      <c r="W9" s="162">
        <f t="shared" si="3"/>
        <v>28.206626151734955</v>
      </c>
      <c r="X9" s="162">
        <f t="shared" si="4"/>
        <v>12.188355224465791</v>
      </c>
      <c r="Y9" s="162">
        <f t="shared" si="5"/>
        <v>9.064144285434228</v>
      </c>
      <c r="Z9" s="162">
        <f t="shared" si="6"/>
        <v>4.5789984986311048</v>
      </c>
      <c r="AA9" s="162">
        <f t="shared" si="7"/>
        <v>32.945729930230506</v>
      </c>
      <c r="AB9" s="162">
        <f t="shared" si="8"/>
        <v>5.0662810209308491</v>
      </c>
      <c r="AC9" s="177" t="s">
        <v>332</v>
      </c>
      <c r="AD9" s="168">
        <f t="shared" si="9"/>
        <v>98.969574651437981</v>
      </c>
      <c r="AE9" s="182">
        <f t="shared" si="10"/>
        <v>86.237129611488768</v>
      </c>
      <c r="AF9" s="168">
        <f t="shared" si="11"/>
        <v>104.81593368916707</v>
      </c>
      <c r="AG9" s="168">
        <f t="shared" si="12"/>
        <v>89.538376184380311</v>
      </c>
      <c r="AH9" s="168">
        <f t="shared" si="13"/>
        <v>91.423840340715074</v>
      </c>
      <c r="AI9" s="168">
        <f t="shared" si="14"/>
        <v>91.132590223747641</v>
      </c>
      <c r="AJ9" s="168">
        <f t="shared" si="15"/>
        <v>92.138213537304196</v>
      </c>
      <c r="AK9" s="168">
        <f t="shared" si="16"/>
        <v>89.76147125426715</v>
      </c>
      <c r="AL9" s="168">
        <f t="shared" si="17"/>
        <v>91.012006405822703</v>
      </c>
      <c r="AM9" s="177" t="s">
        <v>332</v>
      </c>
      <c r="AN9" s="162">
        <f t="shared" si="18"/>
        <v>13.198804204993429</v>
      </c>
      <c r="AO9" s="172">
        <f t="shared" si="18"/>
        <v>2.2906307490144546</v>
      </c>
      <c r="AP9" s="162">
        <f t="shared" si="18"/>
        <v>10.397992271132235</v>
      </c>
      <c r="AQ9" s="162">
        <f t="shared" si="18"/>
        <v>28.206626151734955</v>
      </c>
      <c r="AR9" s="162">
        <f t="shared" si="18"/>
        <v>12.188355224465791</v>
      </c>
      <c r="AS9" s="162">
        <f t="shared" si="18"/>
        <v>9.064144285434228</v>
      </c>
      <c r="AT9" s="162">
        <f t="shared" si="18"/>
        <v>4.5789984986311048</v>
      </c>
      <c r="AU9" s="162">
        <f t="shared" si="18"/>
        <v>32.945729930230506</v>
      </c>
      <c r="AV9" s="162">
        <f t="shared" si="18"/>
        <v>5.0662810209308491</v>
      </c>
      <c r="AW9" s="177" t="s">
        <v>332</v>
      </c>
      <c r="AX9" s="162">
        <f t="shared" si="19"/>
        <v>98.950577898244944</v>
      </c>
      <c r="AY9" s="162">
        <f t="shared" si="20"/>
        <v>86.379581040322932</v>
      </c>
      <c r="AZ9" s="162">
        <f t="shared" si="21"/>
        <v>104.69108931591353</v>
      </c>
      <c r="BA9" s="162">
        <f t="shared" si="22"/>
        <v>89.586410371865028</v>
      </c>
      <c r="BB9" s="162">
        <f t="shared" si="23"/>
        <v>91.462700024765411</v>
      </c>
      <c r="BC9" s="162">
        <f t="shared" si="24"/>
        <v>91.16616347286552</v>
      </c>
      <c r="BD9" s="162">
        <f t="shared" si="25"/>
        <v>92.15318171868546</v>
      </c>
      <c r="BE9" s="162">
        <f t="shared" si="26"/>
        <v>89.792812623288114</v>
      </c>
      <c r="BF9" s="162">
        <f t="shared" si="27"/>
        <v>91.015242324991419</v>
      </c>
    </row>
    <row r="10" spans="1:58">
      <c r="A10" s="284"/>
      <c r="B10" s="162">
        <v>220119018</v>
      </c>
      <c r="C10" s="173" t="s">
        <v>331</v>
      </c>
      <c r="D10" s="166">
        <v>1250</v>
      </c>
      <c r="E10" s="162">
        <v>23965</v>
      </c>
      <c r="F10" s="162">
        <v>23938</v>
      </c>
      <c r="G10" s="162">
        <v>22424</v>
      </c>
      <c r="H10" s="162">
        <v>84140</v>
      </c>
      <c r="J10" s="162">
        <v>1540686</v>
      </c>
      <c r="K10" s="172">
        <v>313149</v>
      </c>
      <c r="L10" s="162">
        <v>360990</v>
      </c>
      <c r="M10" s="162">
        <v>1060625</v>
      </c>
      <c r="N10" s="162">
        <v>469793</v>
      </c>
      <c r="O10" s="162">
        <v>379742</v>
      </c>
      <c r="P10" s="162">
        <v>172961</v>
      </c>
      <c r="Q10" s="162">
        <v>1141342</v>
      </c>
      <c r="R10" s="162">
        <v>166003</v>
      </c>
      <c r="T10" s="162">
        <f t="shared" si="0"/>
        <v>18.310981697171382</v>
      </c>
      <c r="U10" s="162">
        <f t="shared" si="1"/>
        <v>3.7217613501307345</v>
      </c>
      <c r="V10" s="162">
        <f t="shared" si="2"/>
        <v>15.063217191737952</v>
      </c>
      <c r="W10" s="162">
        <f t="shared" si="3"/>
        <v>44.307168518673237</v>
      </c>
      <c r="X10" s="162">
        <f t="shared" si="4"/>
        <v>19.625407302197342</v>
      </c>
      <c r="Y10" s="162">
        <f t="shared" si="5"/>
        <v>15.863564207536134</v>
      </c>
      <c r="Z10" s="162">
        <f t="shared" si="6"/>
        <v>7.7132090617195859</v>
      </c>
      <c r="AA10" s="162">
        <f t="shared" si="7"/>
        <v>50.898234034962542</v>
      </c>
      <c r="AB10" s="162">
        <f t="shared" si="8"/>
        <v>7.4029165180164114</v>
      </c>
      <c r="AC10" s="177" t="s">
        <v>331</v>
      </c>
      <c r="AD10" s="168">
        <f t="shared" si="9"/>
        <v>96.079144798148917</v>
      </c>
      <c r="AE10" s="182">
        <f t="shared" si="10"/>
        <v>97.287008191007175</v>
      </c>
      <c r="AF10" s="168">
        <f t="shared" si="11"/>
        <v>105.89721304712864</v>
      </c>
      <c r="AG10" s="168">
        <f t="shared" si="12"/>
        <v>98.002645442568053</v>
      </c>
      <c r="AH10" s="168">
        <f t="shared" si="13"/>
        <v>102.28443294955696</v>
      </c>
      <c r="AI10" s="168">
        <f t="shared" si="14"/>
        <v>110.90412952218129</v>
      </c>
      <c r="AJ10" s="168">
        <f t="shared" si="15"/>
        <v>108.1634053350129</v>
      </c>
      <c r="AK10" s="168">
        <f t="shared" si="16"/>
        <v>96.7149793008101</v>
      </c>
      <c r="AL10" s="168">
        <f t="shared" si="17"/>
        <v>93.136788617822162</v>
      </c>
      <c r="AM10" s="177" t="s">
        <v>331</v>
      </c>
      <c r="AN10" s="162">
        <f t="shared" si="18"/>
        <v>18.310981697171382</v>
      </c>
      <c r="AO10" s="172">
        <f t="shared" si="18"/>
        <v>3.7217613501307345</v>
      </c>
      <c r="AP10" s="162">
        <f t="shared" si="18"/>
        <v>15.063217191737952</v>
      </c>
      <c r="AQ10" s="162">
        <f t="shared" si="18"/>
        <v>44.307168518673237</v>
      </c>
      <c r="AR10" s="162">
        <f t="shared" si="18"/>
        <v>19.625407302197342</v>
      </c>
      <c r="AS10" s="162">
        <f t="shared" si="18"/>
        <v>15.863564207536134</v>
      </c>
      <c r="AT10" s="162">
        <f t="shared" si="18"/>
        <v>7.7132090617195859</v>
      </c>
      <c r="AU10" s="162">
        <f t="shared" si="18"/>
        <v>50.898234034962542</v>
      </c>
      <c r="AV10" s="162">
        <f t="shared" si="18"/>
        <v>7.4029165180164114</v>
      </c>
      <c r="AW10" s="177" t="s">
        <v>331</v>
      </c>
      <c r="AX10" s="162">
        <f t="shared" si="19"/>
        <v>95.970848926106299</v>
      </c>
      <c r="AY10" s="162">
        <f t="shared" si="20"/>
        <v>96.681451242190832</v>
      </c>
      <c r="AZ10" s="162">
        <f t="shared" si="21"/>
        <v>105.44616321574809</v>
      </c>
      <c r="BA10" s="162">
        <f t="shared" si="22"/>
        <v>97.62784138259525</v>
      </c>
      <c r="BB10" s="162">
        <f t="shared" si="23"/>
        <v>101.65264214434097</v>
      </c>
      <c r="BC10" s="162">
        <f t="shared" si="24"/>
        <v>110.31780797520985</v>
      </c>
      <c r="BD10" s="162">
        <f t="shared" si="25"/>
        <v>107.74866057522654</v>
      </c>
      <c r="BE10" s="162">
        <f t="shared" si="26"/>
        <v>96.462071380046439</v>
      </c>
      <c r="BF10" s="162">
        <f t="shared" si="27"/>
        <v>93.102847395880346</v>
      </c>
    </row>
    <row r="11" spans="1:58">
      <c r="A11" s="284"/>
      <c r="B11" s="162">
        <v>220119016</v>
      </c>
      <c r="C11" s="173" t="s">
        <v>330</v>
      </c>
      <c r="D11" s="166">
        <v>3</v>
      </c>
      <c r="E11" s="162">
        <v>24781</v>
      </c>
      <c r="F11" s="162">
        <v>29206</v>
      </c>
      <c r="G11" s="162">
        <v>25825</v>
      </c>
      <c r="H11" s="162">
        <v>81174</v>
      </c>
      <c r="J11" s="162">
        <v>8349</v>
      </c>
      <c r="K11" s="172">
        <v>1214</v>
      </c>
      <c r="L11" s="162">
        <v>689</v>
      </c>
      <c r="M11" s="162">
        <v>3187</v>
      </c>
      <c r="N11" s="162">
        <v>1124</v>
      </c>
      <c r="O11" s="162">
        <v>672</v>
      </c>
      <c r="P11" s="162">
        <v>286</v>
      </c>
      <c r="Q11" s="162">
        <v>3484</v>
      </c>
      <c r="R11" s="162">
        <v>680</v>
      </c>
      <c r="T11" s="162">
        <f t="shared" si="0"/>
        <v>0.10285313031266169</v>
      </c>
      <c r="U11" s="162">
        <f t="shared" si="1"/>
        <v>1.4955527632000394E-2</v>
      </c>
      <c r="V11" s="162">
        <f t="shared" si="2"/>
        <v>2.7803559178402808E-2</v>
      </c>
      <c r="W11" s="162">
        <f t="shared" si="3"/>
        <v>0.10912141340820379</v>
      </c>
      <c r="X11" s="162">
        <f t="shared" si="4"/>
        <v>3.8485242758337326E-2</v>
      </c>
      <c r="Y11" s="162">
        <f t="shared" si="5"/>
        <v>2.3008970759432992E-2</v>
      </c>
      <c r="Z11" s="162">
        <f t="shared" si="6"/>
        <v>1.1074540174249758E-2</v>
      </c>
      <c r="AA11" s="162">
        <f t="shared" si="7"/>
        <v>0.13490803484995159</v>
      </c>
      <c r="AB11" s="162">
        <f t="shared" si="8"/>
        <v>2.6331074540174249E-2</v>
      </c>
      <c r="AC11" s="177" t="s">
        <v>330</v>
      </c>
      <c r="AD11" s="176">
        <f t="shared" si="9"/>
        <v>259.81574173001616</v>
      </c>
      <c r="AE11" s="176">
        <f t="shared" si="10"/>
        <v>690.41334844359892</v>
      </c>
      <c r="AF11" s="176">
        <f t="shared" si="11"/>
        <v>445.81268194785605</v>
      </c>
      <c r="AG11" s="176">
        <f t="shared" si="12"/>
        <v>428.69060866831637</v>
      </c>
      <c r="AH11" s="176">
        <f t="shared" si="13"/>
        <v>602.58996595243161</v>
      </c>
      <c r="AI11" s="176">
        <f t="shared" si="14"/>
        <v>478.86061360949208</v>
      </c>
      <c r="AJ11" s="176">
        <f t="shared" si="15"/>
        <v>356.34039728542228</v>
      </c>
      <c r="AK11" s="176">
        <f t="shared" si="16"/>
        <v>378.67555786804752</v>
      </c>
      <c r="AL11" s="168">
        <f t="shared" si="17"/>
        <v>97.3151966468035</v>
      </c>
      <c r="AM11" s="177"/>
      <c r="AO11" s="172"/>
      <c r="AW11" s="177"/>
      <c r="AY11" s="172"/>
    </row>
    <row r="12" spans="1:58">
      <c r="A12" s="284"/>
      <c r="B12" s="162">
        <v>220119003</v>
      </c>
      <c r="C12" s="173" t="s">
        <v>329</v>
      </c>
      <c r="D12" s="166">
        <v>5</v>
      </c>
      <c r="E12" s="162">
        <v>28415</v>
      </c>
      <c r="F12" s="162">
        <v>31431</v>
      </c>
      <c r="G12" s="162">
        <v>24874</v>
      </c>
      <c r="H12" s="162">
        <v>83484</v>
      </c>
      <c r="J12" s="162">
        <v>3383</v>
      </c>
      <c r="K12" s="172">
        <v>1289</v>
      </c>
      <c r="L12" s="162">
        <v>1473</v>
      </c>
      <c r="M12" s="162">
        <v>5308</v>
      </c>
      <c r="N12" s="162">
        <v>2244</v>
      </c>
      <c r="O12" s="162">
        <v>1489</v>
      </c>
      <c r="P12" s="162">
        <v>875</v>
      </c>
      <c r="Q12" s="162">
        <v>5066</v>
      </c>
      <c r="R12" s="162">
        <v>931</v>
      </c>
      <c r="T12" s="162">
        <f t="shared" si="0"/>
        <v>4.0522734895309283E-2</v>
      </c>
      <c r="U12" s="162">
        <f t="shared" si="1"/>
        <v>1.5440084327535816E-2</v>
      </c>
      <c r="V12" s="162">
        <f t="shared" si="2"/>
        <v>5.1838817525954602E-2</v>
      </c>
      <c r="W12" s="162">
        <f t="shared" si="3"/>
        <v>0.16887785943813433</v>
      </c>
      <c r="X12" s="162">
        <f t="shared" si="4"/>
        <v>7.1394483153574495E-2</v>
      </c>
      <c r="Y12" s="162">
        <f t="shared" si="5"/>
        <v>4.7373612039069708E-2</v>
      </c>
      <c r="Z12" s="162">
        <f t="shared" si="6"/>
        <v>3.5177293559540079E-2</v>
      </c>
      <c r="AA12" s="162">
        <f t="shared" si="7"/>
        <v>0.20366647905443436</v>
      </c>
      <c r="AB12" s="162">
        <f t="shared" si="8"/>
        <v>3.7428640347350647E-2</v>
      </c>
      <c r="AC12" s="177" t="s">
        <v>329</v>
      </c>
      <c r="AD12" s="168">
        <f t="shared" si="9"/>
        <v>74.198121547787622</v>
      </c>
      <c r="AE12" s="182">
        <f t="shared" si="10"/>
        <v>417.37321759075263</v>
      </c>
      <c r="AF12" s="176">
        <f t="shared" si="11"/>
        <v>309.38120784651727</v>
      </c>
      <c r="AG12" s="176">
        <f t="shared" si="12"/>
        <v>289.99188201100242</v>
      </c>
      <c r="AH12" s="176">
        <f t="shared" si="13"/>
        <v>403.91016390760387</v>
      </c>
      <c r="AI12" s="176">
        <f t="shared" si="14"/>
        <v>329.52034793929124</v>
      </c>
      <c r="AJ12" s="176">
        <f t="shared" si="15"/>
        <v>297.75573238720403</v>
      </c>
      <c r="AK12" s="176">
        <f t="shared" si="16"/>
        <v>259.647468076395</v>
      </c>
      <c r="AL12" s="168">
        <f t="shared" si="17"/>
        <v>93.330749869740174</v>
      </c>
      <c r="AM12" s="177"/>
      <c r="AO12" s="172"/>
      <c r="AW12" s="177"/>
      <c r="AY12" s="172"/>
    </row>
    <row r="13" spans="1:58">
      <c r="A13" s="284"/>
      <c r="B13" s="162">
        <v>220119007</v>
      </c>
      <c r="C13" s="173" t="s">
        <v>328</v>
      </c>
      <c r="D13" s="166">
        <v>7.5</v>
      </c>
      <c r="E13" s="162">
        <v>31092</v>
      </c>
      <c r="F13" s="162">
        <v>35278</v>
      </c>
      <c r="G13" s="162">
        <v>31225</v>
      </c>
      <c r="H13" s="162">
        <v>98224</v>
      </c>
      <c r="J13" s="162">
        <v>18548</v>
      </c>
      <c r="K13" s="172">
        <v>1880</v>
      </c>
      <c r="L13" s="162">
        <v>2389</v>
      </c>
      <c r="M13" s="162">
        <v>8886</v>
      </c>
      <c r="N13" s="162">
        <v>3378</v>
      </c>
      <c r="O13" s="162">
        <v>3284</v>
      </c>
      <c r="P13" s="162">
        <v>1642</v>
      </c>
      <c r="Q13" s="162">
        <v>8104</v>
      </c>
      <c r="R13" s="162">
        <v>1728</v>
      </c>
      <c r="T13" s="162">
        <f t="shared" si="0"/>
        <v>0.18883368626812183</v>
      </c>
      <c r="U13" s="162">
        <f t="shared" si="1"/>
        <v>1.9139925069229517E-2</v>
      </c>
      <c r="V13" s="162">
        <f t="shared" si="2"/>
        <v>7.6836485269522706E-2</v>
      </c>
      <c r="W13" s="162">
        <f t="shared" si="3"/>
        <v>0.25188502749588981</v>
      </c>
      <c r="X13" s="162">
        <f t="shared" si="4"/>
        <v>9.5753727535574581E-2</v>
      </c>
      <c r="Y13" s="162">
        <f t="shared" si="5"/>
        <v>9.3089177391008554E-2</v>
      </c>
      <c r="Z13" s="162">
        <f t="shared" si="6"/>
        <v>5.2586068855084066E-2</v>
      </c>
      <c r="AA13" s="162">
        <f t="shared" si="7"/>
        <v>0.25953562850280226</v>
      </c>
      <c r="AB13" s="162">
        <f t="shared" si="8"/>
        <v>5.5340272217774218E-2</v>
      </c>
      <c r="AC13" s="177" t="s">
        <v>328</v>
      </c>
      <c r="AD13" s="168">
        <f t="shared" si="9"/>
        <v>179.05139270544873</v>
      </c>
      <c r="AE13" s="176">
        <f t="shared" si="10"/>
        <v>294.15719965110696</v>
      </c>
      <c r="AF13" s="176">
        <f t="shared" si="11"/>
        <v>235.30152789510535</v>
      </c>
      <c r="AG13" s="176">
        <f t="shared" si="12"/>
        <v>223.68190016778766</v>
      </c>
      <c r="AH13" s="176">
        <f t="shared" si="13"/>
        <v>290.17465723742959</v>
      </c>
      <c r="AI13" s="176">
        <f t="shared" si="14"/>
        <v>272.47200162026814</v>
      </c>
      <c r="AJ13" s="176">
        <f t="shared" si="15"/>
        <v>238.92777016659568</v>
      </c>
      <c r="AK13" s="176">
        <f t="shared" si="16"/>
        <v>190.67205074185347</v>
      </c>
      <c r="AL13" s="168">
        <f t="shared" si="17"/>
        <v>99.818033047341828</v>
      </c>
      <c r="AM13" s="177"/>
      <c r="AO13" s="172"/>
      <c r="AW13" s="177"/>
      <c r="AY13" s="172"/>
    </row>
    <row r="14" spans="1:58">
      <c r="A14" s="284"/>
      <c r="B14" s="162">
        <v>220119014</v>
      </c>
      <c r="C14" s="173" t="s">
        <v>327</v>
      </c>
      <c r="D14" s="166">
        <v>12.5</v>
      </c>
      <c r="E14" s="162">
        <v>28633</v>
      </c>
      <c r="F14" s="162">
        <v>32449</v>
      </c>
      <c r="G14" s="162">
        <v>27338</v>
      </c>
      <c r="H14" s="162">
        <v>83314</v>
      </c>
      <c r="J14" s="162">
        <v>17643</v>
      </c>
      <c r="K14" s="172">
        <v>3066</v>
      </c>
      <c r="L14" s="162">
        <v>2966</v>
      </c>
      <c r="M14" s="162">
        <v>12295</v>
      </c>
      <c r="N14" s="162">
        <v>5076</v>
      </c>
      <c r="O14" s="162">
        <v>4729</v>
      </c>
      <c r="P14" s="162">
        <v>1583</v>
      </c>
      <c r="Q14" s="162">
        <v>10142</v>
      </c>
      <c r="R14" s="162">
        <v>2501</v>
      </c>
      <c r="T14" s="162">
        <f t="shared" si="0"/>
        <v>0.21176512951004633</v>
      </c>
      <c r="U14" s="162">
        <f t="shared" si="1"/>
        <v>3.6800537724752141E-2</v>
      </c>
      <c r="V14" s="162">
        <f t="shared" si="2"/>
        <v>0.10358677050955191</v>
      </c>
      <c r="W14" s="162">
        <f t="shared" si="3"/>
        <v>0.37890227741995131</v>
      </c>
      <c r="X14" s="162">
        <f t="shared" si="4"/>
        <v>0.1564300902955407</v>
      </c>
      <c r="Y14" s="162">
        <f t="shared" si="5"/>
        <v>0.14573638632931676</v>
      </c>
      <c r="Z14" s="162">
        <f t="shared" si="6"/>
        <v>5.7904747969858804E-2</v>
      </c>
      <c r="AA14" s="162">
        <f t="shared" si="7"/>
        <v>0.37098544150998608</v>
      </c>
      <c r="AB14" s="162">
        <f t="shared" si="8"/>
        <v>9.1484380715487604E-2</v>
      </c>
      <c r="AC14" s="177" t="s">
        <v>327</v>
      </c>
      <c r="AD14" s="168">
        <f t="shared" si="9"/>
        <v>119.45257837288901</v>
      </c>
      <c r="AE14" s="176">
        <f t="shared" si="10"/>
        <v>222.05604474802419</v>
      </c>
      <c r="AF14" s="176">
        <f t="shared" si="11"/>
        <v>159.83127943602221</v>
      </c>
      <c r="AG14" s="176">
        <f t="shared" si="12"/>
        <v>162.07766522990934</v>
      </c>
      <c r="AH14" s="176">
        <f t="shared" si="13"/>
        <v>205.34245495135917</v>
      </c>
      <c r="AI14" s="176">
        <f t="shared" si="14"/>
        <v>199.96100855680461</v>
      </c>
      <c r="AJ14" s="176">
        <f t="shared" si="15"/>
        <v>150.76678742031646</v>
      </c>
      <c r="AK14" s="168">
        <f t="shared" si="16"/>
        <v>135.43727062949591</v>
      </c>
      <c r="AL14" s="168">
        <f t="shared" si="17"/>
        <v>105.41194241552654</v>
      </c>
      <c r="AM14" s="177"/>
      <c r="AO14" s="172"/>
      <c r="AW14" s="177"/>
      <c r="AY14" s="172"/>
    </row>
    <row r="15" spans="1:58">
      <c r="A15" s="284"/>
      <c r="B15" s="162">
        <v>220119006</v>
      </c>
      <c r="C15" s="173" t="s">
        <v>326</v>
      </c>
      <c r="D15" s="166">
        <v>20</v>
      </c>
      <c r="E15" s="162">
        <v>27854</v>
      </c>
      <c r="F15" s="162">
        <v>34524</v>
      </c>
      <c r="G15" s="162">
        <v>26285</v>
      </c>
      <c r="H15" s="162">
        <v>89824</v>
      </c>
      <c r="J15" s="162">
        <v>23664</v>
      </c>
      <c r="K15" s="172">
        <v>4509</v>
      </c>
      <c r="L15" s="162">
        <v>4975</v>
      </c>
      <c r="M15" s="162">
        <v>20498</v>
      </c>
      <c r="N15" s="162">
        <v>8141</v>
      </c>
      <c r="O15" s="162">
        <v>7582</v>
      </c>
      <c r="P15" s="162">
        <v>2581</v>
      </c>
      <c r="Q15" s="162">
        <v>19454</v>
      </c>
      <c r="R15" s="162">
        <v>3408</v>
      </c>
      <c r="T15" s="162">
        <f t="shared" si="0"/>
        <v>0.26344852155325971</v>
      </c>
      <c r="U15" s="162">
        <f t="shared" si="1"/>
        <v>5.0198165301033132E-2</v>
      </c>
      <c r="V15" s="162">
        <f t="shared" si="2"/>
        <v>0.17860989444963021</v>
      </c>
      <c r="W15" s="162">
        <f t="shared" si="3"/>
        <v>0.59373189665160464</v>
      </c>
      <c r="X15" s="162">
        <f t="shared" si="4"/>
        <v>0.23580697485806976</v>
      </c>
      <c r="Y15" s="162">
        <f t="shared" si="5"/>
        <v>0.21961534005329625</v>
      </c>
      <c r="Z15" s="162">
        <f t="shared" si="6"/>
        <v>9.8192885676241196E-2</v>
      </c>
      <c r="AA15" s="162">
        <f t="shared" si="7"/>
        <v>0.7401179379874453</v>
      </c>
      <c r="AB15" s="162">
        <f t="shared" si="8"/>
        <v>0.12965569716568384</v>
      </c>
      <c r="AC15" s="177" t="s">
        <v>326</v>
      </c>
      <c r="AD15" s="168">
        <f t="shared" si="9"/>
        <v>91.592154415917037</v>
      </c>
      <c r="AE15" s="182">
        <f t="shared" si="10"/>
        <v>160.38744327644739</v>
      </c>
      <c r="AF15" s="168">
        <f t="shared" si="11"/>
        <v>132.58598778864905</v>
      </c>
      <c r="AG15" s="168">
        <f t="shared" si="12"/>
        <v>130.75804649351156</v>
      </c>
      <c r="AH15" s="176">
        <f t="shared" si="13"/>
        <v>153.87974809384448</v>
      </c>
      <c r="AI15" s="176">
        <f t="shared" si="14"/>
        <v>156.96856873026411</v>
      </c>
      <c r="AJ15" s="168">
        <f t="shared" si="15"/>
        <v>129.31080831298911</v>
      </c>
      <c r="AK15" s="168">
        <f t="shared" si="16"/>
        <v>128.19002132744743</v>
      </c>
      <c r="AL15" s="168">
        <f t="shared" si="17"/>
        <v>95.928874885198425</v>
      </c>
      <c r="AM15" s="177" t="s">
        <v>326</v>
      </c>
      <c r="AN15" s="162">
        <f t="shared" ref="AN15:AV18" si="28">T15</f>
        <v>0.26344852155325971</v>
      </c>
      <c r="AO15" s="172">
        <f t="shared" si="28"/>
        <v>5.0198165301033132E-2</v>
      </c>
      <c r="AP15" s="162">
        <f t="shared" si="28"/>
        <v>0.17860989444963021</v>
      </c>
      <c r="AQ15" s="162">
        <f t="shared" si="28"/>
        <v>0.59373189665160464</v>
      </c>
      <c r="AR15" s="162">
        <f t="shared" si="28"/>
        <v>0.23580697485806976</v>
      </c>
      <c r="AS15" s="162">
        <f t="shared" si="28"/>
        <v>0.21961534005329625</v>
      </c>
      <c r="AT15" s="162">
        <f t="shared" si="28"/>
        <v>9.8192885676241196E-2</v>
      </c>
      <c r="AU15" s="162">
        <f t="shared" si="28"/>
        <v>0.7401179379874453</v>
      </c>
      <c r="AV15" s="162">
        <f t="shared" si="28"/>
        <v>0.12965569716568384</v>
      </c>
      <c r="AW15" s="177" t="s">
        <v>326</v>
      </c>
      <c r="AX15" s="162">
        <f>(((AN15-$AN$35)/$AN$34)/$D15)*100</f>
        <v>105.78442439602492</v>
      </c>
      <c r="AY15" s="153">
        <f>(((AO15-$AO$35)/$AO$34)/$D15)*100</f>
        <v>235.62617032257486</v>
      </c>
      <c r="AZ15" s="153">
        <f>(((AP15-$AP$35)/$AP$34)/$D15)*100</f>
        <v>176.91221436019066</v>
      </c>
      <c r="BA15" s="153">
        <f>(((AQ15-$AQ$35)/$AQ$34)/$D15)*100</f>
        <v>176.63865330884093</v>
      </c>
      <c r="BB15" s="153">
        <f>(((AR15-$AR$35)/$AR$34)/$D15)*100</f>
        <v>221.77410343089551</v>
      </c>
      <c r="BC15" s="153">
        <f>(((AS15-$AS$35)/$AS$34)/$D15)*100</f>
        <v>208.0151165596435</v>
      </c>
      <c r="BD15" s="153">
        <f>(((AT15-$AT$35)/$AT$34)/$D15)*100</f>
        <v>167.960467232708</v>
      </c>
      <c r="BE15" s="153">
        <f>(((AU15-$AU$35)/$AU$34)/$D15)*100</f>
        <v>160.37728309514662</v>
      </c>
      <c r="BF15" s="162">
        <f>(((AV15-$AV$35)/$AV$34)/$D15)*100</f>
        <v>100.85128562447522</v>
      </c>
    </row>
    <row r="16" spans="1:58">
      <c r="A16" s="284"/>
      <c r="B16" s="162">
        <v>220119008</v>
      </c>
      <c r="C16" s="173" t="s">
        <v>325</v>
      </c>
      <c r="D16" s="166">
        <v>31.25</v>
      </c>
      <c r="E16" s="162">
        <v>35557</v>
      </c>
      <c r="F16" s="162">
        <v>38323</v>
      </c>
      <c r="G16" s="162">
        <v>34110</v>
      </c>
      <c r="H16" s="162">
        <v>96149</v>
      </c>
      <c r="J16" s="162">
        <v>47195</v>
      </c>
      <c r="K16" s="172">
        <v>7165</v>
      </c>
      <c r="L16" s="162">
        <v>9933</v>
      </c>
      <c r="M16" s="162">
        <v>38757</v>
      </c>
      <c r="N16" s="162">
        <v>16419</v>
      </c>
      <c r="O16" s="162">
        <v>12378</v>
      </c>
      <c r="P16" s="162">
        <v>5709</v>
      </c>
      <c r="Q16" s="162">
        <v>37987</v>
      </c>
      <c r="R16" s="162">
        <v>6958</v>
      </c>
      <c r="T16" s="162">
        <f t="shared" si="0"/>
        <v>0.49085273897804449</v>
      </c>
      <c r="U16" s="162">
        <f t="shared" si="1"/>
        <v>7.4519755795692103E-2</v>
      </c>
      <c r="V16" s="162">
        <f t="shared" si="2"/>
        <v>0.27935427623252806</v>
      </c>
      <c r="W16" s="162">
        <f t="shared" si="3"/>
        <v>1.0113247919004253</v>
      </c>
      <c r="X16" s="162">
        <f t="shared" si="4"/>
        <v>0.42843723090572239</v>
      </c>
      <c r="Y16" s="162">
        <f t="shared" si="5"/>
        <v>0.32299141507710777</v>
      </c>
      <c r="Z16" s="162">
        <f t="shared" si="6"/>
        <v>0.16737027264731749</v>
      </c>
      <c r="AA16" s="162">
        <f t="shared" si="7"/>
        <v>1.1136616827909704</v>
      </c>
      <c r="AB16" s="162">
        <f t="shared" si="8"/>
        <v>0.20398710055702141</v>
      </c>
      <c r="AC16" s="177" t="s">
        <v>325</v>
      </c>
      <c r="AD16" s="168">
        <f t="shared" si="9"/>
        <v>106.3053799518045</v>
      </c>
      <c r="AE16" s="182">
        <f t="shared" si="10"/>
        <v>127.74638215517093</v>
      </c>
      <c r="AF16" s="168">
        <f t="shared" si="11"/>
        <v>112.95072153195515</v>
      </c>
      <c r="AG16" s="168">
        <f t="shared" si="12"/>
        <v>120.33433906514266</v>
      </c>
      <c r="AH16" s="168">
        <f t="shared" si="13"/>
        <v>138.15132664515011</v>
      </c>
      <c r="AI16" s="168">
        <f t="shared" si="14"/>
        <v>129.11046318896018</v>
      </c>
      <c r="AJ16" s="168">
        <f t="shared" si="15"/>
        <v>121.31082810332398</v>
      </c>
      <c r="AK16" s="168">
        <f t="shared" si="16"/>
        <v>110.24133485794962</v>
      </c>
      <c r="AL16" s="168">
        <f t="shared" si="17"/>
        <v>98.840681440269279</v>
      </c>
      <c r="AM16" s="177" t="s">
        <v>325</v>
      </c>
      <c r="AN16" s="162">
        <f t="shared" si="28"/>
        <v>0.49085273897804449</v>
      </c>
      <c r="AO16" s="172">
        <f t="shared" si="28"/>
        <v>7.4519755795692103E-2</v>
      </c>
      <c r="AP16" s="162">
        <f t="shared" si="28"/>
        <v>0.27935427623252806</v>
      </c>
      <c r="AQ16" s="162">
        <f t="shared" si="28"/>
        <v>1.0113247919004253</v>
      </c>
      <c r="AR16" s="162">
        <f t="shared" si="28"/>
        <v>0.42843723090572239</v>
      </c>
      <c r="AS16" s="162">
        <f t="shared" si="28"/>
        <v>0.32299141507710777</v>
      </c>
      <c r="AT16" s="162">
        <f t="shared" si="28"/>
        <v>0.16737027264731749</v>
      </c>
      <c r="AU16" s="162">
        <f t="shared" si="28"/>
        <v>1.1136616827909704</v>
      </c>
      <c r="AV16" s="162">
        <f t="shared" si="28"/>
        <v>0.20398710055702141</v>
      </c>
      <c r="AW16" s="177" t="s">
        <v>325</v>
      </c>
      <c r="AX16" s="162">
        <f>(((AN16-$AN$35)/$AN$34)/$D16)*100</f>
        <v>115.21940121534561</v>
      </c>
      <c r="AY16" s="153">
        <f>(((AO16-$AO$35)/$AO$34)/$D16)*100</f>
        <v>175.41973225901205</v>
      </c>
      <c r="AZ16" s="153">
        <f>(((AP16-$AP$35)/$AP$34)/$D16)*100</f>
        <v>141.00538167904833</v>
      </c>
      <c r="BA16" s="153">
        <f>(((AQ16-$AQ$35)/$AQ$34)/$D16)*100</f>
        <v>149.27419852773042</v>
      </c>
      <c r="BB16" s="153">
        <f>(((AR16-$AR$35)/$AR$34)/$D16)*100</f>
        <v>180.92096014776652</v>
      </c>
      <c r="BC16" s="153">
        <f>(((AS16-$AS$35)/$AS$34)/$D16)*100</f>
        <v>161.40939222360652</v>
      </c>
      <c r="BD16" s="153">
        <f>(((AT16-$AT$35)/$AT$34)/$D16)*100</f>
        <v>145.67119431355528</v>
      </c>
      <c r="BE16" s="153">
        <f>(((AU16-$AU$35)/$AU$34)/$D16)*100</f>
        <v>130.61242915939997</v>
      </c>
      <c r="BF16" s="162">
        <f>(((AV16-$AV$35)/$AV$34)/$D16)*100</f>
        <v>101.94495345721582</v>
      </c>
    </row>
    <row r="17" spans="1:58">
      <c r="A17" s="284"/>
      <c r="B17" s="162">
        <v>220119013</v>
      </c>
      <c r="C17" s="173" t="s">
        <v>324</v>
      </c>
      <c r="D17" s="166">
        <v>50</v>
      </c>
      <c r="E17" s="162">
        <v>24371</v>
      </c>
      <c r="F17" s="162">
        <v>27968</v>
      </c>
      <c r="G17" s="162">
        <v>24061</v>
      </c>
      <c r="H17" s="162">
        <v>75642</v>
      </c>
      <c r="J17" s="162">
        <v>53037</v>
      </c>
      <c r="K17" s="172">
        <v>8120</v>
      </c>
      <c r="L17" s="162">
        <v>13303</v>
      </c>
      <c r="M17" s="162">
        <v>42961</v>
      </c>
      <c r="N17" s="162">
        <v>16765</v>
      </c>
      <c r="O17" s="162">
        <v>13434</v>
      </c>
      <c r="P17" s="162">
        <v>5986</v>
      </c>
      <c r="Q17" s="162">
        <v>44944</v>
      </c>
      <c r="R17" s="162">
        <v>7999</v>
      </c>
      <c r="T17" s="162">
        <f t="shared" si="0"/>
        <v>0.70115808677718727</v>
      </c>
      <c r="U17" s="162">
        <f t="shared" si="1"/>
        <v>0.10734776975754211</v>
      </c>
      <c r="V17" s="162">
        <f t="shared" si="2"/>
        <v>0.54585367855237787</v>
      </c>
      <c r="W17" s="162">
        <f t="shared" si="3"/>
        <v>1.5360769450800915</v>
      </c>
      <c r="X17" s="162">
        <f t="shared" si="4"/>
        <v>0.59943506864988561</v>
      </c>
      <c r="Y17" s="162">
        <f t="shared" si="5"/>
        <v>0.4803346681922197</v>
      </c>
      <c r="Z17" s="162">
        <f t="shared" si="6"/>
        <v>0.24878433980300071</v>
      </c>
      <c r="AA17" s="162">
        <f t="shared" si="7"/>
        <v>1.8679190391089315</v>
      </c>
      <c r="AB17" s="162">
        <f t="shared" si="8"/>
        <v>0.3324466979759777</v>
      </c>
      <c r="AC17" s="177" t="s">
        <v>324</v>
      </c>
      <c r="AD17" s="168">
        <f t="shared" si="9"/>
        <v>94.003854945296283</v>
      </c>
      <c r="AE17" s="182">
        <f t="shared" si="10"/>
        <v>101.01432373386309</v>
      </c>
      <c r="AF17" s="168">
        <f t="shared" si="11"/>
        <v>117.04520575725832</v>
      </c>
      <c r="AG17" s="168">
        <f t="shared" si="12"/>
        <v>103.99258889600966</v>
      </c>
      <c r="AH17" s="168">
        <f t="shared" si="13"/>
        <v>108.35303589542362</v>
      </c>
      <c r="AI17" s="168">
        <f t="shared" si="14"/>
        <v>107.94874599900682</v>
      </c>
      <c r="AJ17" s="168">
        <f t="shared" si="15"/>
        <v>104.17632894415325</v>
      </c>
      <c r="AK17" s="168">
        <f t="shared" si="16"/>
        <v>104.48877991412301</v>
      </c>
      <c r="AL17" s="168">
        <f t="shared" si="17"/>
        <v>102.22202511543543</v>
      </c>
      <c r="AM17" s="177" t="s">
        <v>324</v>
      </c>
      <c r="AN17" s="162">
        <f t="shared" si="28"/>
        <v>0.70115808677718727</v>
      </c>
      <c r="AO17" s="172">
        <f t="shared" si="28"/>
        <v>0.10734776975754211</v>
      </c>
      <c r="AP17" s="162">
        <f t="shared" si="28"/>
        <v>0.54585367855237787</v>
      </c>
      <c r="AQ17" s="162">
        <f t="shared" si="28"/>
        <v>1.5360769450800915</v>
      </c>
      <c r="AR17" s="162">
        <f t="shared" si="28"/>
        <v>0.59943506864988561</v>
      </c>
      <c r="AS17" s="162">
        <f t="shared" si="28"/>
        <v>0.4803346681922197</v>
      </c>
      <c r="AT17" s="162">
        <f t="shared" si="28"/>
        <v>0.24878433980300071</v>
      </c>
      <c r="AU17" s="162">
        <f t="shared" si="28"/>
        <v>1.8679190391089315</v>
      </c>
      <c r="AV17" s="162">
        <f t="shared" si="28"/>
        <v>0.3324466979759777</v>
      </c>
      <c r="AW17" s="177" t="s">
        <v>324</v>
      </c>
      <c r="AX17" s="162">
        <f>(((AN17-$AN$35)/$AN$34)/$D17)*100</f>
        <v>99.477417118828654</v>
      </c>
      <c r="AY17" s="153">
        <f>(((AO17-$AO$35)/$AO$34)/$D17)*100</f>
        <v>130.40571965633112</v>
      </c>
      <c r="AZ17" s="153">
        <f>(((AP17-$AP$35)/$AP$34)/$D17)*100</f>
        <v>134.06002123018783</v>
      </c>
      <c r="BA17" s="153">
        <f>(((AQ17-$AQ$35)/$AQ$34)/$D17)*100</f>
        <v>121.74721185507593</v>
      </c>
      <c r="BB17" s="153">
        <f>(((AR17-$AR$35)/$AR$34)/$D17)*100</f>
        <v>134.70525651897546</v>
      </c>
      <c r="BC17" s="153">
        <f>(((AS17-$AS$35)/$AS$34)/$D17)*100</f>
        <v>127.78278365877756</v>
      </c>
      <c r="BD17" s="162">
        <f>(((AT17-$AT$35)/$AT$34)/$D17)*100</f>
        <v>119.12541897498411</v>
      </c>
      <c r="BE17" s="162">
        <f>(((AU17-$AU$35)/$AU$34)/$D17)*100</f>
        <v>116.93202810819471</v>
      </c>
      <c r="BF17" s="162">
        <f>(((AV17-$AV$35)/$AV$34)/$D17)*100</f>
        <v>104.11243281688701</v>
      </c>
    </row>
    <row r="18" spans="1:58">
      <c r="A18" s="284"/>
      <c r="B18" s="162">
        <v>220119005</v>
      </c>
      <c r="C18" s="173" t="s">
        <v>323</v>
      </c>
      <c r="D18" s="166">
        <v>87.5</v>
      </c>
      <c r="E18" s="162">
        <v>37833</v>
      </c>
      <c r="F18" s="162">
        <v>41023</v>
      </c>
      <c r="G18" s="162">
        <v>34405</v>
      </c>
      <c r="H18" s="162">
        <v>95810</v>
      </c>
      <c r="J18" s="162">
        <v>141119</v>
      </c>
      <c r="K18" s="172">
        <v>21547</v>
      </c>
      <c r="L18" s="162">
        <v>33365</v>
      </c>
      <c r="M18" s="162">
        <v>111554</v>
      </c>
      <c r="N18" s="162">
        <v>47039</v>
      </c>
      <c r="O18" s="162">
        <v>42964</v>
      </c>
      <c r="P18" s="162">
        <v>15677</v>
      </c>
      <c r="Q18" s="162">
        <v>112204</v>
      </c>
      <c r="R18" s="162">
        <v>18311</v>
      </c>
      <c r="T18" s="162">
        <f t="shared" si="0"/>
        <v>1.4729047072330654</v>
      </c>
      <c r="U18" s="162">
        <f t="shared" si="1"/>
        <v>0.22489301743033085</v>
      </c>
      <c r="V18" s="162">
        <f t="shared" si="2"/>
        <v>0.8819020431898078</v>
      </c>
      <c r="W18" s="162">
        <f t="shared" si="3"/>
        <v>2.7193038051824585</v>
      </c>
      <c r="X18" s="162">
        <f t="shared" si="4"/>
        <v>1.1466494405577359</v>
      </c>
      <c r="Y18" s="162">
        <f t="shared" si="5"/>
        <v>1.0473149208980328</v>
      </c>
      <c r="Z18" s="162">
        <f t="shared" si="6"/>
        <v>0.45566051446010752</v>
      </c>
      <c r="AA18" s="162">
        <f t="shared" si="7"/>
        <v>3.261270164220317</v>
      </c>
      <c r="AB18" s="162">
        <f t="shared" si="8"/>
        <v>0.5322191541927046</v>
      </c>
      <c r="AC18" s="177" t="s">
        <v>323</v>
      </c>
      <c r="AD18" s="168">
        <f t="shared" si="9"/>
        <v>111.51447884376218</v>
      </c>
      <c r="AE18" s="182">
        <f t="shared" si="10"/>
        <v>101.04376545752392</v>
      </c>
      <c r="AF18" s="168">
        <f t="shared" si="11"/>
        <v>100.35350638696255</v>
      </c>
      <c r="AG18" s="168">
        <f t="shared" si="12"/>
        <v>96.511298551824069</v>
      </c>
      <c r="AH18" s="168">
        <f t="shared" si="13"/>
        <v>102.1616215813344</v>
      </c>
      <c r="AI18" s="168">
        <f t="shared" si="14"/>
        <v>117.80572222145213</v>
      </c>
      <c r="AJ18" s="168">
        <f t="shared" si="15"/>
        <v>100.70438701935716</v>
      </c>
      <c r="AK18" s="168">
        <f t="shared" si="16"/>
        <v>97.274819990397035</v>
      </c>
      <c r="AL18" s="168">
        <f t="shared" si="17"/>
        <v>94.355477589681584</v>
      </c>
      <c r="AM18" s="177" t="s">
        <v>323</v>
      </c>
      <c r="AN18" s="162">
        <f t="shared" si="28"/>
        <v>1.4729047072330654</v>
      </c>
      <c r="AO18" s="172">
        <f t="shared" si="28"/>
        <v>0.22489301743033085</v>
      </c>
      <c r="AP18" s="162">
        <f t="shared" si="28"/>
        <v>0.8819020431898078</v>
      </c>
      <c r="AQ18" s="162">
        <f t="shared" si="28"/>
        <v>2.7193038051824585</v>
      </c>
      <c r="AR18" s="162">
        <f t="shared" si="28"/>
        <v>1.1466494405577359</v>
      </c>
      <c r="AS18" s="162">
        <f t="shared" si="28"/>
        <v>1.0473149208980328</v>
      </c>
      <c r="AT18" s="162">
        <f t="shared" si="28"/>
        <v>0.45566051446010752</v>
      </c>
      <c r="AU18" s="162">
        <f t="shared" si="28"/>
        <v>3.261270164220317</v>
      </c>
      <c r="AV18" s="162">
        <f t="shared" si="28"/>
        <v>0.5322191541927046</v>
      </c>
      <c r="AW18" s="177" t="s">
        <v>323</v>
      </c>
      <c r="AX18" s="162">
        <f>(((AN18-$AN$35)/$AN$34)/$D18)*100</f>
        <v>114.4373551054457</v>
      </c>
      <c r="AY18" s="162">
        <f>(((AO18-$AO$35)/$AO$34)/$D18)*100</f>
        <v>117.01131646581541</v>
      </c>
      <c r="AZ18" s="162">
        <f>(((AP18-$AP$35)/$AP$34)/$D18)*100</f>
        <v>109.7020396104526</v>
      </c>
      <c r="BA18" s="162">
        <f>(((AQ18-$AQ$35)/$AQ$34)/$D18)*100</f>
        <v>106.22800706587678</v>
      </c>
      <c r="BB18" s="162">
        <f>(((AR18-$AR$35)/$AR$34)/$D18)*100</f>
        <v>116.52734298067506</v>
      </c>
      <c r="BC18" s="153">
        <f>(((AS18-$AS$35)/$AS$34)/$D18)*100</f>
        <v>128.41301476040761</v>
      </c>
      <c r="BD18" s="162">
        <f>(((AT18-$AT$35)/$AT$34)/$D18)*100</f>
        <v>108.8457646961553</v>
      </c>
      <c r="BE18" s="162">
        <f>(((AU18-$AU$35)/$AU$34)/$D18)*100</f>
        <v>104.08050834062821</v>
      </c>
      <c r="BF18" s="162">
        <f>(((AV18-$AV$35)/$AV$34)/$D18)*100</f>
        <v>95.391489259572808</v>
      </c>
    </row>
    <row r="19" spans="1:58">
      <c r="A19" s="284" t="s">
        <v>338</v>
      </c>
      <c r="B19" s="162">
        <v>220119061</v>
      </c>
      <c r="C19" s="173" t="s">
        <v>337</v>
      </c>
      <c r="D19" s="166">
        <v>1.75</v>
      </c>
      <c r="E19" s="162">
        <v>16474</v>
      </c>
      <c r="F19" s="162">
        <v>18247</v>
      </c>
      <c r="G19" s="162">
        <v>16067</v>
      </c>
      <c r="H19" s="162">
        <v>56391</v>
      </c>
      <c r="J19" s="162">
        <v>5188</v>
      </c>
      <c r="K19" s="172">
        <v>1077</v>
      </c>
      <c r="L19" s="162">
        <v>266</v>
      </c>
      <c r="M19" s="162">
        <v>1349</v>
      </c>
      <c r="N19" s="162">
        <v>206</v>
      </c>
      <c r="O19" s="162">
        <v>245</v>
      </c>
      <c r="P19" s="162">
        <v>100</v>
      </c>
      <c r="Q19" s="162">
        <v>372</v>
      </c>
      <c r="R19" s="162">
        <v>567</v>
      </c>
      <c r="T19" s="162">
        <f t="shared" si="0"/>
        <v>9.2000496533134718E-2</v>
      </c>
      <c r="U19" s="162">
        <f t="shared" si="1"/>
        <v>1.9098792360483056E-2</v>
      </c>
      <c r="V19" s="162">
        <f t="shared" si="2"/>
        <v>1.6146655335680465E-2</v>
      </c>
      <c r="W19" s="162">
        <f t="shared" si="3"/>
        <v>7.3929961089494164E-2</v>
      </c>
      <c r="X19" s="162">
        <f t="shared" si="4"/>
        <v>1.1289527045541732E-2</v>
      </c>
      <c r="Y19" s="162">
        <f t="shared" si="5"/>
        <v>1.3426864690086042E-2</v>
      </c>
      <c r="Z19" s="162">
        <f t="shared" si="6"/>
        <v>6.2239372627123915E-3</v>
      </c>
      <c r="AA19" s="162">
        <f t="shared" si="7"/>
        <v>2.3153046617290098E-2</v>
      </c>
      <c r="AB19" s="162">
        <f t="shared" si="8"/>
        <v>3.5289724279579264E-2</v>
      </c>
      <c r="AC19" s="177" t="s">
        <v>337</v>
      </c>
      <c r="AD19" s="176">
        <f t="shared" si="9"/>
        <v>404.75940119157235</v>
      </c>
      <c r="AE19" s="176">
        <f t="shared" si="10"/>
        <v>1259.9157399098654</v>
      </c>
      <c r="AF19" s="176">
        <f t="shared" si="11"/>
        <v>706.19873209622961</v>
      </c>
      <c r="AG19" s="176">
        <f t="shared" si="12"/>
        <v>679.74629191060558</v>
      </c>
      <c r="AH19" s="176">
        <f t="shared" si="13"/>
        <v>933.00413523652867</v>
      </c>
      <c r="AI19" s="176">
        <f t="shared" si="14"/>
        <v>773.48120495988087</v>
      </c>
      <c r="AJ19" s="176">
        <f t="shared" si="15"/>
        <v>562.59790181564119</v>
      </c>
      <c r="AK19" s="176">
        <f t="shared" si="16"/>
        <v>498.503554738123</v>
      </c>
      <c r="AL19" s="176">
        <f t="shared" si="17"/>
        <v>247.41768660791271</v>
      </c>
      <c r="AM19" s="177"/>
      <c r="AO19" s="172"/>
      <c r="AW19" s="177"/>
      <c r="AY19" s="172"/>
    </row>
    <row r="20" spans="1:58">
      <c r="A20" s="284"/>
      <c r="B20" s="162">
        <v>220119060</v>
      </c>
      <c r="C20" s="173" t="s">
        <v>336</v>
      </c>
      <c r="D20" s="166">
        <v>125</v>
      </c>
      <c r="E20" s="162">
        <v>17332</v>
      </c>
      <c r="F20" s="162">
        <v>18809</v>
      </c>
      <c r="G20" s="162">
        <v>15466</v>
      </c>
      <c r="H20" s="162">
        <v>61048</v>
      </c>
      <c r="J20" s="162">
        <v>123420</v>
      </c>
      <c r="K20" s="172">
        <v>19996</v>
      </c>
      <c r="L20" s="162">
        <v>19446</v>
      </c>
      <c r="M20" s="162">
        <v>82903</v>
      </c>
      <c r="N20" s="162">
        <v>30162</v>
      </c>
      <c r="O20" s="162">
        <v>22460</v>
      </c>
      <c r="P20" s="162">
        <v>10833</v>
      </c>
      <c r="Q20" s="162">
        <v>90199</v>
      </c>
      <c r="R20" s="162">
        <v>14428</v>
      </c>
      <c r="T20" s="162">
        <f t="shared" si="0"/>
        <v>2.0216878521818895</v>
      </c>
      <c r="U20" s="162">
        <f t="shared" si="1"/>
        <v>0.32754553793736074</v>
      </c>
      <c r="V20" s="162">
        <f t="shared" si="2"/>
        <v>1.1219709208400646</v>
      </c>
      <c r="W20" s="162">
        <f t="shared" si="3"/>
        <v>4.407624009782551</v>
      </c>
      <c r="X20" s="162">
        <f t="shared" si="4"/>
        <v>1.6035940241373809</v>
      </c>
      <c r="Y20" s="162">
        <f t="shared" si="5"/>
        <v>1.1941092030410974</v>
      </c>
      <c r="Z20" s="162">
        <f t="shared" si="6"/>
        <v>0.70043967412388464</v>
      </c>
      <c r="AA20" s="162">
        <f t="shared" si="7"/>
        <v>5.8320832794517008</v>
      </c>
      <c r="AB20" s="162">
        <f t="shared" si="8"/>
        <v>0.93288503814819601</v>
      </c>
      <c r="AC20" s="177" t="s">
        <v>336</v>
      </c>
      <c r="AD20" s="168">
        <f t="shared" si="9"/>
        <v>106.82993273150726</v>
      </c>
      <c r="AE20" s="182">
        <f t="shared" si="10"/>
        <v>97.213442485858309</v>
      </c>
      <c r="AF20" s="168">
        <f t="shared" si="11"/>
        <v>86.985113904162191</v>
      </c>
      <c r="AG20" s="168">
        <f t="shared" si="12"/>
        <v>104.60090438747291</v>
      </c>
      <c r="AH20" s="168">
        <f t="shared" si="13"/>
        <v>95.037748596710614</v>
      </c>
      <c r="AI20" s="168">
        <f t="shared" si="14"/>
        <v>92.634978882045601</v>
      </c>
      <c r="AJ20" s="168">
        <f t="shared" si="15"/>
        <v>104.59635501433533</v>
      </c>
      <c r="AK20" s="168">
        <f t="shared" si="16"/>
        <v>116.61159974454267</v>
      </c>
      <c r="AL20" s="168">
        <f t="shared" si="17"/>
        <v>116.51006182145711</v>
      </c>
      <c r="AM20" s="177" t="s">
        <v>336</v>
      </c>
      <c r="AN20" s="162">
        <f t="shared" ref="AN20:AV25" si="29">T20</f>
        <v>2.0216878521818895</v>
      </c>
      <c r="AO20" s="172">
        <f t="shared" si="29"/>
        <v>0.32754553793736074</v>
      </c>
      <c r="AP20" s="162">
        <f t="shared" si="29"/>
        <v>1.1219709208400646</v>
      </c>
      <c r="AQ20" s="162">
        <f t="shared" si="29"/>
        <v>4.407624009782551</v>
      </c>
      <c r="AR20" s="162">
        <f t="shared" si="29"/>
        <v>1.6035940241373809</v>
      </c>
      <c r="AS20" s="162">
        <f t="shared" si="29"/>
        <v>1.1941092030410974</v>
      </c>
      <c r="AT20" s="162">
        <f t="shared" si="29"/>
        <v>0.70043967412388464</v>
      </c>
      <c r="AU20" s="162">
        <f t="shared" si="29"/>
        <v>5.8320832794517008</v>
      </c>
      <c r="AV20" s="162">
        <f t="shared" si="29"/>
        <v>0.93288503814819601</v>
      </c>
      <c r="AW20" s="177" t="s">
        <v>336</v>
      </c>
      <c r="AX20" s="162">
        <f t="shared" ref="AX20:AX25" si="30">(((AN20-$AN$35)/$AN$34)/$D20)*100</f>
        <v>108.77396729890414</v>
      </c>
      <c r="AY20" s="162">
        <f t="shared" ref="AY20:AY25" si="31">(((AO20-$AO$35)/$AO$34)/$D20)*100</f>
        <v>107.88484811472297</v>
      </c>
      <c r="AZ20" s="162">
        <f t="shared" ref="AZ20:AZ25" si="32">(((AP20-$AP$35)/$AP$34)/$D20)*100</f>
        <v>93.341951161222411</v>
      </c>
      <c r="BA20" s="162">
        <f t="shared" ref="BA20:BA25" si="33">(((AQ20-$AQ$35)/$AQ$34)/$D20)*100</f>
        <v>110.97431835905607</v>
      </c>
      <c r="BB20" s="162">
        <f t="shared" ref="BB20:BB25" si="34">(((AR20-$AR$35)/$AR$34)/$D20)*100</f>
        <v>104.68885780739599</v>
      </c>
      <c r="BC20" s="162">
        <f t="shared" ref="BC20:BC25" si="35">(((AS20-$AS$35)/$AS$34)/$D20)*100</f>
        <v>99.928427570529394</v>
      </c>
      <c r="BD20" s="162">
        <f t="shared" ref="BD20:BD25" si="36">(((AT20-$AT$35)/$AT$34)/$D20)*100</f>
        <v>109.96322426913996</v>
      </c>
      <c r="BE20" s="153">
        <f t="shared" ref="BE20:BE25" si="37">(((AU20-$AU$35)/$AU$34)/$D20)*100</f>
        <v>120.98199863476238</v>
      </c>
      <c r="BF20" s="162">
        <f t="shared" ref="BF20:BF25" si="38">(((AV20-$AV$35)/$AV$34)/$D20)*100</f>
        <v>117.17318647157865</v>
      </c>
    </row>
    <row r="21" spans="1:58">
      <c r="A21" s="284"/>
      <c r="B21" s="162">
        <v>220119064</v>
      </c>
      <c r="C21" s="173" t="s">
        <v>335</v>
      </c>
      <c r="D21" s="166">
        <v>200</v>
      </c>
      <c r="E21" s="162">
        <v>17850</v>
      </c>
      <c r="F21" s="162">
        <v>16082</v>
      </c>
      <c r="G21" s="162">
        <v>15872</v>
      </c>
      <c r="H21" s="162">
        <v>54407</v>
      </c>
      <c r="J21" s="162">
        <v>162240</v>
      </c>
      <c r="K21" s="172">
        <v>31884</v>
      </c>
      <c r="L21" s="162">
        <v>37715</v>
      </c>
      <c r="M21" s="162">
        <v>120436</v>
      </c>
      <c r="N21" s="162">
        <v>41361</v>
      </c>
      <c r="O21" s="162">
        <v>30620</v>
      </c>
      <c r="P21" s="162">
        <v>16354</v>
      </c>
      <c r="Q21" s="162">
        <v>124316</v>
      </c>
      <c r="R21" s="162">
        <v>21395</v>
      </c>
      <c r="T21" s="162">
        <f t="shared" si="0"/>
        <v>2.9819692319003068</v>
      </c>
      <c r="U21" s="162">
        <f t="shared" si="1"/>
        <v>0.5860275332218281</v>
      </c>
      <c r="V21" s="162">
        <f t="shared" si="2"/>
        <v>2.1128851540616247</v>
      </c>
      <c r="W21" s="162">
        <f t="shared" si="3"/>
        <v>7.4888695435891055</v>
      </c>
      <c r="X21" s="162">
        <f t="shared" si="4"/>
        <v>2.5718816067653276</v>
      </c>
      <c r="Y21" s="162">
        <f t="shared" si="5"/>
        <v>1.9039920407909463</v>
      </c>
      <c r="Z21" s="162">
        <f t="shared" si="6"/>
        <v>1.030367943548387</v>
      </c>
      <c r="AA21" s="162">
        <f t="shared" si="7"/>
        <v>7.832409274193548</v>
      </c>
      <c r="AB21" s="162">
        <f t="shared" si="8"/>
        <v>1.3479712701612903</v>
      </c>
      <c r="AC21" s="177" t="s">
        <v>335</v>
      </c>
      <c r="AD21" s="168">
        <f t="shared" si="9"/>
        <v>98.232753831981611</v>
      </c>
      <c r="AE21" s="182">
        <f t="shared" si="10"/>
        <v>102.43619398537598</v>
      </c>
      <c r="AF21" s="168">
        <f t="shared" si="11"/>
        <v>97.544931680757202</v>
      </c>
      <c r="AG21" s="168">
        <f t="shared" si="12"/>
        <v>107.62857056210473</v>
      </c>
      <c r="AH21" s="168">
        <f t="shared" si="13"/>
        <v>90.554711069252491</v>
      </c>
      <c r="AI21" s="168">
        <f t="shared" si="14"/>
        <v>88.638008964254752</v>
      </c>
      <c r="AJ21" s="168">
        <f t="shared" si="15"/>
        <v>94.101774840610489</v>
      </c>
      <c r="AK21" s="168">
        <f t="shared" si="16"/>
        <v>96.477476370999412</v>
      </c>
      <c r="AL21" s="168">
        <f t="shared" si="17"/>
        <v>105.4921482069725</v>
      </c>
      <c r="AM21" s="177" t="s">
        <v>335</v>
      </c>
      <c r="AN21" s="162">
        <f t="shared" si="29"/>
        <v>2.9819692319003068</v>
      </c>
      <c r="AO21" s="172">
        <f t="shared" si="29"/>
        <v>0.5860275332218281</v>
      </c>
      <c r="AP21" s="162">
        <f t="shared" si="29"/>
        <v>2.1128851540616247</v>
      </c>
      <c r="AQ21" s="162">
        <f t="shared" si="29"/>
        <v>7.4888695435891055</v>
      </c>
      <c r="AR21" s="162">
        <f t="shared" si="29"/>
        <v>2.5718816067653276</v>
      </c>
      <c r="AS21" s="162">
        <f t="shared" si="29"/>
        <v>1.9039920407909463</v>
      </c>
      <c r="AT21" s="162">
        <f t="shared" si="29"/>
        <v>1.030367943548387</v>
      </c>
      <c r="AU21" s="162">
        <f t="shared" si="29"/>
        <v>7.832409274193548</v>
      </c>
      <c r="AV21" s="162">
        <f t="shared" si="29"/>
        <v>1.3479712701612903</v>
      </c>
      <c r="AW21" s="177" t="s">
        <v>335</v>
      </c>
      <c r="AX21" s="162">
        <f t="shared" si="30"/>
        <v>99.336246457874424</v>
      </c>
      <c r="AY21" s="162">
        <f t="shared" si="31"/>
        <v>108.3096846503461</v>
      </c>
      <c r="AZ21" s="162">
        <f t="shared" si="32"/>
        <v>101.03518798108739</v>
      </c>
      <c r="BA21" s="162">
        <f t="shared" si="33"/>
        <v>111.12343545475996</v>
      </c>
      <c r="BB21" s="162">
        <f t="shared" si="34"/>
        <v>96.050408302715439</v>
      </c>
      <c r="BC21" s="162">
        <f t="shared" si="35"/>
        <v>92.798491888017111</v>
      </c>
      <c r="BD21" s="162">
        <f t="shared" si="36"/>
        <v>97.176306849354518</v>
      </c>
      <c r="BE21" s="162">
        <f t="shared" si="37"/>
        <v>99.017573633420184</v>
      </c>
      <c r="BF21" s="162">
        <f t="shared" si="38"/>
        <v>105.86640238581484</v>
      </c>
    </row>
    <row r="22" spans="1:58">
      <c r="A22" s="284"/>
      <c r="B22" s="162">
        <v>220119053</v>
      </c>
      <c r="C22" s="173" t="s">
        <v>334</v>
      </c>
      <c r="D22" s="166">
        <v>375</v>
      </c>
      <c r="E22" s="162">
        <v>17506</v>
      </c>
      <c r="F22" s="162">
        <v>18377</v>
      </c>
      <c r="G22" s="162">
        <v>16280</v>
      </c>
      <c r="H22" s="162">
        <v>67417</v>
      </c>
      <c r="J22" s="162">
        <v>351318</v>
      </c>
      <c r="K22" s="172">
        <v>57884</v>
      </c>
      <c r="L22" s="162">
        <v>63608</v>
      </c>
      <c r="M22" s="162">
        <v>244092</v>
      </c>
      <c r="N22" s="162">
        <v>95284</v>
      </c>
      <c r="O22" s="162">
        <v>67345</v>
      </c>
      <c r="P22" s="162">
        <v>32039</v>
      </c>
      <c r="Q22" s="162">
        <v>272806</v>
      </c>
      <c r="R22" s="162">
        <v>41100</v>
      </c>
      <c r="T22" s="162">
        <f t="shared" si="0"/>
        <v>5.2111188572615212</v>
      </c>
      <c r="U22" s="162">
        <f t="shared" si="1"/>
        <v>0.85859649643265057</v>
      </c>
      <c r="V22" s="162">
        <f t="shared" si="2"/>
        <v>3.6334970867131271</v>
      </c>
      <c r="W22" s="162">
        <f t="shared" si="3"/>
        <v>13.282472656037438</v>
      </c>
      <c r="X22" s="162">
        <f t="shared" si="4"/>
        <v>5.1849594601948086</v>
      </c>
      <c r="Y22" s="162">
        <f t="shared" si="5"/>
        <v>3.6646351417532785</v>
      </c>
      <c r="Z22" s="162">
        <f t="shared" si="6"/>
        <v>1.9679975429975429</v>
      </c>
      <c r="AA22" s="162">
        <f t="shared" si="7"/>
        <v>16.757125307125307</v>
      </c>
      <c r="AB22" s="162">
        <f t="shared" si="8"/>
        <v>2.5245700245700244</v>
      </c>
      <c r="AC22" s="177" t="s">
        <v>334</v>
      </c>
      <c r="AD22" s="168">
        <f t="shared" si="9"/>
        <v>91.344976687660662</v>
      </c>
      <c r="AE22" s="182">
        <f t="shared" si="10"/>
        <v>78.072201387072852</v>
      </c>
      <c r="AF22" s="168">
        <f t="shared" si="11"/>
        <v>87.363105823726542</v>
      </c>
      <c r="AG22" s="168">
        <f t="shared" si="12"/>
        <v>99.773885014907421</v>
      </c>
      <c r="AH22" s="168">
        <f t="shared" si="13"/>
        <v>93.13837074477027</v>
      </c>
      <c r="AI22" s="168">
        <f t="shared" si="14"/>
        <v>87.936982484011153</v>
      </c>
      <c r="AJ22" s="168">
        <f t="shared" si="15"/>
        <v>93.731963803933809</v>
      </c>
      <c r="AK22" s="168">
        <f t="shared" si="16"/>
        <v>107.60035486793744</v>
      </c>
      <c r="AL22" s="168">
        <f t="shared" si="17"/>
        <v>105.65743197100123</v>
      </c>
      <c r="AM22" s="177" t="s">
        <v>334</v>
      </c>
      <c r="AN22" s="162">
        <f t="shared" si="29"/>
        <v>5.2111188572615212</v>
      </c>
      <c r="AO22" s="172">
        <f t="shared" si="29"/>
        <v>0.85859649643265057</v>
      </c>
      <c r="AP22" s="162">
        <f t="shared" si="29"/>
        <v>3.6334970867131271</v>
      </c>
      <c r="AQ22" s="162">
        <f t="shared" si="29"/>
        <v>13.282472656037438</v>
      </c>
      <c r="AR22" s="162">
        <f t="shared" si="29"/>
        <v>5.1849594601948086</v>
      </c>
      <c r="AS22" s="162">
        <f t="shared" si="29"/>
        <v>3.6646351417532785</v>
      </c>
      <c r="AT22" s="162">
        <f t="shared" si="29"/>
        <v>1.9679975429975429</v>
      </c>
      <c r="AU22" s="162">
        <f t="shared" si="29"/>
        <v>16.757125307125307</v>
      </c>
      <c r="AV22" s="162">
        <f t="shared" si="29"/>
        <v>2.5245700245700244</v>
      </c>
      <c r="AW22" s="177" t="s">
        <v>334</v>
      </c>
      <c r="AX22" s="162">
        <f t="shared" si="30"/>
        <v>91.795427236720002</v>
      </c>
      <c r="AY22" s="162">
        <f t="shared" si="31"/>
        <v>80.756982307306572</v>
      </c>
      <c r="AZ22" s="162">
        <f t="shared" si="32"/>
        <v>88.829465307745949</v>
      </c>
      <c r="BA22" s="162">
        <f t="shared" si="33"/>
        <v>101.14791855385997</v>
      </c>
      <c r="BB22" s="162">
        <f t="shared" si="34"/>
        <v>95.297598562137921</v>
      </c>
      <c r="BC22" s="162">
        <f t="shared" si="35"/>
        <v>89.629547914940673</v>
      </c>
      <c r="BD22" s="162">
        <f t="shared" si="36"/>
        <v>94.947682721342105</v>
      </c>
      <c r="BE22" s="162">
        <f t="shared" si="37"/>
        <v>108.4996252739372</v>
      </c>
      <c r="BF22" s="162">
        <f t="shared" si="38"/>
        <v>105.79626254115465</v>
      </c>
    </row>
    <row r="23" spans="1:58">
      <c r="A23" s="284"/>
      <c r="B23" s="162">
        <v>220119059</v>
      </c>
      <c r="C23" s="173" t="s">
        <v>333</v>
      </c>
      <c r="D23" s="166">
        <v>625</v>
      </c>
      <c r="E23" s="162">
        <v>22875</v>
      </c>
      <c r="F23" s="162">
        <v>23575</v>
      </c>
      <c r="G23" s="162">
        <v>20807</v>
      </c>
      <c r="H23" s="162">
        <v>83245</v>
      </c>
      <c r="J23" s="162">
        <v>842364</v>
      </c>
      <c r="K23" s="172">
        <v>146714</v>
      </c>
      <c r="L23" s="162">
        <v>148202</v>
      </c>
      <c r="M23" s="162">
        <v>505291</v>
      </c>
      <c r="N23" s="162">
        <v>200925</v>
      </c>
      <c r="O23" s="162">
        <v>161416</v>
      </c>
      <c r="P23" s="162">
        <v>72625</v>
      </c>
      <c r="Q23" s="162">
        <v>544294</v>
      </c>
      <c r="R23" s="162">
        <v>86689</v>
      </c>
      <c r="T23" s="162">
        <f t="shared" si="0"/>
        <v>10.119094239894288</v>
      </c>
      <c r="U23" s="162">
        <f t="shared" si="1"/>
        <v>1.7624361823532946</v>
      </c>
      <c r="V23" s="162">
        <f t="shared" si="2"/>
        <v>6.4787759562841529</v>
      </c>
      <c r="W23" s="162">
        <f t="shared" si="3"/>
        <v>21.433340402969247</v>
      </c>
      <c r="X23" s="162">
        <f t="shared" si="4"/>
        <v>8.5227995758218444</v>
      </c>
      <c r="Y23" s="162">
        <f t="shared" si="5"/>
        <v>6.8469141039236483</v>
      </c>
      <c r="Z23" s="162">
        <f t="shared" si="6"/>
        <v>3.4904118806171001</v>
      </c>
      <c r="AA23" s="162">
        <f t="shared" si="7"/>
        <v>26.159177199980775</v>
      </c>
      <c r="AB23" s="162">
        <f t="shared" si="8"/>
        <v>4.1663382515499592</v>
      </c>
      <c r="AC23" s="177" t="s">
        <v>333</v>
      </c>
      <c r="AD23" s="168">
        <f t="shared" si="9"/>
        <v>106.26682379865105</v>
      </c>
      <c r="AE23" s="182">
        <f t="shared" si="10"/>
        <v>93.47873034912196</v>
      </c>
      <c r="AF23" s="168">
        <f t="shared" si="11"/>
        <v>92.092567835538745</v>
      </c>
      <c r="AG23" s="168">
        <f t="shared" si="12"/>
        <v>95.631545740212815</v>
      </c>
      <c r="AH23" s="168">
        <f t="shared" si="13"/>
        <v>90.251040553421419</v>
      </c>
      <c r="AI23" s="168">
        <f t="shared" si="14"/>
        <v>96.860466304562451</v>
      </c>
      <c r="AJ23" s="168">
        <f t="shared" si="15"/>
        <v>98.660541887222593</v>
      </c>
      <c r="AK23" s="168">
        <f t="shared" si="16"/>
        <v>100.04939535972031</v>
      </c>
      <c r="AL23" s="168">
        <f t="shared" si="17"/>
        <v>104.74843681617421</v>
      </c>
      <c r="AM23" s="177" t="s">
        <v>333</v>
      </c>
      <c r="AN23" s="162">
        <f t="shared" si="29"/>
        <v>10.119094239894288</v>
      </c>
      <c r="AO23" s="172">
        <f t="shared" si="29"/>
        <v>1.7624361823532946</v>
      </c>
      <c r="AP23" s="162">
        <f t="shared" si="29"/>
        <v>6.4787759562841529</v>
      </c>
      <c r="AQ23" s="162">
        <f t="shared" si="29"/>
        <v>21.433340402969247</v>
      </c>
      <c r="AR23" s="162">
        <f t="shared" si="29"/>
        <v>8.5227995758218444</v>
      </c>
      <c r="AS23" s="162">
        <f t="shared" si="29"/>
        <v>6.8469141039236483</v>
      </c>
      <c r="AT23" s="162">
        <f t="shared" si="29"/>
        <v>3.4904118806171001</v>
      </c>
      <c r="AU23" s="162">
        <f t="shared" si="29"/>
        <v>26.159177199980775</v>
      </c>
      <c r="AV23" s="162">
        <f t="shared" si="29"/>
        <v>4.1663382515499592</v>
      </c>
      <c r="AW23" s="177" t="s">
        <v>333</v>
      </c>
      <c r="AX23" s="162">
        <f t="shared" si="30"/>
        <v>106.35468709827424</v>
      </c>
      <c r="AY23" s="162">
        <f t="shared" si="31"/>
        <v>94.198759616272397</v>
      </c>
      <c r="AZ23" s="162">
        <f t="shared" si="32"/>
        <v>92.528799076361153</v>
      </c>
      <c r="BA23" s="162">
        <f t="shared" si="33"/>
        <v>96.042434137181061</v>
      </c>
      <c r="BB23" s="162">
        <f t="shared" si="34"/>
        <v>90.955049348122913</v>
      </c>
      <c r="BC23" s="162">
        <f t="shared" si="35"/>
        <v>97.305184417410999</v>
      </c>
      <c r="BD23" s="162">
        <f t="shared" si="36"/>
        <v>98.976877309694274</v>
      </c>
      <c r="BE23" s="162">
        <f t="shared" si="37"/>
        <v>100.30107301578752</v>
      </c>
      <c r="BF23" s="162">
        <f t="shared" si="38"/>
        <v>104.78085648220701</v>
      </c>
    </row>
    <row r="24" spans="1:58">
      <c r="A24" s="284"/>
      <c r="B24" s="162">
        <v>220119067</v>
      </c>
      <c r="C24" s="173" t="s">
        <v>332</v>
      </c>
      <c r="D24" s="166">
        <v>875</v>
      </c>
      <c r="E24" s="162">
        <v>17528</v>
      </c>
      <c r="F24" s="162">
        <v>17752</v>
      </c>
      <c r="G24" s="162">
        <v>14261</v>
      </c>
      <c r="H24" s="162">
        <v>58203</v>
      </c>
      <c r="J24" s="162">
        <v>796122</v>
      </c>
      <c r="K24" s="172">
        <v>153764</v>
      </c>
      <c r="L24" s="162">
        <v>158163</v>
      </c>
      <c r="M24" s="162">
        <v>509476</v>
      </c>
      <c r="N24" s="162">
        <v>205300</v>
      </c>
      <c r="O24" s="162">
        <v>145945</v>
      </c>
      <c r="P24" s="162">
        <v>66047</v>
      </c>
      <c r="Q24" s="162">
        <v>554178</v>
      </c>
      <c r="R24" s="162">
        <v>85988</v>
      </c>
      <c r="T24" s="162">
        <f t="shared" si="0"/>
        <v>13.678367094479666</v>
      </c>
      <c r="U24" s="162">
        <f t="shared" si="1"/>
        <v>2.6418569489545214</v>
      </c>
      <c r="V24" s="162">
        <f t="shared" si="2"/>
        <v>9.0234481971702412</v>
      </c>
      <c r="W24" s="162">
        <f t="shared" si="3"/>
        <v>28.699639477242002</v>
      </c>
      <c r="X24" s="162">
        <f t="shared" si="4"/>
        <v>11.564894096439838</v>
      </c>
      <c r="Y24" s="162">
        <f t="shared" si="5"/>
        <v>8.2213271744028837</v>
      </c>
      <c r="Z24" s="162">
        <f t="shared" si="6"/>
        <v>4.6313021527242126</v>
      </c>
      <c r="AA24" s="162">
        <f t="shared" si="7"/>
        <v>38.859687258957997</v>
      </c>
      <c r="AB24" s="162">
        <f t="shared" si="8"/>
        <v>6.0295911927634807</v>
      </c>
      <c r="AC24" s="177" t="s">
        <v>332</v>
      </c>
      <c r="AD24" s="168">
        <f t="shared" si="9"/>
        <v>102.561138320368</v>
      </c>
      <c r="AE24" s="182">
        <f t="shared" si="10"/>
        <v>99.18156933460331</v>
      </c>
      <c r="AF24" s="168">
        <f t="shared" si="11"/>
        <v>91.125427857671113</v>
      </c>
      <c r="AG24" s="168">
        <f t="shared" si="12"/>
        <v>91.083672957530183</v>
      </c>
      <c r="AH24" s="168">
        <f t="shared" si="13"/>
        <v>86.838513432451705</v>
      </c>
      <c r="AI24" s="168">
        <f t="shared" si="14"/>
        <v>82.790234970127131</v>
      </c>
      <c r="AJ24" s="168">
        <f t="shared" si="15"/>
        <v>93.179225582316846</v>
      </c>
      <c r="AK24" s="168">
        <f t="shared" si="16"/>
        <v>105.70643373747244</v>
      </c>
      <c r="AL24" s="168">
        <f t="shared" si="17"/>
        <v>108.34380175980468</v>
      </c>
      <c r="AM24" s="177" t="s">
        <v>332</v>
      </c>
      <c r="AN24" s="162">
        <f t="shared" si="29"/>
        <v>13.678367094479666</v>
      </c>
      <c r="AO24" s="172">
        <f t="shared" si="29"/>
        <v>2.6418569489545214</v>
      </c>
      <c r="AP24" s="162">
        <f t="shared" si="29"/>
        <v>9.0234481971702412</v>
      </c>
      <c r="AQ24" s="162">
        <f t="shared" si="29"/>
        <v>28.699639477242002</v>
      </c>
      <c r="AR24" s="162">
        <f t="shared" si="29"/>
        <v>11.564894096439838</v>
      </c>
      <c r="AS24" s="162">
        <f t="shared" si="29"/>
        <v>8.2213271744028837</v>
      </c>
      <c r="AT24" s="162">
        <f t="shared" si="29"/>
        <v>4.6313021527242126</v>
      </c>
      <c r="AU24" s="162">
        <f t="shared" si="29"/>
        <v>38.859687258957997</v>
      </c>
      <c r="AV24" s="162">
        <f t="shared" si="29"/>
        <v>6.0295911927634807</v>
      </c>
      <c r="AW24" s="177" t="s">
        <v>332</v>
      </c>
      <c r="AX24" s="162">
        <f t="shared" si="30"/>
        <v>102.52941073689222</v>
      </c>
      <c r="AY24" s="162">
        <f t="shared" si="31"/>
        <v>99.076753385558888</v>
      </c>
      <c r="AZ24" s="162">
        <f t="shared" si="32"/>
        <v>91.15365067407123</v>
      </c>
      <c r="BA24" s="162">
        <f t="shared" si="33"/>
        <v>91.113840804367257</v>
      </c>
      <c r="BB24" s="162">
        <f t="shared" si="34"/>
        <v>86.95629383776155</v>
      </c>
      <c r="BC24" s="162">
        <f t="shared" si="35"/>
        <v>82.931794134519038</v>
      </c>
      <c r="BD24" s="162">
        <f t="shared" si="36"/>
        <v>93.1840564696504</v>
      </c>
      <c r="BE24" s="162">
        <f t="shared" si="37"/>
        <v>105.60843121541912</v>
      </c>
      <c r="BF24" s="162">
        <f t="shared" si="38"/>
        <v>108.32571400343353</v>
      </c>
    </row>
    <row r="25" spans="1:58">
      <c r="A25" s="284"/>
      <c r="B25" s="162">
        <v>220119068</v>
      </c>
      <c r="C25" s="173" t="s">
        <v>331</v>
      </c>
      <c r="D25" s="166">
        <v>1250</v>
      </c>
      <c r="E25" s="162">
        <v>16445</v>
      </c>
      <c r="F25" s="162">
        <v>13933</v>
      </c>
      <c r="G25" s="162">
        <v>14237</v>
      </c>
      <c r="H25" s="162">
        <v>60097</v>
      </c>
      <c r="J25" s="162">
        <v>1189329</v>
      </c>
      <c r="K25" s="172">
        <v>270174</v>
      </c>
      <c r="L25" s="162">
        <v>235460</v>
      </c>
      <c r="M25" s="162">
        <v>734037</v>
      </c>
      <c r="N25" s="162">
        <v>307705</v>
      </c>
      <c r="O25" s="162">
        <v>210021</v>
      </c>
      <c r="P25" s="162">
        <v>103986</v>
      </c>
      <c r="Q25" s="162">
        <v>816082</v>
      </c>
      <c r="R25" s="162">
        <v>123113</v>
      </c>
      <c r="T25" s="162">
        <f t="shared" si="0"/>
        <v>19.790155914604721</v>
      </c>
      <c r="U25" s="162">
        <f t="shared" si="1"/>
        <v>4.495632061500574</v>
      </c>
      <c r="V25" s="162">
        <f t="shared" si="2"/>
        <v>14.318029796290666</v>
      </c>
      <c r="W25" s="162">
        <f t="shared" si="3"/>
        <v>52.683341706739398</v>
      </c>
      <c r="X25" s="162">
        <f t="shared" si="4"/>
        <v>22.084619249264335</v>
      </c>
      <c r="Y25" s="162">
        <f t="shared" si="5"/>
        <v>15.073638125314003</v>
      </c>
      <c r="Z25" s="162">
        <f t="shared" si="6"/>
        <v>7.3039263889864436</v>
      </c>
      <c r="AA25" s="162">
        <f t="shared" si="7"/>
        <v>57.321205310107466</v>
      </c>
      <c r="AB25" s="162">
        <f t="shared" si="8"/>
        <v>8.6473976259043344</v>
      </c>
      <c r="AC25" s="177" t="s">
        <v>331</v>
      </c>
      <c r="AD25" s="168">
        <f t="shared" si="9"/>
        <v>103.83367282163731</v>
      </c>
      <c r="AE25" s="182">
        <f t="shared" si="10"/>
        <v>117.25170884535474</v>
      </c>
      <c r="AF25" s="168">
        <f t="shared" si="11"/>
        <v>100.70174874494337</v>
      </c>
      <c r="AG25" s="168">
        <f t="shared" si="12"/>
        <v>116.38058962873335</v>
      </c>
      <c r="AH25" s="168">
        <f t="shared" si="13"/>
        <v>114.94505146285383</v>
      </c>
      <c r="AI25" s="168">
        <f t="shared" si="14"/>
        <v>105.43094828152798</v>
      </c>
      <c r="AJ25" s="168">
        <f t="shared" si="15"/>
        <v>102.46117019174363</v>
      </c>
      <c r="AK25" s="168">
        <f t="shared" si="16"/>
        <v>108.83712040263802</v>
      </c>
      <c r="AL25" s="168">
        <f t="shared" si="17"/>
        <v>108.81020800043243</v>
      </c>
      <c r="AM25" s="177" t="s">
        <v>331</v>
      </c>
      <c r="AN25" s="162">
        <f t="shared" si="29"/>
        <v>19.790155914604721</v>
      </c>
      <c r="AO25" s="172">
        <f t="shared" si="29"/>
        <v>4.495632061500574</v>
      </c>
      <c r="AP25" s="162">
        <f t="shared" si="29"/>
        <v>14.318029796290666</v>
      </c>
      <c r="AQ25" s="162">
        <f t="shared" si="29"/>
        <v>52.683341706739398</v>
      </c>
      <c r="AR25" s="162">
        <f t="shared" si="29"/>
        <v>22.084619249264335</v>
      </c>
      <c r="AS25" s="162">
        <f t="shared" si="29"/>
        <v>15.073638125314003</v>
      </c>
      <c r="AT25" s="162">
        <f t="shared" si="29"/>
        <v>7.3039263889864436</v>
      </c>
      <c r="AU25" s="162">
        <f t="shared" si="29"/>
        <v>57.321205310107466</v>
      </c>
      <c r="AV25" s="162">
        <f t="shared" si="29"/>
        <v>8.6473976259043344</v>
      </c>
      <c r="AW25" s="177" t="s">
        <v>331</v>
      </c>
      <c r="AX25" s="162">
        <f t="shared" si="30"/>
        <v>103.6978898745238</v>
      </c>
      <c r="AY25" s="162">
        <f t="shared" si="31"/>
        <v>116.2647820353063</v>
      </c>
      <c r="AZ25" s="162">
        <f t="shared" si="32"/>
        <v>100.30878698784362</v>
      </c>
      <c r="BA25" s="162">
        <f t="shared" si="33"/>
        <v>115.79330430500687</v>
      </c>
      <c r="BB25" s="162">
        <f t="shared" si="34"/>
        <v>114.09535140827546</v>
      </c>
      <c r="BC25" s="162">
        <f t="shared" si="35"/>
        <v>104.91547321229149</v>
      </c>
      <c r="BD25" s="162">
        <f t="shared" si="36"/>
        <v>102.10195335274672</v>
      </c>
      <c r="BE25" s="162">
        <f t="shared" si="37"/>
        <v>108.4858789235537</v>
      </c>
      <c r="BF25" s="162">
        <f t="shared" si="38"/>
        <v>108.75698343809286</v>
      </c>
    </row>
    <row r="26" spans="1:58">
      <c r="A26" s="284"/>
      <c r="B26" s="162">
        <v>220119066</v>
      </c>
      <c r="C26" s="173" t="s">
        <v>330</v>
      </c>
      <c r="D26" s="166">
        <v>3</v>
      </c>
      <c r="E26" s="162">
        <v>16132</v>
      </c>
      <c r="F26" s="162">
        <v>18861</v>
      </c>
      <c r="G26" s="162">
        <v>17497</v>
      </c>
      <c r="H26" s="162">
        <v>68769</v>
      </c>
      <c r="J26" s="162">
        <v>8093</v>
      </c>
      <c r="K26" s="172">
        <v>1096</v>
      </c>
      <c r="L26" s="162">
        <v>269</v>
      </c>
      <c r="M26" s="162">
        <v>2189</v>
      </c>
      <c r="N26" s="162">
        <v>700</v>
      </c>
      <c r="O26" s="162">
        <v>155</v>
      </c>
      <c r="P26" s="162">
        <v>152</v>
      </c>
      <c r="Q26" s="162">
        <v>2194</v>
      </c>
      <c r="R26" s="162">
        <v>629</v>
      </c>
      <c r="T26" s="162">
        <f t="shared" si="0"/>
        <v>0.11768384010237171</v>
      </c>
      <c r="U26" s="162">
        <f t="shared" si="1"/>
        <v>1.593741366022481E-2</v>
      </c>
      <c r="V26" s="162">
        <f t="shared" si="2"/>
        <v>1.6674931812546492E-2</v>
      </c>
      <c r="W26" s="162">
        <f t="shared" si="3"/>
        <v>0.11605959387095063</v>
      </c>
      <c r="X26" s="162">
        <f t="shared" si="4"/>
        <v>3.7113620698796458E-2</v>
      </c>
      <c r="Y26" s="162">
        <f t="shared" si="5"/>
        <v>8.2180160118763591E-3</v>
      </c>
      <c r="Z26" s="162">
        <f t="shared" si="6"/>
        <v>8.6872035206035318E-3</v>
      </c>
      <c r="AA26" s="162">
        <f t="shared" si="7"/>
        <v>0.12539292450134309</v>
      </c>
      <c r="AB26" s="162">
        <f t="shared" si="8"/>
        <v>3.5949019831971192E-2</v>
      </c>
      <c r="AC26" s="177" t="s">
        <v>330</v>
      </c>
      <c r="AD26" s="176">
        <f t="shared" si="9"/>
        <v>292.21139457612657</v>
      </c>
      <c r="AE26" s="176">
        <f t="shared" si="10"/>
        <v>700.96800803885128</v>
      </c>
      <c r="AF26" s="176">
        <f t="shared" si="11"/>
        <v>413.48390880699395</v>
      </c>
      <c r="AG26" s="176">
        <f t="shared" si="12"/>
        <v>435.03347603124149</v>
      </c>
      <c r="AH26" s="176">
        <f t="shared" si="13"/>
        <v>599.64769826430415</v>
      </c>
      <c r="AI26" s="176">
        <f t="shared" si="14"/>
        <v>436.15958442587674</v>
      </c>
      <c r="AJ26" s="176">
        <f t="shared" si="15"/>
        <v>342.48164322602395</v>
      </c>
      <c r="AK26" s="176">
        <f t="shared" si="16"/>
        <v>371.19307135568869</v>
      </c>
      <c r="AL26" s="176">
        <f t="shared" si="17"/>
        <v>147.78673092785769</v>
      </c>
      <c r="AM26" s="177"/>
      <c r="AO26" s="172"/>
      <c r="AW26" s="177"/>
      <c r="AY26" s="172"/>
    </row>
    <row r="27" spans="1:58">
      <c r="A27" s="284"/>
      <c r="B27" s="162">
        <v>220119052</v>
      </c>
      <c r="C27" s="173" t="s">
        <v>329</v>
      </c>
      <c r="D27" s="166">
        <v>5</v>
      </c>
      <c r="E27" s="162">
        <v>14565</v>
      </c>
      <c r="F27" s="162">
        <v>17663</v>
      </c>
      <c r="G27" s="162">
        <v>14473</v>
      </c>
      <c r="H27" s="162">
        <v>62347</v>
      </c>
      <c r="J27" s="162">
        <v>7429</v>
      </c>
      <c r="K27" s="172">
        <v>783</v>
      </c>
      <c r="L27" s="162">
        <v>744</v>
      </c>
      <c r="M27" s="162">
        <v>3706</v>
      </c>
      <c r="N27" s="162">
        <v>1255</v>
      </c>
      <c r="O27" s="162">
        <v>266</v>
      </c>
      <c r="P27" s="162">
        <v>648</v>
      </c>
      <c r="Q27" s="162">
        <v>2662</v>
      </c>
      <c r="R27" s="162">
        <v>817</v>
      </c>
      <c r="T27" s="162">
        <f t="shared" si="0"/>
        <v>0.11915569313679888</v>
      </c>
      <c r="U27" s="162">
        <f t="shared" si="1"/>
        <v>1.2558743804834235E-2</v>
      </c>
      <c r="V27" s="162">
        <f t="shared" si="2"/>
        <v>5.1081359423274977E-2</v>
      </c>
      <c r="W27" s="162">
        <f t="shared" si="3"/>
        <v>0.20981713185755535</v>
      </c>
      <c r="X27" s="162">
        <f t="shared" si="4"/>
        <v>7.1052482590726371E-2</v>
      </c>
      <c r="Y27" s="162">
        <f t="shared" si="5"/>
        <v>1.5059729377795391E-2</v>
      </c>
      <c r="Z27" s="162">
        <f t="shared" si="6"/>
        <v>4.4773025633939062E-2</v>
      </c>
      <c r="AA27" s="162">
        <f t="shared" si="7"/>
        <v>0.18392869481102744</v>
      </c>
      <c r="AB27" s="162">
        <f t="shared" si="8"/>
        <v>5.644994126995094E-2</v>
      </c>
      <c r="AC27" s="177" t="s">
        <v>329</v>
      </c>
      <c r="AD27" s="176">
        <f t="shared" si="9"/>
        <v>177.25587347904442</v>
      </c>
      <c r="AE27" s="176">
        <f t="shared" si="10"/>
        <v>398.78965441482103</v>
      </c>
      <c r="AF27" s="176">
        <f t="shared" si="11"/>
        <v>308.06095385506637</v>
      </c>
      <c r="AG27" s="176">
        <f t="shared" si="12"/>
        <v>312.44783076747865</v>
      </c>
      <c r="AH27" s="176">
        <f t="shared" si="13"/>
        <v>403.46998848243186</v>
      </c>
      <c r="AI27" s="176">
        <f t="shared" si="14"/>
        <v>273.54683966594848</v>
      </c>
      <c r="AJ27" s="176">
        <f t="shared" si="15"/>
        <v>331.17830577312304</v>
      </c>
      <c r="AK27" s="176">
        <f t="shared" si="16"/>
        <v>250.33463623477141</v>
      </c>
      <c r="AL27" s="176">
        <f t="shared" si="17"/>
        <v>153.22093716810667</v>
      </c>
      <c r="AM27" s="177"/>
      <c r="AO27" s="172"/>
      <c r="AW27" s="177"/>
      <c r="AY27" s="172"/>
    </row>
    <row r="28" spans="1:58">
      <c r="A28" s="284"/>
      <c r="B28" s="162">
        <v>220119057</v>
      </c>
      <c r="C28" s="173" t="s">
        <v>328</v>
      </c>
      <c r="D28" s="166">
        <v>7.5</v>
      </c>
      <c r="E28" s="162">
        <v>19621</v>
      </c>
      <c r="F28" s="162">
        <v>19362</v>
      </c>
      <c r="G28" s="162">
        <v>17644</v>
      </c>
      <c r="H28" s="162">
        <v>65977</v>
      </c>
      <c r="J28" s="162">
        <v>6796</v>
      </c>
      <c r="K28" s="172">
        <v>1185</v>
      </c>
      <c r="L28" s="162">
        <v>1107</v>
      </c>
      <c r="M28" s="162">
        <v>5737</v>
      </c>
      <c r="N28" s="162">
        <v>2025</v>
      </c>
      <c r="O28" s="162">
        <v>553</v>
      </c>
      <c r="P28" s="162">
        <v>600</v>
      </c>
      <c r="Q28" s="162">
        <v>4322</v>
      </c>
      <c r="R28" s="162">
        <v>1264</v>
      </c>
      <c r="T28" s="162">
        <f t="shared" si="0"/>
        <v>0.10300559285811722</v>
      </c>
      <c r="U28" s="162">
        <f t="shared" si="1"/>
        <v>1.7960804522788244E-2</v>
      </c>
      <c r="V28" s="162">
        <f t="shared" si="2"/>
        <v>5.6419142755211253E-2</v>
      </c>
      <c r="W28" s="162">
        <f t="shared" si="3"/>
        <v>0.29630203491374857</v>
      </c>
      <c r="X28" s="162">
        <f t="shared" si="4"/>
        <v>0.10458630306786489</v>
      </c>
      <c r="Y28" s="162">
        <f t="shared" si="5"/>
        <v>2.8561099060014462E-2</v>
      </c>
      <c r="Z28" s="162">
        <f t="shared" si="6"/>
        <v>3.4005894355021535E-2</v>
      </c>
      <c r="AA28" s="162">
        <f t="shared" si="7"/>
        <v>0.24495579233733847</v>
      </c>
      <c r="AB28" s="162">
        <f t="shared" si="8"/>
        <v>7.1639084107912032E-2</v>
      </c>
      <c r="AC28" s="177" t="s">
        <v>328</v>
      </c>
      <c r="AD28" s="168">
        <f t="shared" si="9"/>
        <v>104.05951010565005</v>
      </c>
      <c r="AE28" s="176">
        <f t="shared" si="10"/>
        <v>289.08727681618859</v>
      </c>
      <c r="AF28" s="176">
        <f t="shared" si="11"/>
        <v>211.57649469614665</v>
      </c>
      <c r="AG28" s="176">
        <f t="shared" si="12"/>
        <v>239.92426735452997</v>
      </c>
      <c r="AH28" s="176">
        <f t="shared" si="13"/>
        <v>297.75336345925933</v>
      </c>
      <c r="AI28" s="176">
        <f t="shared" si="14"/>
        <v>197.95577456117101</v>
      </c>
      <c r="AJ28" s="176">
        <f t="shared" si="15"/>
        <v>195.78378066954869</v>
      </c>
      <c r="AK28" s="176">
        <f t="shared" si="16"/>
        <v>186.08593777148997</v>
      </c>
      <c r="AL28" s="176">
        <f t="shared" si="17"/>
        <v>134.03016539353661</v>
      </c>
      <c r="AM28" s="177"/>
      <c r="AO28" s="172"/>
      <c r="AW28" s="177"/>
      <c r="AY28" s="172"/>
    </row>
    <row r="29" spans="1:58">
      <c r="A29" s="284"/>
      <c r="B29" s="162">
        <v>220119063</v>
      </c>
      <c r="C29" s="173" t="s">
        <v>327</v>
      </c>
      <c r="D29" s="166">
        <v>12.5</v>
      </c>
      <c r="E29" s="162">
        <v>22140</v>
      </c>
      <c r="F29" s="162">
        <v>18577</v>
      </c>
      <c r="G29" s="162">
        <v>18809</v>
      </c>
      <c r="H29" s="162">
        <v>67077</v>
      </c>
      <c r="J29" s="162">
        <v>13650</v>
      </c>
      <c r="K29" s="172">
        <v>3109</v>
      </c>
      <c r="L29" s="162">
        <v>2251</v>
      </c>
      <c r="M29" s="162">
        <v>9008</v>
      </c>
      <c r="N29" s="162">
        <v>2982</v>
      </c>
      <c r="O29" s="162">
        <v>2718</v>
      </c>
      <c r="P29" s="162">
        <v>1100</v>
      </c>
      <c r="Q29" s="162">
        <v>7267</v>
      </c>
      <c r="R29" s="162">
        <v>1721</v>
      </c>
      <c r="T29" s="162">
        <f t="shared" si="0"/>
        <v>0.20349747305335658</v>
      </c>
      <c r="U29" s="162">
        <f t="shared" si="1"/>
        <v>4.6349717488856093E-2</v>
      </c>
      <c r="V29" s="162">
        <f t="shared" si="2"/>
        <v>0.10167118337850045</v>
      </c>
      <c r="W29" s="162">
        <f t="shared" si="3"/>
        <v>0.48490068364106154</v>
      </c>
      <c r="X29" s="162">
        <f t="shared" si="4"/>
        <v>0.1605210744468967</v>
      </c>
      <c r="Y29" s="162">
        <f t="shared" si="5"/>
        <v>0.14630995316789577</v>
      </c>
      <c r="Z29" s="162">
        <f t="shared" si="6"/>
        <v>5.8482641288744752E-2</v>
      </c>
      <c r="AA29" s="162">
        <f t="shared" si="7"/>
        <v>0.38635759476846193</v>
      </c>
      <c r="AB29" s="162">
        <f t="shared" si="8"/>
        <v>9.149875059811792E-2</v>
      </c>
      <c r="AC29" s="177" t="s">
        <v>327</v>
      </c>
      <c r="AD29" s="168">
        <f t="shared" si="9"/>
        <v>115.11828340436108</v>
      </c>
      <c r="AE29" s="176">
        <f t="shared" si="10"/>
        <v>246.69149259271941</v>
      </c>
      <c r="AF29" s="176">
        <f t="shared" si="11"/>
        <v>158.49572751741664</v>
      </c>
      <c r="AG29" s="176">
        <f t="shared" si="12"/>
        <v>185.33450041724134</v>
      </c>
      <c r="AH29" s="176">
        <f t="shared" si="13"/>
        <v>207.44859264095666</v>
      </c>
      <c r="AI29" s="176">
        <f t="shared" si="14"/>
        <v>200.35841729311832</v>
      </c>
      <c r="AJ29" s="176">
        <f t="shared" si="15"/>
        <v>151.57192377510188</v>
      </c>
      <c r="AK29" s="168">
        <f t="shared" si="16"/>
        <v>138.33847324827866</v>
      </c>
      <c r="AL29" s="168">
        <f t="shared" si="17"/>
        <v>105.43004033565697</v>
      </c>
      <c r="AM29" s="177"/>
      <c r="AO29" s="172"/>
      <c r="AW29" s="177"/>
      <c r="AY29" s="172"/>
    </row>
    <row r="30" spans="1:58">
      <c r="A30" s="284"/>
      <c r="B30" s="162">
        <v>220119055</v>
      </c>
      <c r="C30" s="173" t="s">
        <v>326</v>
      </c>
      <c r="D30" s="166">
        <v>20</v>
      </c>
      <c r="E30" s="162">
        <v>12350</v>
      </c>
      <c r="F30" s="162">
        <v>16469</v>
      </c>
      <c r="G30" s="162">
        <v>14416</v>
      </c>
      <c r="H30" s="162">
        <v>54396</v>
      </c>
      <c r="J30" s="162">
        <v>17453</v>
      </c>
      <c r="K30" s="172">
        <v>3401</v>
      </c>
      <c r="L30" s="162">
        <v>2288</v>
      </c>
      <c r="M30" s="162">
        <v>10910</v>
      </c>
      <c r="N30" s="162">
        <v>4159</v>
      </c>
      <c r="O30" s="162">
        <v>1625</v>
      </c>
      <c r="P30" s="162">
        <v>1817</v>
      </c>
      <c r="Q30" s="162">
        <v>9537</v>
      </c>
      <c r="R30" s="162">
        <v>2325</v>
      </c>
      <c r="T30" s="162">
        <f t="shared" si="0"/>
        <v>0.32085079785278331</v>
      </c>
      <c r="U30" s="162">
        <f t="shared" si="1"/>
        <v>6.2522979630855208E-2</v>
      </c>
      <c r="V30" s="162">
        <f t="shared" si="2"/>
        <v>0.18526315789473685</v>
      </c>
      <c r="W30" s="162">
        <f t="shared" si="3"/>
        <v>0.66245673689962958</v>
      </c>
      <c r="X30" s="162">
        <f t="shared" si="4"/>
        <v>0.25253506588135283</v>
      </c>
      <c r="Y30" s="162">
        <f t="shared" si="5"/>
        <v>9.8670228914931088E-2</v>
      </c>
      <c r="Z30" s="162">
        <f t="shared" si="6"/>
        <v>0.12604051054384019</v>
      </c>
      <c r="AA30" s="162">
        <f t="shared" si="7"/>
        <v>0.66155660377358494</v>
      </c>
      <c r="AB30" s="162">
        <f t="shared" si="8"/>
        <v>0.16127913429522753</v>
      </c>
      <c r="AC30" s="177" t="s">
        <v>326</v>
      </c>
      <c r="AD30" s="168">
        <f t="shared" si="9"/>
        <v>110.4002651733615</v>
      </c>
      <c r="AE30" s="176">
        <f t="shared" si="10"/>
        <v>180.26004805235971</v>
      </c>
      <c r="AF30" s="168">
        <f t="shared" si="11"/>
        <v>135.48515725706659</v>
      </c>
      <c r="AG30" s="168">
        <f t="shared" si="12"/>
        <v>140.18225825707086</v>
      </c>
      <c r="AH30" s="176">
        <f t="shared" si="13"/>
        <v>159.26226451221592</v>
      </c>
      <c r="AI30" s="168">
        <f t="shared" si="14"/>
        <v>104.59384909438583</v>
      </c>
      <c r="AJ30" s="176">
        <f t="shared" si="15"/>
        <v>153.55959096303943</v>
      </c>
      <c r="AK30" s="168">
        <f t="shared" si="16"/>
        <v>118.92316941331147</v>
      </c>
      <c r="AL30" s="168">
        <f t="shared" si="17"/>
        <v>120.82114671788101</v>
      </c>
      <c r="AM30" s="177" t="s">
        <v>326</v>
      </c>
      <c r="AN30" s="162">
        <f t="shared" ref="AN30:AV32" si="39">T30</f>
        <v>0.32085079785278331</v>
      </c>
      <c r="AO30" s="172">
        <f t="shared" si="39"/>
        <v>6.2522979630855208E-2</v>
      </c>
      <c r="AP30" s="162">
        <f t="shared" si="39"/>
        <v>0.18526315789473685</v>
      </c>
      <c r="AQ30" s="162">
        <f t="shared" si="39"/>
        <v>0.66245673689962958</v>
      </c>
      <c r="AR30" s="162">
        <f t="shared" si="39"/>
        <v>0.25253506588135283</v>
      </c>
      <c r="AS30" s="162">
        <f t="shared" si="39"/>
        <v>9.8670228914931088E-2</v>
      </c>
      <c r="AT30" s="162">
        <f t="shared" si="39"/>
        <v>0.12604051054384019</v>
      </c>
      <c r="AU30" s="162">
        <f t="shared" si="39"/>
        <v>0.66155660377358494</v>
      </c>
      <c r="AV30" s="162">
        <f t="shared" si="39"/>
        <v>0.16127913429522753</v>
      </c>
      <c r="AW30" s="177" t="s">
        <v>326</v>
      </c>
      <c r="AX30" s="153">
        <f>(((AN30-$AN$35)/$AN$34)/$D30)*100</f>
        <v>124.52586701444585</v>
      </c>
      <c r="AY30" s="153">
        <f>(((AO30-$AO$35)/$AO$34)/$D30)*100</f>
        <v>255.11916447186556</v>
      </c>
      <c r="AZ30" s="153">
        <f>(((AP30-$AP$35)/$AP$34)/$D30)*100</f>
        <v>179.77896956077018</v>
      </c>
      <c r="BA30" s="153">
        <f>(((AQ30-$AQ$35)/$AQ$34)/$D30)*100</f>
        <v>185.95390465739848</v>
      </c>
      <c r="BB30" s="153">
        <f>(((AR30-$AR$35)/$AR$34)/$D30)*100</f>
        <v>227.06397823691788</v>
      </c>
      <c r="BC30" s="153">
        <f>(((AS30-$AS$35)/$AS$34)/$D30)*100</f>
        <v>156.31835079472353</v>
      </c>
      <c r="BD30" s="153">
        <f>(((AT30-$AT$35)/$AT$34)/$D30)*100</f>
        <v>191.97311712982869</v>
      </c>
      <c r="BE30" s="153">
        <f>(((AU30-$AU$35)/$AU$34)/$D30)*100</f>
        <v>151.1856029279399</v>
      </c>
      <c r="BF30" s="153">
        <f>(((AV30-$AV$35)/$AV$34)/$D30)*100</f>
        <v>125.7129319670012</v>
      </c>
    </row>
    <row r="31" spans="1:58">
      <c r="A31" s="284"/>
      <c r="B31" s="162">
        <v>220119058</v>
      </c>
      <c r="C31" s="173" t="s">
        <v>325</v>
      </c>
      <c r="D31" s="166">
        <v>31.25</v>
      </c>
      <c r="E31" s="162">
        <v>20742</v>
      </c>
      <c r="F31" s="162">
        <v>21836</v>
      </c>
      <c r="G31" s="162">
        <v>20307</v>
      </c>
      <c r="H31" s="162">
        <v>79601</v>
      </c>
      <c r="J31" s="162">
        <v>29456</v>
      </c>
      <c r="K31" s="172">
        <v>5601</v>
      </c>
      <c r="L31" s="162">
        <v>5367</v>
      </c>
      <c r="M31" s="162">
        <v>25053</v>
      </c>
      <c r="N31" s="162">
        <v>8159</v>
      </c>
      <c r="O31" s="162">
        <v>5751</v>
      </c>
      <c r="P31" s="162">
        <v>3968</v>
      </c>
      <c r="Q31" s="162">
        <v>14081</v>
      </c>
      <c r="R31" s="162">
        <v>4936</v>
      </c>
      <c r="T31" s="162">
        <f t="shared" si="0"/>
        <v>0.37004560244218038</v>
      </c>
      <c r="U31" s="162">
        <f t="shared" si="1"/>
        <v>7.0363437645255711E-2</v>
      </c>
      <c r="V31" s="162">
        <f t="shared" si="2"/>
        <v>0.25875036158518949</v>
      </c>
      <c r="W31" s="162">
        <f t="shared" si="3"/>
        <v>1.1473255174940464</v>
      </c>
      <c r="X31" s="162">
        <f t="shared" si="4"/>
        <v>0.37364901996702693</v>
      </c>
      <c r="Y31" s="162">
        <f t="shared" si="5"/>
        <v>0.26337241252976734</v>
      </c>
      <c r="Z31" s="162">
        <f t="shared" si="6"/>
        <v>0.19540060077805682</v>
      </c>
      <c r="AA31" s="162">
        <f t="shared" si="7"/>
        <v>0.69340621460580099</v>
      </c>
      <c r="AB31" s="162">
        <f t="shared" si="8"/>
        <v>0.24306889250012312</v>
      </c>
      <c r="AC31" s="177" t="s">
        <v>325</v>
      </c>
      <c r="AD31" s="168">
        <f t="shared" si="9"/>
        <v>80.9722632799824</v>
      </c>
      <c r="AE31" s="182">
        <f t="shared" si="10"/>
        <v>123.45731182450494</v>
      </c>
      <c r="AF31" s="168">
        <f t="shared" si="11"/>
        <v>107.20468214967242</v>
      </c>
      <c r="AG31" s="168">
        <f t="shared" si="12"/>
        <v>132.27016554876192</v>
      </c>
      <c r="AH31" s="168">
        <f t="shared" si="13"/>
        <v>126.86880764880001</v>
      </c>
      <c r="AI31" s="168">
        <f t="shared" si="14"/>
        <v>112.58711429987731</v>
      </c>
      <c r="AJ31" s="168">
        <f t="shared" si="15"/>
        <v>136.93186781918664</v>
      </c>
      <c r="AK31" s="168">
        <f t="shared" si="16"/>
        <v>78.515232616955771</v>
      </c>
      <c r="AL31" s="168">
        <f t="shared" si="17"/>
        <v>118.5290579520746</v>
      </c>
      <c r="AM31" s="177" t="s">
        <v>325</v>
      </c>
      <c r="AN31" s="162">
        <f t="shared" si="39"/>
        <v>0.37004560244218038</v>
      </c>
      <c r="AO31" s="172">
        <f t="shared" si="39"/>
        <v>7.0363437645255711E-2</v>
      </c>
      <c r="AP31" s="162">
        <f t="shared" si="39"/>
        <v>0.25875036158518949</v>
      </c>
      <c r="AQ31" s="162">
        <f t="shared" si="39"/>
        <v>1.1473255174940464</v>
      </c>
      <c r="AR31" s="162">
        <f t="shared" si="39"/>
        <v>0.37364901996702693</v>
      </c>
      <c r="AS31" s="162">
        <f t="shared" si="39"/>
        <v>0.26337241252976734</v>
      </c>
      <c r="AT31" s="162">
        <f t="shared" si="39"/>
        <v>0.19540060077805682</v>
      </c>
      <c r="AU31" s="162">
        <f t="shared" si="39"/>
        <v>0.69340621460580099</v>
      </c>
      <c r="AV31" s="162">
        <f t="shared" si="39"/>
        <v>0.24306889250012312</v>
      </c>
      <c r="AW31" s="177" t="s">
        <v>325</v>
      </c>
      <c r="AX31" s="162">
        <f>(((AN31-$AN$35)/$AN$34)/$D31)*100</f>
        <v>89.976081534085594</v>
      </c>
      <c r="AY31" s="153">
        <f>(((AO31-$AO$35)/$AO$34)/$D31)*100</f>
        <v>171.21259264121477</v>
      </c>
      <c r="AZ31" s="153">
        <f>(((AP31-$AP$35)/$AP$34)/$D31)*100</f>
        <v>135.32358609540321</v>
      </c>
      <c r="BA31" s="153">
        <f>(((AQ31-$AQ$35)/$AQ$34)/$D31)*100</f>
        <v>161.07202592562535</v>
      </c>
      <c r="BB31" s="153">
        <f>(((AR31-$AR$35)/$AR$34)/$D31)*100</f>
        <v>169.83263113058916</v>
      </c>
      <c r="BC31" s="153">
        <f>(((AS31-$AS$35)/$AS$34)/$D31)*100</f>
        <v>145.09992645253229</v>
      </c>
      <c r="BD31" s="153">
        <f>(((AT31-$AT$35)/$AT$34)/$D31)*100</f>
        <v>161.140117563822</v>
      </c>
      <c r="BE31" s="162">
        <f>(((AU31-$AU$35)/$AU$34)/$D31)*100</f>
        <v>99.143685787503102</v>
      </c>
      <c r="BF31" s="153">
        <f>(((AV31-$AV$35)/$AV$34)/$D31)*100</f>
        <v>121.60910694168498</v>
      </c>
    </row>
    <row r="32" spans="1:58">
      <c r="A32" s="284"/>
      <c r="B32" s="162">
        <v>220119062</v>
      </c>
      <c r="C32" s="173" t="s">
        <v>324</v>
      </c>
      <c r="D32" s="166">
        <v>50</v>
      </c>
      <c r="E32" s="162">
        <v>16811</v>
      </c>
      <c r="F32" s="162">
        <v>14743</v>
      </c>
      <c r="G32" s="162">
        <v>14592</v>
      </c>
      <c r="H32" s="162">
        <v>50525</v>
      </c>
      <c r="J32" s="162">
        <v>38465</v>
      </c>
      <c r="K32" s="172">
        <v>7190</v>
      </c>
      <c r="L32" s="162">
        <v>6846</v>
      </c>
      <c r="M32" s="162">
        <v>26436</v>
      </c>
      <c r="N32" s="162">
        <v>9299</v>
      </c>
      <c r="O32" s="162">
        <v>6296</v>
      </c>
      <c r="P32" s="162">
        <v>3488</v>
      </c>
      <c r="Q32" s="162">
        <v>21735</v>
      </c>
      <c r="R32" s="162">
        <v>5313</v>
      </c>
      <c r="T32" s="162">
        <f t="shared" si="0"/>
        <v>0.76130628401781297</v>
      </c>
      <c r="U32" s="162">
        <f t="shared" si="1"/>
        <v>0.14230578921326076</v>
      </c>
      <c r="V32" s="162">
        <f t="shared" si="2"/>
        <v>0.4072333591101065</v>
      </c>
      <c r="W32" s="162">
        <f t="shared" si="3"/>
        <v>1.7931221596689955</v>
      </c>
      <c r="X32" s="162">
        <f t="shared" si="4"/>
        <v>0.63074001220918396</v>
      </c>
      <c r="Y32" s="162">
        <f t="shared" si="5"/>
        <v>0.4270501254832802</v>
      </c>
      <c r="Z32" s="162">
        <f t="shared" si="6"/>
        <v>0.23903508771929824</v>
      </c>
      <c r="AA32" s="162">
        <f t="shared" si="7"/>
        <v>1.489514802631579</v>
      </c>
      <c r="AB32" s="162">
        <f t="shared" si="8"/>
        <v>0.36410361842105265</v>
      </c>
      <c r="AC32" s="177" t="s">
        <v>324</v>
      </c>
      <c r="AD32" s="168">
        <f t="shared" si="9"/>
        <v>101.886984524753</v>
      </c>
      <c r="AE32" s="182">
        <f t="shared" si="10"/>
        <v>123.5609320900209</v>
      </c>
      <c r="AF32" s="168">
        <f t="shared" si="11"/>
        <v>92.883601387006181</v>
      </c>
      <c r="AG32" s="168">
        <f t="shared" si="12"/>
        <v>118.09199473734948</v>
      </c>
      <c r="AH32" s="168">
        <f t="shared" si="13"/>
        <v>112.38217161568215</v>
      </c>
      <c r="AI32" s="168">
        <f t="shared" si="14"/>
        <v>98.718896329055383</v>
      </c>
      <c r="AJ32" s="168">
        <f t="shared" si="15"/>
        <v>100.78059956468557</v>
      </c>
      <c r="AK32" s="168">
        <f t="shared" si="16"/>
        <v>86.634622735113922</v>
      </c>
      <c r="AL32" s="168">
        <f t="shared" si="17"/>
        <v>112.18947635580963</v>
      </c>
      <c r="AM32" s="177" t="s">
        <v>324</v>
      </c>
      <c r="AN32" s="162">
        <f t="shared" si="39"/>
        <v>0.76130628401781297</v>
      </c>
      <c r="AO32" s="172">
        <f t="shared" si="39"/>
        <v>0.14230578921326076</v>
      </c>
      <c r="AP32" s="162">
        <f t="shared" si="39"/>
        <v>0.4072333591101065</v>
      </c>
      <c r="AQ32" s="162">
        <f t="shared" si="39"/>
        <v>1.7931221596689955</v>
      </c>
      <c r="AR32" s="162">
        <f t="shared" si="39"/>
        <v>0.63074001220918396</v>
      </c>
      <c r="AS32" s="162">
        <f t="shared" si="39"/>
        <v>0.4270501254832802</v>
      </c>
      <c r="AT32" s="162">
        <f t="shared" si="39"/>
        <v>0.23903508771929824</v>
      </c>
      <c r="AU32" s="162">
        <f t="shared" si="39"/>
        <v>1.489514802631579</v>
      </c>
      <c r="AV32" s="162">
        <f t="shared" si="39"/>
        <v>0.36410361842105265</v>
      </c>
      <c r="AW32" s="177" t="s">
        <v>324</v>
      </c>
      <c r="AX32" s="162">
        <f>(((AN32-$AN$35)/$AN$34)/$D32)*100</f>
        <v>107.33260377591951</v>
      </c>
      <c r="AY32" s="153">
        <f>(((AO32-$AO$35)/$AO$34)/$D32)*100</f>
        <v>152.52163801373004</v>
      </c>
      <c r="AZ32" s="162">
        <f>(((AP32-$AP$35)/$AP$34)/$D32)*100</f>
        <v>110.168556540967</v>
      </c>
      <c r="BA32" s="153">
        <f>(((AQ32-$AQ$35)/$AQ$34)/$D32)*100</f>
        <v>135.68360383909874</v>
      </c>
      <c r="BB32" s="153">
        <f>(((AR32-$AR$35)/$AR$34)/$D32)*100</f>
        <v>138.66504444714482</v>
      </c>
      <c r="BC32" s="162">
        <f>(((AS32-$AS$35)/$AS$34)/$D32)*100</f>
        <v>118.67240789447393</v>
      </c>
      <c r="BD32" s="162">
        <f>(((AT32-$AT$35)/$AT$34)/$D32)*100</f>
        <v>115.76275694319116</v>
      </c>
      <c r="BE32" s="162">
        <f>(((AU32-$AU$35)/$AU$34)/$D32)*100</f>
        <v>99.222702010714826</v>
      </c>
      <c r="BF32" s="162">
        <f>(((AV32-$AV$35)/$AV$34)/$D32)*100</f>
        <v>114.06762089052813</v>
      </c>
    </row>
    <row r="33" spans="1:58">
      <c r="A33" s="284"/>
      <c r="B33" s="178">
        <v>220119054</v>
      </c>
      <c r="C33" s="179" t="s">
        <v>323</v>
      </c>
      <c r="K33" s="178">
        <v>0</v>
      </c>
      <c r="AC33" s="181" t="s">
        <v>323</v>
      </c>
      <c r="AM33" s="181"/>
      <c r="AO33" s="178"/>
    </row>
    <row r="34" spans="1:58">
      <c r="A34" s="180"/>
      <c r="B34" s="178"/>
      <c r="C34" s="179"/>
      <c r="S34" s="162" t="s">
        <v>322</v>
      </c>
      <c r="T34" s="162">
        <f>SLOPE(T4:T32,D4:D32)</f>
        <v>1.5259979335458546E-2</v>
      </c>
      <c r="U34" s="162">
        <f>SLOPE(U4:U32,D4:D32)</f>
        <v>3.1009559312428531E-3</v>
      </c>
      <c r="V34" s="162">
        <f>SLOPE(V4:V32,D4:D32)</f>
        <v>1.1474430035195946E-2</v>
      </c>
      <c r="W34" s="162">
        <f>SLOPE(W4:W32,D4:D32)</f>
        <v>3.646185058880156E-2</v>
      </c>
      <c r="X34" s="162">
        <f>SLOPE(X4:X32,D4:D32)</f>
        <v>1.5539284716519625E-2</v>
      </c>
      <c r="Y34" s="162">
        <f>SLOPE(Y4:Y32,D4:D32)</f>
        <v>1.1546134468996189E-2</v>
      </c>
      <c r="Z34" s="162">
        <f>SLOPE(Z4:Z32,D4:D32)</f>
        <v>5.7420665749464365E-3</v>
      </c>
      <c r="AA34" s="162">
        <f>SLOPE(AA4:AA32,D4:D32)</f>
        <v>4.2388361733729764E-2</v>
      </c>
      <c r="AB34" s="162">
        <f>SLOPE(AB4:AB32,D4:D32)</f>
        <v>6.3520592539937151E-3</v>
      </c>
      <c r="AM34" s="162" t="s">
        <v>322</v>
      </c>
      <c r="AN34" s="162">
        <f>SLOPE(AN4:AN32,D4:D32)</f>
        <v>1.5314263012790428E-2</v>
      </c>
      <c r="AO34" s="172">
        <f>SLOPE(AO4:AO32,D4:D32)</f>
        <v>3.1613445926855078E-3</v>
      </c>
      <c r="AP34" s="162">
        <f>SLOPE(AP4:AP32,D4:D32)</f>
        <v>1.1604170882399947E-2</v>
      </c>
      <c r="AQ34" s="162">
        <f>SLOPE(AQ4:AQ32,D4:D32)</f>
        <v>3.6888344541914489E-2</v>
      </c>
      <c r="AR34" s="162">
        <f>SLOPE(AR4:AR32,D4:D32)</f>
        <v>1.5811424312195926E-2</v>
      </c>
      <c r="AS34" s="162">
        <f>SLOPE(AS4:AS32,D4:D32)</f>
        <v>1.1697551031367928E-2</v>
      </c>
      <c r="AT34" s="162">
        <f>SLOPE(AT4:AT32,D4:D32)</f>
        <v>5.7985322292435039E-3</v>
      </c>
      <c r="AU34" s="162">
        <f>SLOPE(AU4:AU32,D4:D32)</f>
        <v>4.27350238393545E-2</v>
      </c>
      <c r="AV34" s="162">
        <f>SLOPE(AV4:AV32,D4:D32)</f>
        <v>6.3598839541554502E-3</v>
      </c>
    </row>
    <row r="35" spans="1:58">
      <c r="A35" s="180"/>
      <c r="B35" s="178"/>
      <c r="C35" s="179"/>
      <c r="S35" s="162" t="s">
        <v>321</v>
      </c>
      <c r="T35" s="162">
        <f>INTERCEPT(T4:T32,D4:D32)</f>
        <v>-1.6090355182144744E-2</v>
      </c>
      <c r="U35" s="162">
        <f>INTERCEPT(U4:U32,D4:D32)</f>
        <v>-4.927271340396211E-2</v>
      </c>
      <c r="V35" s="162">
        <f>INTERCEPT(V4:V32,D4:D32)</f>
        <v>-0.1256598336560093</v>
      </c>
      <c r="W35" s="162">
        <f>INTERCEPT(W4:W32,D4:D32)</f>
        <v>-0.35980417425439271</v>
      </c>
      <c r="X35" s="162">
        <f>INTERCEPT(X4:X32,D4:D32)</f>
        <v>-0.24242926868924375</v>
      </c>
      <c r="Y35" s="162">
        <f>INTERCEPT(Y4:Y32,D4:D32)</f>
        <v>-0.14286070033980369</v>
      </c>
      <c r="Z35" s="162">
        <f>INTERCEPT(Z4:Z32,D4:D32)</f>
        <v>-5.0309368362422946E-2</v>
      </c>
      <c r="AA35" s="162">
        <f>INTERCEPT(AA4:AA32,D4:D32)</f>
        <v>-0.34663506094902985</v>
      </c>
      <c r="AB35" s="162">
        <f>INTERCEPT(AB4:AB32,D4:D32)</f>
        <v>7.7865176777378586E-3</v>
      </c>
      <c r="AM35" s="162" t="s">
        <v>321</v>
      </c>
      <c r="AN35" s="162">
        <f>INTERCEPT(AN4:AN32,D4:D32)</f>
        <v>-6.055357801821426E-2</v>
      </c>
      <c r="AO35" s="172">
        <f>INTERCEPT(AO4:AO32,D4:D32)</f>
        <v>-9.878093858786019E-2</v>
      </c>
      <c r="AP35" s="162">
        <f>INTERCEPT(AP4:AP32,D4:D32)</f>
        <v>-0.23197401887425428</v>
      </c>
      <c r="AQ35" s="162">
        <f>INTERCEPT(AQ4:AQ32,D4:D32)</f>
        <v>-0.70944960388365708</v>
      </c>
      <c r="AR35" s="162">
        <f>INTERCEPT(AR4:AR32,D4:D32)</f>
        <v>-0.46550591530247321</v>
      </c>
      <c r="AS35" s="162">
        <f>INTERCEPT(AS4:AS32,D4:D32)</f>
        <v>-0.2670381481971793</v>
      </c>
      <c r="AT35" s="162">
        <f>INTERCEPT(AT4:AT32,D4:D32)</f>
        <v>-9.6591950821289796E-2</v>
      </c>
      <c r="AU35" s="162">
        <f>INTERCEPT(AU4:AU32,D4:D32)</f>
        <v>-0.63062746528495417</v>
      </c>
      <c r="AV35" s="162">
        <f>INTERCEPT(AV4:AV32,D4:D32)</f>
        <v>1.3752025258741973E-3</v>
      </c>
    </row>
    <row r="36" spans="1:58">
      <c r="A36" s="180"/>
      <c r="B36" s="178"/>
      <c r="C36" s="179"/>
      <c r="S36" s="162" t="s">
        <v>320</v>
      </c>
      <c r="T36" s="162">
        <f>RSQ(T4:T32,D4:D32)</f>
        <v>0.99766061766452019</v>
      </c>
      <c r="U36" s="162">
        <f>RSQ(U4:U32,D4:D32)</f>
        <v>0.97971963166643627</v>
      </c>
      <c r="V36" s="162">
        <f>RSQ(V4:V32,D4:D32)</f>
        <v>0.99501615056847925</v>
      </c>
      <c r="W36" s="162">
        <f>RSQ(W4:W32,D4:D32)</f>
        <v>0.98355186635340075</v>
      </c>
      <c r="X36" s="162">
        <f>RSQ(X4:X32,D4:D32)</f>
        <v>0.98363904253855883</v>
      </c>
      <c r="Y36" s="162">
        <f>RSQ(Y4:Y32,D4:D32)</f>
        <v>0.98571535825214207</v>
      </c>
      <c r="Z36" s="162">
        <f>RSQ(Z4:Z32,D4:D32)</f>
        <v>0.99403827541589562</v>
      </c>
      <c r="AA36" s="162">
        <f>RSQ(AA4:AA32,D4:D32)</f>
        <v>0.99165847264739682</v>
      </c>
      <c r="AB36" s="162">
        <f>RSQ(AB4:AB32,D4:D32)</f>
        <v>0.99046193406269278</v>
      </c>
      <c r="AM36" s="162" t="s">
        <v>320</v>
      </c>
      <c r="AN36" s="162">
        <f>RSQ(AN4:AN32,D4:D32)</f>
        <v>0.99707686097074577</v>
      </c>
      <c r="AO36" s="172">
        <f>RSQ(AO4:AO32,D4:D32)</f>
        <v>0.97648557116602863</v>
      </c>
      <c r="AP36" s="162">
        <f>RSQ(AP4:AP32,D4:D32)</f>
        <v>0.99426904806258798</v>
      </c>
      <c r="AQ36" s="162">
        <f>RSQ(AQ4:AQ32,D4:D32)</f>
        <v>0.97991419893578691</v>
      </c>
      <c r="AR36" s="162">
        <f>RSQ(AR4:AR32,D4:D32)</f>
        <v>0.98094607864394667</v>
      </c>
      <c r="AS36" s="162">
        <f>RSQ(AS4:AS32,D4:D32)</f>
        <v>0.98282629442812242</v>
      </c>
      <c r="AT36" s="162">
        <f>RSQ(AT4:AT32,D4:D32)</f>
        <v>0.99288777480837564</v>
      </c>
      <c r="AU36" s="162">
        <f>RSQ(AU4:AU32,D4:D32)</f>
        <v>0.98971945758255719</v>
      </c>
      <c r="AV36" s="162">
        <f>RSQ(AV4:AV32,D4:D32)</f>
        <v>0.98776122229428487</v>
      </c>
    </row>
    <row r="37" spans="1:58">
      <c r="A37" s="180"/>
      <c r="B37" s="178"/>
      <c r="C37" s="179"/>
      <c r="AO37" s="178"/>
    </row>
    <row r="38" spans="1:58">
      <c r="A38" s="180"/>
      <c r="B38" s="178"/>
      <c r="C38" s="179"/>
      <c r="AD38" s="280" t="s">
        <v>319</v>
      </c>
      <c r="AE38" s="280"/>
      <c r="AF38" s="280"/>
      <c r="AG38" s="280"/>
      <c r="AH38" s="280"/>
      <c r="AI38" s="280"/>
      <c r="AJ38" s="280"/>
      <c r="AK38" s="280"/>
      <c r="AL38" s="280"/>
      <c r="AO38" s="178"/>
      <c r="AX38" s="280" t="s">
        <v>319</v>
      </c>
      <c r="AY38" s="280"/>
      <c r="AZ38" s="280"/>
      <c r="BA38" s="280"/>
      <c r="BB38" s="280"/>
      <c r="BC38" s="280"/>
      <c r="BD38" s="280"/>
      <c r="BE38" s="280"/>
      <c r="BF38" s="280"/>
    </row>
    <row r="39" spans="1:58">
      <c r="A39" s="180"/>
      <c r="B39" s="178"/>
      <c r="C39" s="179"/>
      <c r="AD39" s="162" t="s">
        <v>184</v>
      </c>
      <c r="AE39" s="162" t="s">
        <v>298</v>
      </c>
      <c r="AF39" s="162" t="s">
        <v>297</v>
      </c>
      <c r="AG39" s="162" t="s">
        <v>296</v>
      </c>
      <c r="AH39" s="162" t="s">
        <v>295</v>
      </c>
      <c r="AI39" s="162" t="s">
        <v>294</v>
      </c>
      <c r="AJ39" s="162" t="s">
        <v>293</v>
      </c>
      <c r="AK39" s="162" t="s">
        <v>292</v>
      </c>
      <c r="AL39" s="162" t="s">
        <v>291</v>
      </c>
      <c r="AO39" s="178"/>
      <c r="AX39" s="162" t="s">
        <v>184</v>
      </c>
      <c r="AY39" s="162" t="s">
        <v>298</v>
      </c>
      <c r="AZ39" s="162" t="s">
        <v>297</v>
      </c>
      <c r="BA39" s="162" t="s">
        <v>296</v>
      </c>
      <c r="BB39" s="162" t="s">
        <v>295</v>
      </c>
      <c r="BC39" s="162" t="s">
        <v>294</v>
      </c>
      <c r="BD39" s="162" t="s">
        <v>293</v>
      </c>
      <c r="BE39" s="162" t="s">
        <v>292</v>
      </c>
      <c r="BF39" s="162" t="s">
        <v>291</v>
      </c>
    </row>
    <row r="40" spans="1:58">
      <c r="C40" s="173"/>
      <c r="AD40" s="162" t="s">
        <v>289</v>
      </c>
      <c r="AE40" s="162" t="s">
        <v>289</v>
      </c>
      <c r="AF40" s="162" t="s">
        <v>76</v>
      </c>
      <c r="AG40" s="162" t="s">
        <v>288</v>
      </c>
      <c r="AH40" s="162" t="s">
        <v>288</v>
      </c>
      <c r="AI40" s="162" t="s">
        <v>288</v>
      </c>
      <c r="AJ40" s="162" t="s">
        <v>287</v>
      </c>
      <c r="AK40" s="162" t="s">
        <v>287</v>
      </c>
      <c r="AL40" s="162" t="s">
        <v>287</v>
      </c>
      <c r="AO40" s="178"/>
      <c r="AX40" s="162" t="s">
        <v>289</v>
      </c>
      <c r="AY40" s="162" t="s">
        <v>289</v>
      </c>
      <c r="AZ40" s="162" t="s">
        <v>76</v>
      </c>
      <c r="BA40" s="162" t="s">
        <v>288</v>
      </c>
      <c r="BB40" s="162" t="s">
        <v>288</v>
      </c>
      <c r="BC40" s="162" t="s">
        <v>288</v>
      </c>
      <c r="BD40" s="162" t="s">
        <v>287</v>
      </c>
      <c r="BE40" s="162" t="s">
        <v>287</v>
      </c>
      <c r="BF40" s="162" t="s">
        <v>287</v>
      </c>
    </row>
    <row r="41" spans="1:58">
      <c r="B41" s="162">
        <v>220119019</v>
      </c>
      <c r="C41" s="173" t="s">
        <v>318</v>
      </c>
      <c r="D41" s="166">
        <v>50</v>
      </c>
      <c r="E41" s="162">
        <v>19765</v>
      </c>
      <c r="F41" s="162">
        <v>23280</v>
      </c>
      <c r="G41" s="162">
        <v>20953</v>
      </c>
      <c r="H41" s="162">
        <v>66811</v>
      </c>
      <c r="J41" s="162">
        <v>26681</v>
      </c>
      <c r="K41" s="172">
        <v>8457</v>
      </c>
      <c r="L41" s="162">
        <v>3866</v>
      </c>
      <c r="M41" s="162">
        <v>14685</v>
      </c>
      <c r="N41" s="162">
        <v>5924</v>
      </c>
      <c r="O41" s="162">
        <v>6525</v>
      </c>
      <c r="P41" s="162">
        <v>2337</v>
      </c>
      <c r="Q41" s="162">
        <v>13139</v>
      </c>
      <c r="R41" s="162">
        <v>2904</v>
      </c>
      <c r="T41" s="162">
        <f>J41/H41</f>
        <v>0.39935040637020852</v>
      </c>
      <c r="U41" s="162">
        <f>K41/H41</f>
        <v>0.12658095223840385</v>
      </c>
      <c r="V41" s="162">
        <f>L41/E41</f>
        <v>0.19559827978750316</v>
      </c>
      <c r="W41" s="162">
        <f>M41/F41</f>
        <v>0.63079896907216493</v>
      </c>
      <c r="X41" s="162">
        <f>N41/F41</f>
        <v>0.25446735395189002</v>
      </c>
      <c r="Y41" s="162">
        <f>O41/F41</f>
        <v>0.28028350515463918</v>
      </c>
      <c r="Z41" s="162">
        <f>P41/G41</f>
        <v>0.1115353410012886</v>
      </c>
      <c r="AA41" s="162">
        <f>Q41/G41</f>
        <v>0.62707010929222551</v>
      </c>
      <c r="AB41" s="162">
        <f>R41/G41</f>
        <v>0.13859590512098507</v>
      </c>
      <c r="AC41" s="162" t="s">
        <v>318</v>
      </c>
      <c r="AD41" s="168">
        <f>(((T41-$T$35)/$T$34)/$D41)*100</f>
        <v>54.448404210747867</v>
      </c>
      <c r="AE41" s="176">
        <f>(((U41-$U$35)/$U$34)/$D41)*100</f>
        <v>113.41900339221162</v>
      </c>
      <c r="AF41" s="168">
        <f>(((V41-$V$35)/$V$34)/$D41)*100</f>
        <v>55.995480813967326</v>
      </c>
      <c r="AG41" s="168">
        <f>(((W41-$W$35)/$W$34)/$D41)*100</f>
        <v>54.336416135213895</v>
      </c>
      <c r="AH41" s="168">
        <f>(((X41-$X$35)/$X$34)/$D41)*100</f>
        <v>63.953602975417404</v>
      </c>
      <c r="AI41" s="168">
        <f>(((Y41-$Y$35)/$Y$34)/$D41)*100</f>
        <v>73.296254539677236</v>
      </c>
      <c r="AJ41" s="168">
        <f>(((Z41-$Z$35)/$Z$34)/$D41)*100</f>
        <v>56.371589305448367</v>
      </c>
      <c r="AK41" s="168">
        <f>(((AA41-$AA$35)/$AA$34)/$D41)*100</f>
        <v>45.942099690370775</v>
      </c>
      <c r="AL41" s="168">
        <f>(((AB41-$AB$35)/$AB$34)/$D41)*100</f>
        <v>41.186450633628375</v>
      </c>
      <c r="AM41" s="177" t="s">
        <v>318</v>
      </c>
      <c r="AN41" s="162">
        <f t="shared" ref="AN41:AV42" si="40">T41</f>
        <v>0.39935040637020852</v>
      </c>
      <c r="AO41" s="178">
        <f t="shared" si="40"/>
        <v>0.12658095223840385</v>
      </c>
      <c r="AP41" s="162">
        <f t="shared" si="40"/>
        <v>0.19559827978750316</v>
      </c>
      <c r="AQ41" s="162">
        <f t="shared" si="40"/>
        <v>0.63079896907216493</v>
      </c>
      <c r="AR41" s="162">
        <f t="shared" si="40"/>
        <v>0.25446735395189002</v>
      </c>
      <c r="AS41" s="162">
        <f t="shared" si="40"/>
        <v>0.28028350515463918</v>
      </c>
      <c r="AT41" s="162">
        <f t="shared" si="40"/>
        <v>0.1115353410012886</v>
      </c>
      <c r="AU41" s="162">
        <f t="shared" si="40"/>
        <v>0.62707010929222551</v>
      </c>
      <c r="AV41" s="162">
        <f t="shared" si="40"/>
        <v>0.13859590512098507</v>
      </c>
      <c r="AW41" s="177" t="s">
        <v>318</v>
      </c>
      <c r="AX41" s="168">
        <f>(((AN41-$AN$35)/$AN$34)/$D41)*100</f>
        <v>60.062176548007869</v>
      </c>
      <c r="AY41" s="176">
        <f>(((AO41-$AO$35)/$AO$34)/$D41)*100</f>
        <v>142.57344254573843</v>
      </c>
      <c r="AZ41" s="168">
        <f>(((AP41-$AP$35)/$AP$34)/$D41)*100</f>
        <v>73.69286491812295</v>
      </c>
      <c r="BA41" s="168">
        <f>(((AQ41-$AQ$35)/$AQ$34)/$D41)*100</f>
        <v>72.665151532238625</v>
      </c>
      <c r="BB41" s="168">
        <f>(((AR41-$AR$35)/$AR$34)/$D41)*100</f>
        <v>91.070007994032721</v>
      </c>
      <c r="BC41" s="168">
        <f>(((AS41-$AS$35)/$AS$34)/$D41)*100</f>
        <v>93.57884430409942</v>
      </c>
      <c r="BD41" s="168">
        <f>(((AT41-$AT$35)/$AT$34)/$D41)*100</f>
        <v>71.786198159919991</v>
      </c>
      <c r="BE41" s="168">
        <f>(((AU41-$AU$35)/$AU$34)/$D41)*100</f>
        <v>58.8602725158174</v>
      </c>
      <c r="BF41" s="168">
        <f>(((AV41-$AV$35)/$AV$34)/$D41)*100</f>
        <v>43.151951697311389</v>
      </c>
    </row>
    <row r="42" spans="1:58">
      <c r="B42" s="162">
        <v>220119069</v>
      </c>
      <c r="C42" s="173" t="s">
        <v>318</v>
      </c>
      <c r="D42" s="166">
        <v>50</v>
      </c>
      <c r="E42" s="162">
        <v>12534</v>
      </c>
      <c r="F42" s="162">
        <v>14653</v>
      </c>
      <c r="G42" s="162">
        <v>13938</v>
      </c>
      <c r="H42" s="162">
        <v>56587</v>
      </c>
      <c r="J42" s="162">
        <v>18497</v>
      </c>
      <c r="K42" s="172">
        <v>4797</v>
      </c>
      <c r="L42" s="162">
        <v>2750</v>
      </c>
      <c r="M42" s="162">
        <v>11381</v>
      </c>
      <c r="N42" s="162">
        <v>3526</v>
      </c>
      <c r="O42" s="162">
        <v>3178</v>
      </c>
      <c r="P42" s="162">
        <v>1600</v>
      </c>
      <c r="Q42" s="162">
        <v>7920</v>
      </c>
      <c r="R42" s="162">
        <v>5352</v>
      </c>
      <c r="T42" s="162">
        <f>J42/H42</f>
        <v>0.32687719794299042</v>
      </c>
      <c r="U42" s="162">
        <f>K42/H42</f>
        <v>8.4772120805131926E-2</v>
      </c>
      <c r="V42" s="162">
        <f>L42/E42</f>
        <v>0.21940322323280675</v>
      </c>
      <c r="W42" s="162">
        <f>M42/F42</f>
        <v>0.77670101685661641</v>
      </c>
      <c r="X42" s="162">
        <f>N42/F42</f>
        <v>0.24063331740940422</v>
      </c>
      <c r="Y42" s="162">
        <f>O42/F42</f>
        <v>0.21688391455674605</v>
      </c>
      <c r="Z42" s="162">
        <f>P42/G42</f>
        <v>0.11479408810446262</v>
      </c>
      <c r="AA42" s="162">
        <f>Q42/G42</f>
        <v>0.56823073611708996</v>
      </c>
      <c r="AB42" s="162">
        <f>R42/G42</f>
        <v>0.38398622470942745</v>
      </c>
      <c r="AC42" s="162" t="s">
        <v>318</v>
      </c>
      <c r="AD42" s="168">
        <f>(((T42-$T$35)/$T$34)/$D42)*100</f>
        <v>44.94993677064889</v>
      </c>
      <c r="AE42" s="176">
        <f>(((U42-$U$35)/$U$34)/$D42)*100</f>
        <v>86.453878856233402</v>
      </c>
      <c r="AF42" s="168">
        <f>(((V42-$V$35)/$V$34)/$D42)*100</f>
        <v>60.144696656895604</v>
      </c>
      <c r="AG42" s="168">
        <f>(((W42-$W$35)/$W$34)/$D42)*100</f>
        <v>62.339413538163157</v>
      </c>
      <c r="AH42" s="168">
        <f>(((X42-$X$35)/$X$34)/$D42)*100</f>
        <v>62.173078737029627</v>
      </c>
      <c r="AI42" s="168">
        <f>(((Y42-$Y$35)/$Y$34)/$D42)*100</f>
        <v>62.314295033119535</v>
      </c>
      <c r="AJ42" s="168">
        <f>(((Z42-$Z$35)/$Z$34)/$D42)*100</f>
        <v>57.50663260759066</v>
      </c>
      <c r="AK42" s="168">
        <f>(((AA42-$AA$35)/$AA$34)/$D42)*100</f>
        <v>43.165895526371905</v>
      </c>
      <c r="AL42" s="168">
        <f>(((AB42-$AB$35)/$AB$34)/$D42)*100</f>
        <v>118.44968442168182</v>
      </c>
      <c r="AM42" s="177" t="s">
        <v>318</v>
      </c>
      <c r="AN42" s="162">
        <f t="shared" si="40"/>
        <v>0.32687719794299042</v>
      </c>
      <c r="AO42" s="178">
        <f t="shared" si="40"/>
        <v>8.4772120805131926E-2</v>
      </c>
      <c r="AP42" s="162">
        <f t="shared" si="40"/>
        <v>0.21940322323280675</v>
      </c>
      <c r="AQ42" s="162">
        <f t="shared" si="40"/>
        <v>0.77670101685661641</v>
      </c>
      <c r="AR42" s="162">
        <f t="shared" si="40"/>
        <v>0.24063331740940422</v>
      </c>
      <c r="AS42" s="162">
        <f t="shared" si="40"/>
        <v>0.21688391455674605</v>
      </c>
      <c r="AT42" s="162">
        <f t="shared" si="40"/>
        <v>0.11479408810446262</v>
      </c>
      <c r="AU42" s="162">
        <f t="shared" si="40"/>
        <v>0.56823073611708996</v>
      </c>
      <c r="AV42" s="162">
        <f t="shared" si="40"/>
        <v>0.38398622470942745</v>
      </c>
      <c r="AW42" s="177" t="s">
        <v>318</v>
      </c>
      <c r="AX42" s="168">
        <f>(((AN42-$AN$35)/$AN$34)/$D42)*100</f>
        <v>50.59737783497954</v>
      </c>
      <c r="AY42" s="176">
        <f>(((AO42-$AO$35)/$AO$34)/$D42)*100</f>
        <v>116.1234114229015</v>
      </c>
      <c r="AZ42" s="168">
        <f>(((AP42-$AP$35)/$AP$34)/$D42)*100</f>
        <v>77.795690305054919</v>
      </c>
      <c r="BA42" s="168">
        <f>(((AQ42-$AQ$35)/$AQ$34)/$D42)*100</f>
        <v>80.575620250544475</v>
      </c>
      <c r="BB42" s="168">
        <f>(((AR42-$AR$35)/$AR$34)/$D42)*100</f>
        <v>89.32012939115252</v>
      </c>
      <c r="BC42" s="168">
        <f>(((AS42-$AS$35)/$AS$34)/$D42)*100</f>
        <v>82.739038531441196</v>
      </c>
      <c r="BD42" s="168">
        <f>(((AT42-$AT$35)/$AT$34)/$D42)*100</f>
        <v>72.910188498971422</v>
      </c>
      <c r="BE42" s="168">
        <f>(((AU42-$AU$35)/$AU$34)/$D42)*100</f>
        <v>56.106588633654667</v>
      </c>
      <c r="BF42" s="168">
        <f>(((AV42-$AV$35)/$AV$34)/$D42)*100</f>
        <v>120.3201268895987</v>
      </c>
    </row>
    <row r="43" spans="1:58">
      <c r="C43" s="173"/>
    </row>
    <row r="44" spans="1:58">
      <c r="B44" s="162">
        <v>220119026</v>
      </c>
      <c r="C44" s="173" t="s">
        <v>317</v>
      </c>
      <c r="E44" s="162">
        <v>13221</v>
      </c>
      <c r="F44" s="162">
        <v>15259</v>
      </c>
      <c r="G44" s="162">
        <v>12561</v>
      </c>
      <c r="H44" s="162">
        <v>48030</v>
      </c>
      <c r="J44" s="162">
        <v>1565</v>
      </c>
      <c r="K44" s="162">
        <v>561442</v>
      </c>
      <c r="L44" s="162">
        <v>94</v>
      </c>
      <c r="M44" s="162">
        <v>115</v>
      </c>
      <c r="N44" s="162">
        <v>38</v>
      </c>
      <c r="O44" s="162">
        <v>151</v>
      </c>
      <c r="P44" s="162">
        <v>23</v>
      </c>
      <c r="Q44" s="162">
        <v>57</v>
      </c>
      <c r="R44" s="162">
        <v>92</v>
      </c>
      <c r="T44" s="162">
        <f>J44/H44</f>
        <v>3.2583801790547574E-2</v>
      </c>
      <c r="U44" s="162">
        <f>K44/H44</f>
        <v>11.689402456797835</v>
      </c>
      <c r="V44" s="162">
        <f>L44/E44</f>
        <v>7.10990091521065E-3</v>
      </c>
      <c r="W44" s="162">
        <f>M44/F44</f>
        <v>7.5365358149288948E-3</v>
      </c>
      <c r="X44" s="162">
        <f>N44/F44</f>
        <v>2.4903335736286784E-3</v>
      </c>
      <c r="Y44" s="162">
        <f>O44/F44</f>
        <v>9.8957992004718529E-3</v>
      </c>
      <c r="Z44" s="162">
        <f>P44/G44</f>
        <v>1.8310644057001832E-3</v>
      </c>
      <c r="AA44" s="162">
        <f>Q44/G44</f>
        <v>4.5378552663004534E-3</v>
      </c>
      <c r="AB44" s="162">
        <f>R44/G44</f>
        <v>7.3242576228007327E-3</v>
      </c>
    </row>
    <row r="45" spans="1:58">
      <c r="C45" s="173"/>
    </row>
    <row r="46" spans="1:58">
      <c r="T46" s="280" t="s">
        <v>316</v>
      </c>
      <c r="U46" s="280"/>
      <c r="V46" s="280"/>
      <c r="W46" s="280"/>
      <c r="X46" s="280"/>
      <c r="Y46" s="280"/>
      <c r="Z46" s="280"/>
      <c r="AA46" s="280"/>
      <c r="AB46" s="280"/>
      <c r="AC46" s="174"/>
      <c r="AD46" s="287" t="s">
        <v>315</v>
      </c>
      <c r="AE46" s="287"/>
      <c r="AF46" s="287"/>
      <c r="AG46" s="287"/>
      <c r="AH46" s="287"/>
      <c r="AI46" s="287"/>
      <c r="AJ46" s="287"/>
      <c r="AK46" s="287"/>
      <c r="AL46" s="287"/>
      <c r="AN46" s="280"/>
      <c r="AO46" s="280"/>
      <c r="AP46" s="280"/>
      <c r="AQ46" s="280"/>
      <c r="AR46" s="280"/>
      <c r="AS46" s="280"/>
      <c r="AT46" s="280"/>
      <c r="AU46" s="280"/>
      <c r="AV46" s="280"/>
      <c r="AW46" s="174"/>
      <c r="AX46" s="287" t="s">
        <v>314</v>
      </c>
      <c r="AY46" s="287"/>
      <c r="AZ46" s="287"/>
      <c r="BA46" s="287"/>
      <c r="BB46" s="287"/>
      <c r="BC46" s="287"/>
      <c r="BD46" s="287"/>
      <c r="BE46" s="287"/>
      <c r="BF46" s="287"/>
    </row>
    <row r="47" spans="1:58">
      <c r="C47" s="162" t="s">
        <v>313</v>
      </c>
      <c r="E47" s="162" t="s">
        <v>76</v>
      </c>
      <c r="F47" s="162" t="s">
        <v>288</v>
      </c>
      <c r="G47" s="162" t="s">
        <v>287</v>
      </c>
      <c r="H47" s="162" t="s">
        <v>289</v>
      </c>
      <c r="J47" s="162" t="s">
        <v>184</v>
      </c>
      <c r="K47" s="162" t="s">
        <v>298</v>
      </c>
      <c r="L47" s="162" t="s">
        <v>297</v>
      </c>
      <c r="M47" s="162" t="s">
        <v>296</v>
      </c>
      <c r="N47" s="162" t="s">
        <v>295</v>
      </c>
      <c r="O47" s="162" t="s">
        <v>294</v>
      </c>
      <c r="P47" s="162" t="s">
        <v>293</v>
      </c>
      <c r="Q47" s="162" t="s">
        <v>292</v>
      </c>
      <c r="R47" s="162" t="s">
        <v>291</v>
      </c>
      <c r="T47" s="162" t="s">
        <v>184</v>
      </c>
      <c r="U47" s="162" t="s">
        <v>298</v>
      </c>
      <c r="V47" s="162" t="s">
        <v>297</v>
      </c>
      <c r="W47" s="162" t="s">
        <v>296</v>
      </c>
      <c r="X47" s="162" t="s">
        <v>295</v>
      </c>
      <c r="Y47" s="162" t="s">
        <v>294</v>
      </c>
      <c r="Z47" s="162" t="s">
        <v>293</v>
      </c>
      <c r="AA47" s="162" t="s">
        <v>292</v>
      </c>
      <c r="AB47" s="162" t="s">
        <v>291</v>
      </c>
      <c r="AC47" s="174"/>
      <c r="AD47" s="174" t="s">
        <v>184</v>
      </c>
      <c r="AE47" s="174" t="s">
        <v>298</v>
      </c>
      <c r="AF47" s="174" t="s">
        <v>297</v>
      </c>
      <c r="AG47" s="174" t="s">
        <v>296</v>
      </c>
      <c r="AH47" s="174" t="s">
        <v>295</v>
      </c>
      <c r="AI47" s="174" t="s">
        <v>294</v>
      </c>
      <c r="AJ47" s="174" t="s">
        <v>293</v>
      </c>
      <c r="AK47" s="174" t="s">
        <v>292</v>
      </c>
      <c r="AL47" s="174" t="s">
        <v>291</v>
      </c>
      <c r="AW47" s="174"/>
      <c r="AX47" s="174" t="s">
        <v>184</v>
      </c>
      <c r="AY47" s="174" t="s">
        <v>298</v>
      </c>
      <c r="AZ47" s="174" t="s">
        <v>297</v>
      </c>
      <c r="BA47" s="174" t="s">
        <v>296</v>
      </c>
      <c r="BB47" s="174" t="s">
        <v>295</v>
      </c>
      <c r="BC47" s="174" t="s">
        <v>294</v>
      </c>
      <c r="BD47" s="174" t="s">
        <v>293</v>
      </c>
      <c r="BE47" s="174" t="s">
        <v>292</v>
      </c>
      <c r="BF47" s="174" t="s">
        <v>291</v>
      </c>
    </row>
    <row r="48" spans="1:58">
      <c r="B48" s="162" t="s">
        <v>312</v>
      </c>
      <c r="C48" s="162" t="s">
        <v>216</v>
      </c>
      <c r="D48" s="166" t="s">
        <v>311</v>
      </c>
      <c r="E48" s="173" t="s">
        <v>310</v>
      </c>
      <c r="F48" s="173" t="s">
        <v>309</v>
      </c>
      <c r="G48" s="173" t="s">
        <v>308</v>
      </c>
      <c r="H48" s="173" t="s">
        <v>307</v>
      </c>
      <c r="J48" s="173" t="s">
        <v>306</v>
      </c>
      <c r="K48" s="173" t="s">
        <v>305</v>
      </c>
      <c r="L48" s="173">
        <v>265</v>
      </c>
      <c r="M48" s="173" t="s">
        <v>304</v>
      </c>
      <c r="N48" s="173">
        <v>365</v>
      </c>
      <c r="O48" s="173" t="s">
        <v>303</v>
      </c>
      <c r="P48" s="173">
        <v>465</v>
      </c>
      <c r="Q48" s="173" t="s">
        <v>302</v>
      </c>
      <c r="R48" s="173" t="s">
        <v>301</v>
      </c>
      <c r="S48" s="173" t="s">
        <v>290</v>
      </c>
      <c r="T48" s="162" t="s">
        <v>289</v>
      </c>
      <c r="U48" s="162" t="s">
        <v>289</v>
      </c>
      <c r="V48" s="162" t="s">
        <v>76</v>
      </c>
      <c r="W48" s="162" t="s">
        <v>288</v>
      </c>
      <c r="X48" s="162" t="s">
        <v>288</v>
      </c>
      <c r="Y48" s="162" t="s">
        <v>288</v>
      </c>
      <c r="Z48" s="162" t="s">
        <v>287</v>
      </c>
      <c r="AA48" s="162" t="s">
        <v>287</v>
      </c>
      <c r="AB48" s="162" t="s">
        <v>287</v>
      </c>
      <c r="AC48" s="171" t="s">
        <v>290</v>
      </c>
      <c r="AD48" s="174" t="s">
        <v>289</v>
      </c>
      <c r="AE48" s="174" t="s">
        <v>289</v>
      </c>
      <c r="AF48" s="174" t="s">
        <v>76</v>
      </c>
      <c r="AG48" s="174" t="s">
        <v>288</v>
      </c>
      <c r="AH48" s="174" t="s">
        <v>288</v>
      </c>
      <c r="AI48" s="174" t="s">
        <v>288</v>
      </c>
      <c r="AJ48" s="174" t="s">
        <v>287</v>
      </c>
      <c r="AK48" s="174" t="s">
        <v>287</v>
      </c>
      <c r="AL48" s="174" t="s">
        <v>287</v>
      </c>
      <c r="AM48" s="173"/>
      <c r="AW48" s="171" t="s">
        <v>290</v>
      </c>
      <c r="AX48" s="174" t="s">
        <v>289</v>
      </c>
      <c r="AY48" s="174" t="s">
        <v>289</v>
      </c>
      <c r="AZ48" s="174" t="s">
        <v>76</v>
      </c>
      <c r="BA48" s="174" t="s">
        <v>288</v>
      </c>
      <c r="BB48" s="174" t="s">
        <v>288</v>
      </c>
      <c r="BC48" s="174" t="s">
        <v>288</v>
      </c>
      <c r="BD48" s="174" t="s">
        <v>287</v>
      </c>
      <c r="BE48" s="174" t="s">
        <v>287</v>
      </c>
      <c r="BF48" s="174" t="s">
        <v>287</v>
      </c>
    </row>
    <row r="49" spans="2:58">
      <c r="B49" s="162">
        <v>220119027</v>
      </c>
      <c r="C49" s="173" t="s">
        <v>286</v>
      </c>
      <c r="E49" s="162">
        <v>6128</v>
      </c>
      <c r="F49" s="162">
        <v>8476</v>
      </c>
      <c r="G49" s="162">
        <v>6707</v>
      </c>
      <c r="H49" s="162">
        <v>25135</v>
      </c>
      <c r="J49" s="162">
        <v>24922</v>
      </c>
      <c r="K49" s="172">
        <v>1150</v>
      </c>
      <c r="L49" s="162">
        <v>13788</v>
      </c>
      <c r="M49" s="162">
        <v>3316</v>
      </c>
      <c r="N49" s="162">
        <v>2587</v>
      </c>
      <c r="O49" s="162">
        <v>519</v>
      </c>
      <c r="P49" s="162">
        <v>82</v>
      </c>
      <c r="Q49" s="162">
        <v>348</v>
      </c>
      <c r="R49" s="162">
        <v>34</v>
      </c>
      <c r="T49" s="162">
        <f>J49/H49</f>
        <v>0.9915257608911876</v>
      </c>
      <c r="U49" s="162">
        <f>K49/H49</f>
        <v>4.5752934155559977E-2</v>
      </c>
      <c r="V49" s="162">
        <f t="shared" ref="V49:W51" si="41">L49/E49</f>
        <v>2.25</v>
      </c>
      <c r="W49" s="162">
        <f t="shared" si="41"/>
        <v>0.39122227465785747</v>
      </c>
      <c r="X49" s="162">
        <f>N49/F49</f>
        <v>0.30521472392638038</v>
      </c>
      <c r="Y49" s="162">
        <f t="shared" ref="Y49:Z51" si="42">O49/F49</f>
        <v>6.1231713072203868E-2</v>
      </c>
      <c r="Z49" s="162">
        <f t="shared" si="42"/>
        <v>1.2226032503354705E-2</v>
      </c>
      <c r="AA49" s="162">
        <f>Q49/G49</f>
        <v>5.1886089160578498E-2</v>
      </c>
      <c r="AB49" s="162">
        <f>R49/G49</f>
        <v>5.0693305501714626E-3</v>
      </c>
      <c r="AC49" s="171" t="s">
        <v>286</v>
      </c>
      <c r="AD49" s="169">
        <f>(((T49-$T$35)/$T$34))</f>
        <v>66.029979066354656</v>
      </c>
      <c r="AE49" s="170">
        <f>(((U49-$U$35)/$U$34))</f>
        <v>30.643985166676043</v>
      </c>
      <c r="AF49" s="169">
        <f>(((V49-$V$35)/$V$34))</f>
        <v>207.03946308174432</v>
      </c>
      <c r="AG49" s="169">
        <f>(((W49-$W$35)/$W$34))</f>
        <v>20.597595480875324</v>
      </c>
      <c r="AH49" s="169">
        <f>(((X49-$X$35)/$X$34))</f>
        <v>35.242548328716211</v>
      </c>
      <c r="AI49" s="169">
        <f>(((Y49-$Y$35)/$Y$34))</f>
        <v>17.676254677272194</v>
      </c>
      <c r="AJ49" s="169">
        <f>(((Z49-$Z$35)/$Z$34))</f>
        <v>10.890748139115924</v>
      </c>
      <c r="AK49" s="169">
        <f>(((AA49-$AA$35)/$AA$34))</f>
        <v>9.4016643675212492</v>
      </c>
      <c r="AL49" s="169">
        <f>(((AB49-$AB$35)/$AB$34))</f>
        <v>-0.42776476397918128</v>
      </c>
      <c r="AN49" s="162">
        <f t="shared" ref="AN49:AV51" si="43">T49</f>
        <v>0.9915257608911876</v>
      </c>
      <c r="AO49" s="172">
        <f t="shared" si="43"/>
        <v>4.5752934155559977E-2</v>
      </c>
      <c r="AP49" s="162">
        <f t="shared" si="43"/>
        <v>2.25</v>
      </c>
      <c r="AQ49" s="162">
        <f t="shared" si="43"/>
        <v>0.39122227465785747</v>
      </c>
      <c r="AR49" s="162">
        <f t="shared" si="43"/>
        <v>0.30521472392638038</v>
      </c>
      <c r="AS49" s="162">
        <f t="shared" si="43"/>
        <v>6.1231713072203868E-2</v>
      </c>
      <c r="AT49" s="162">
        <f t="shared" si="43"/>
        <v>1.2226032503354705E-2</v>
      </c>
      <c r="AU49" s="162">
        <f t="shared" si="43"/>
        <v>5.1886089160578498E-2</v>
      </c>
      <c r="AV49" s="162">
        <f t="shared" si="43"/>
        <v>5.0693305501714626E-3</v>
      </c>
      <c r="AW49" s="171" t="s">
        <v>286</v>
      </c>
      <c r="AX49" s="169">
        <f>(((AN49-$AN$35)/$AN$34))</f>
        <v>68.699312401171923</v>
      </c>
      <c r="AY49" s="170">
        <f>(((AO49-$AO$35)/$AO$34))</f>
        <v>45.71911365747102</v>
      </c>
      <c r="AZ49" s="169">
        <f>(((AP49-$AP$35)/$AP$34))</f>
        <v>213.88637275573612</v>
      </c>
      <c r="BA49" s="169">
        <f>(((AQ49-$AQ$35)/$AQ$34))</f>
        <v>29.837930983616598</v>
      </c>
      <c r="BB49" s="169">
        <f>(((AR49-$AR$35)/$AR$34))</f>
        <v>48.744542174759594</v>
      </c>
      <c r="BC49" s="169">
        <f>(((AS49-$AS$35)/$AS$34))</f>
        <v>28.063127092936035</v>
      </c>
      <c r="BD49" s="169">
        <f>(((AT49-$AT$35)/$AT$34))</f>
        <v>18.766470379494859</v>
      </c>
      <c r="BE49" s="169">
        <f>(((AU49-$AU$35)/$AU$34))</f>
        <v>15.970824235670809</v>
      </c>
      <c r="BF49" s="169">
        <f>(((AV49-$AV$35)/$AV$34))</f>
        <v>0.5808483379454713</v>
      </c>
    </row>
    <row r="50" spans="2:58">
      <c r="B50" s="162">
        <v>220119033</v>
      </c>
      <c r="C50" s="173" t="s">
        <v>285</v>
      </c>
      <c r="E50" s="162">
        <v>5809</v>
      </c>
      <c r="F50" s="162">
        <v>5277</v>
      </c>
      <c r="G50" s="162">
        <v>4371</v>
      </c>
      <c r="H50" s="162">
        <v>22053</v>
      </c>
      <c r="J50" s="162">
        <v>43508</v>
      </c>
      <c r="K50" s="172">
        <v>6705</v>
      </c>
      <c r="L50" s="162">
        <v>26521</v>
      </c>
      <c r="M50" s="162">
        <v>1684</v>
      </c>
      <c r="N50" s="162">
        <v>29838</v>
      </c>
      <c r="O50" s="162">
        <v>344</v>
      </c>
      <c r="P50" s="162">
        <v>153</v>
      </c>
      <c r="Q50" s="162">
        <v>2386</v>
      </c>
      <c r="R50" s="162">
        <v>151</v>
      </c>
      <c r="T50" s="162">
        <f>J50/H50</f>
        <v>1.9728835079127556</v>
      </c>
      <c r="U50" s="162">
        <f>K50/H50</f>
        <v>0.30404026663039041</v>
      </c>
      <c r="V50" s="162">
        <f t="shared" si="41"/>
        <v>4.5655018075400244</v>
      </c>
      <c r="W50" s="162">
        <f t="shared" si="41"/>
        <v>0.31912071252605645</v>
      </c>
      <c r="X50" s="162">
        <f>N50/F50</f>
        <v>5.6543490619670269</v>
      </c>
      <c r="Y50" s="162">
        <f t="shared" si="42"/>
        <v>6.5188554102709878E-2</v>
      </c>
      <c r="Z50" s="162">
        <f t="shared" si="42"/>
        <v>3.5003431708991076E-2</v>
      </c>
      <c r="AA50" s="162">
        <f>Q50/G50</f>
        <v>0.54587051018073662</v>
      </c>
      <c r="AB50" s="162">
        <f>R50/G50</f>
        <v>3.4545870510180737E-2</v>
      </c>
      <c r="AC50" s="171" t="s">
        <v>285</v>
      </c>
      <c r="AD50" s="169">
        <f>(((T50-$T$35)/$T$34))</f>
        <v>130.33922388566157</v>
      </c>
      <c r="AE50" s="170">
        <f>(((U50-$U$35)/$U$34))</f>
        <v>113.93679493302113</v>
      </c>
      <c r="AF50" s="169">
        <f>(((V50-$V$35)/$V$34))</f>
        <v>408.8361362443851</v>
      </c>
      <c r="AG50" s="169">
        <f>(((W50-$W$35)/$W$34))</f>
        <v>18.62014340514482</v>
      </c>
      <c r="AH50" s="169">
        <f>(((X50-$X$35)/$X$34))</f>
        <v>379.47553173972528</v>
      </c>
      <c r="AI50" s="169">
        <f>(((Y50-$Y$35)/$Y$34))</f>
        <v>18.018953009872678</v>
      </c>
      <c r="AJ50" s="169">
        <f>(((Z50-$Z$35)/$Z$34))</f>
        <v>14.8575079995846</v>
      </c>
      <c r="AK50" s="169">
        <f>(((AA50-$AA$35)/$AA$34))</f>
        <v>21.055439149458127</v>
      </c>
      <c r="AL50" s="169">
        <f>(((AB50-$AB$35)/$AB$34))</f>
        <v>4.2127051657489707</v>
      </c>
      <c r="AN50" s="162">
        <f t="shared" si="43"/>
        <v>1.9728835079127556</v>
      </c>
      <c r="AO50" s="172">
        <f t="shared" si="43"/>
        <v>0.30404026663039041</v>
      </c>
      <c r="AP50" s="162">
        <f t="shared" si="43"/>
        <v>4.5655018075400244</v>
      </c>
      <c r="AQ50" s="162">
        <f t="shared" si="43"/>
        <v>0.31912071252605645</v>
      </c>
      <c r="AR50" s="162">
        <f t="shared" si="43"/>
        <v>5.6543490619670269</v>
      </c>
      <c r="AS50" s="162">
        <f t="shared" si="43"/>
        <v>6.5188554102709878E-2</v>
      </c>
      <c r="AT50" s="162">
        <f t="shared" si="43"/>
        <v>3.5003431708991076E-2</v>
      </c>
      <c r="AU50" s="162">
        <f t="shared" si="43"/>
        <v>0.54587051018073662</v>
      </c>
      <c r="AV50" s="162">
        <f t="shared" si="43"/>
        <v>3.4545870510180737E-2</v>
      </c>
      <c r="AW50" s="171" t="s">
        <v>285</v>
      </c>
      <c r="AX50" s="169">
        <f>(((AN50-$AN$35)/$AN$34))</f>
        <v>132.78060356104953</v>
      </c>
      <c r="AY50" s="170">
        <f>(((AO50-$AO$35)/$AO$34))</f>
        <v>127.42084686062677</v>
      </c>
      <c r="AZ50" s="169">
        <f>(((AP50-$AP$35)/$AP$34))</f>
        <v>413.42685100325548</v>
      </c>
      <c r="BA50" s="169">
        <f>(((AQ50-$AQ$35)/$AQ$34))</f>
        <v>27.883341721691998</v>
      </c>
      <c r="BB50" s="169">
        <f>(((AR50-$AR$35)/$AR$34))</f>
        <v>387.05273202674306</v>
      </c>
      <c r="BC50" s="169">
        <f>(((AS50-$AS$35)/$AS$34))</f>
        <v>28.401389436899777</v>
      </c>
      <c r="BD50" s="169">
        <f>(((AT50-$AT$35)/$AT$34))</f>
        <v>22.694602242031383</v>
      </c>
      <c r="BE50" s="169">
        <f>(((AU50-$AU$35)/$AU$34))</f>
        <v>27.53006479856597</v>
      </c>
      <c r="BF50" s="169">
        <f>(((AV50-$AV$35)/$AV$34))</f>
        <v>5.2156089990656724</v>
      </c>
    </row>
    <row r="51" spans="2:58">
      <c r="B51" s="162">
        <v>220119025</v>
      </c>
      <c r="C51" s="173" t="s">
        <v>284</v>
      </c>
      <c r="E51" s="162">
        <v>9912</v>
      </c>
      <c r="F51" s="162">
        <v>11195</v>
      </c>
      <c r="G51" s="162">
        <v>9286</v>
      </c>
      <c r="H51" s="162">
        <v>34451</v>
      </c>
      <c r="J51" s="162">
        <v>27178</v>
      </c>
      <c r="K51" s="172">
        <v>2834</v>
      </c>
      <c r="L51" s="162">
        <v>15935</v>
      </c>
      <c r="M51" s="162">
        <v>2382</v>
      </c>
      <c r="N51" s="162">
        <v>2583</v>
      </c>
      <c r="O51" s="162">
        <v>445</v>
      </c>
      <c r="P51" s="162">
        <v>131</v>
      </c>
      <c r="Q51" s="162">
        <v>934</v>
      </c>
      <c r="R51" s="162">
        <v>66</v>
      </c>
      <c r="T51" s="162">
        <f>J51/H51</f>
        <v>0.78888856636962645</v>
      </c>
      <c r="U51" s="162">
        <f>K51/H51</f>
        <v>8.2261763083800177E-2</v>
      </c>
      <c r="V51" s="162">
        <f t="shared" si="41"/>
        <v>1.6076472962066182</v>
      </c>
      <c r="W51" s="162">
        <f t="shared" si="41"/>
        <v>0.21277355962483252</v>
      </c>
      <c r="X51" s="162">
        <f>N51/F51</f>
        <v>0.23072800357302367</v>
      </c>
      <c r="Y51" s="162">
        <f t="shared" si="42"/>
        <v>3.974988834301027E-2</v>
      </c>
      <c r="Z51" s="162">
        <f t="shared" si="42"/>
        <v>1.4107258238208055E-2</v>
      </c>
      <c r="AA51" s="162">
        <f>Q51/G51</f>
        <v>0.10058152056859788</v>
      </c>
      <c r="AB51" s="162">
        <f>R51/G51</f>
        <v>7.1074736161964251E-3</v>
      </c>
      <c r="AC51" s="171" t="s">
        <v>284</v>
      </c>
      <c r="AD51" s="169">
        <f>(((T51-$T$35)/$T$34))</f>
        <v>52.750983723896532</v>
      </c>
      <c r="AE51" s="170">
        <f>(((U51-$U$35)/$U$34))</f>
        <v>42.417396249499006</v>
      </c>
      <c r="AF51" s="169">
        <f>(((V51-$V$35)/$V$34))</f>
        <v>151.05823335416139</v>
      </c>
      <c r="AG51" s="169">
        <f>(((W51-$W$35)/$W$34))</f>
        <v>15.703474306240498</v>
      </c>
      <c r="AH51" s="169">
        <f>(((X51-$X$35)/$X$34))</f>
        <v>30.44910244544652</v>
      </c>
      <c r="AI51" s="169">
        <f>(((Y51-$Y$35)/$Y$34))</f>
        <v>15.815733756883048</v>
      </c>
      <c r="AJ51" s="169">
        <f>(((Z51-$Z$35)/$Z$34))</f>
        <v>11.21836986037242</v>
      </c>
      <c r="AK51" s="169">
        <f>(((AA51-$AA$35)/$AA$34))</f>
        <v>10.550456852446914</v>
      </c>
      <c r="AL51" s="169">
        <f>(((AB51-$AB$35)/$AB$34))</f>
        <v>-0.10690140541659775</v>
      </c>
      <c r="AN51" s="162">
        <f t="shared" si="43"/>
        <v>0.78888856636962645</v>
      </c>
      <c r="AO51" s="172">
        <f t="shared" si="43"/>
        <v>8.2261763083800177E-2</v>
      </c>
      <c r="AP51" s="162">
        <f t="shared" si="43"/>
        <v>1.6076472962066182</v>
      </c>
      <c r="AQ51" s="162">
        <f t="shared" si="43"/>
        <v>0.21277355962483252</v>
      </c>
      <c r="AR51" s="162">
        <f t="shared" si="43"/>
        <v>0.23072800357302367</v>
      </c>
      <c r="AS51" s="162">
        <f t="shared" si="43"/>
        <v>3.974988834301027E-2</v>
      </c>
      <c r="AT51" s="162">
        <f t="shared" si="43"/>
        <v>1.4107258238208055E-2</v>
      </c>
      <c r="AU51" s="162">
        <f t="shared" si="43"/>
        <v>0.10058152056859788</v>
      </c>
      <c r="AV51" s="162">
        <f t="shared" si="43"/>
        <v>7.1074736161964251E-3</v>
      </c>
      <c r="AW51" s="171" t="s">
        <v>284</v>
      </c>
      <c r="AX51" s="169">
        <f>(((AN51-$AN$35)/$AN$34))</f>
        <v>55.467386427828039</v>
      </c>
      <c r="AY51" s="170">
        <f>(((AO51-$AO$35)/$AO$34))</f>
        <v>57.267626594881172</v>
      </c>
      <c r="AZ51" s="169">
        <f>(((AP51-$AP$35)/$AP$34))</f>
        <v>158.53104316750688</v>
      </c>
      <c r="BA51" s="169">
        <f>(((AQ51-$AQ$35)/$AQ$34))</f>
        <v>25.000394432463917</v>
      </c>
      <c r="BB51" s="169">
        <f>(((AR51-$AR$35)/$AR$34))</f>
        <v>44.033599069153205</v>
      </c>
      <c r="BC51" s="169">
        <f>(((AS51-$AS$35)/$AS$34))</f>
        <v>26.226689305950682</v>
      </c>
      <c r="BD51" s="169">
        <f>(((AT51-$AT$35)/$AT$34))</f>
        <v>19.090901745999268</v>
      </c>
      <c r="BE51" s="169">
        <f>(((AU51-$AU$35)/$AU$34))</f>
        <v>17.110297834447092</v>
      </c>
      <c r="BF51" s="169">
        <f>(((AV51-$AV$35)/$AV$34))</f>
        <v>0.90131693151049563</v>
      </c>
    </row>
    <row r="52" spans="2:58">
      <c r="C52" s="173"/>
      <c r="AC52" s="171"/>
      <c r="AD52" s="174"/>
      <c r="AE52" s="175"/>
      <c r="AF52" s="174"/>
      <c r="AG52" s="174"/>
      <c r="AH52" s="174"/>
      <c r="AI52" s="174"/>
      <c r="AJ52" s="174"/>
      <c r="AK52" s="174"/>
      <c r="AL52" s="174"/>
      <c r="AO52" s="172"/>
      <c r="AW52" s="171"/>
      <c r="AX52" s="174"/>
      <c r="AY52" s="175"/>
      <c r="AZ52" s="174"/>
      <c r="BA52" s="174"/>
      <c r="BB52" s="174"/>
      <c r="BC52" s="174"/>
      <c r="BD52" s="174"/>
      <c r="BE52" s="174"/>
      <c r="BF52" s="174"/>
    </row>
    <row r="53" spans="2:58">
      <c r="B53" s="162">
        <v>220119046</v>
      </c>
      <c r="C53" s="173" t="s">
        <v>283</v>
      </c>
      <c r="E53" s="162">
        <v>6792</v>
      </c>
      <c r="F53" s="162">
        <v>6421</v>
      </c>
      <c r="G53" s="162">
        <v>5948</v>
      </c>
      <c r="H53" s="162">
        <v>23786</v>
      </c>
      <c r="J53" s="162">
        <v>17414</v>
      </c>
      <c r="K53" s="172">
        <v>1482</v>
      </c>
      <c r="L53" s="162">
        <v>2324</v>
      </c>
      <c r="M53" s="162">
        <v>2831</v>
      </c>
      <c r="N53" s="162">
        <v>1369</v>
      </c>
      <c r="O53" s="162">
        <v>3764</v>
      </c>
      <c r="P53" s="162">
        <v>765</v>
      </c>
      <c r="Q53" s="162">
        <v>571</v>
      </c>
      <c r="R53" s="162">
        <v>309</v>
      </c>
      <c r="T53" s="162">
        <f>J53/H53</f>
        <v>0.73211132599007822</v>
      </c>
      <c r="U53" s="162">
        <f>K53/H53</f>
        <v>6.2305557891196503E-2</v>
      </c>
      <c r="V53" s="162">
        <f t="shared" ref="V53:W55" si="44">L53/E53</f>
        <v>0.34216725559481742</v>
      </c>
      <c r="W53" s="162">
        <f t="shared" si="44"/>
        <v>0.44089705653325029</v>
      </c>
      <c r="X53" s="162">
        <f>N53/F53</f>
        <v>0.21320666562840679</v>
      </c>
      <c r="Y53" s="162">
        <f t="shared" ref="Y53:Z55" si="45">O53/F53</f>
        <v>0.58620152624201838</v>
      </c>
      <c r="Z53" s="162">
        <f t="shared" si="45"/>
        <v>0.12861466039004707</v>
      </c>
      <c r="AA53" s="162">
        <f>Q53/G53</f>
        <v>9.5998655010087419E-2</v>
      </c>
      <c r="AB53" s="162">
        <f>R53/G53</f>
        <v>5.1950235373234697E-2</v>
      </c>
      <c r="AC53" s="171" t="s">
        <v>283</v>
      </c>
      <c r="AD53" s="169">
        <f>(((T53-$T$35)/$T$34))</f>
        <v>49.030320731410107</v>
      </c>
      <c r="AE53" s="170">
        <f>(((U53-$U$35)/$U$34))</f>
        <v>35.981895186249361</v>
      </c>
      <c r="AF53" s="169">
        <f>(((V53-$V$35)/$V$34))</f>
        <v>40.771270365137376</v>
      </c>
      <c r="AG53" s="169">
        <f>(((W53-$W$35)/$W$34))</f>
        <v>21.959972350760509</v>
      </c>
      <c r="AH53" s="169">
        <f>(((X53-$X$35)/$X$34))</f>
        <v>29.321551321681461</v>
      </c>
      <c r="AI53" s="169">
        <f>(((Y53-$Y$35)/$Y$34))</f>
        <v>63.143403408258258</v>
      </c>
      <c r="AJ53" s="169">
        <f>(((Z53-$Z$35)/$Z$34))</f>
        <v>31.160214953470661</v>
      </c>
      <c r="AK53" s="169">
        <f>(((AA53-$AA$35)/$AA$34))</f>
        <v>10.442340724078978</v>
      </c>
      <c r="AL53" s="169">
        <f>(((AB53-$AB$35)/$AB$34))</f>
        <v>6.9526614802482971</v>
      </c>
      <c r="AN53" s="162">
        <f t="shared" ref="AN53:AV55" si="46">T53</f>
        <v>0.73211132599007822</v>
      </c>
      <c r="AO53" s="172">
        <f t="shared" si="46"/>
        <v>6.2305557891196503E-2</v>
      </c>
      <c r="AP53" s="162">
        <f t="shared" si="46"/>
        <v>0.34216725559481742</v>
      </c>
      <c r="AQ53" s="162">
        <f t="shared" si="46"/>
        <v>0.44089705653325029</v>
      </c>
      <c r="AR53" s="162">
        <f t="shared" si="46"/>
        <v>0.21320666562840679</v>
      </c>
      <c r="AS53" s="162">
        <f t="shared" si="46"/>
        <v>0.58620152624201838</v>
      </c>
      <c r="AT53" s="162">
        <f t="shared" si="46"/>
        <v>0.12861466039004707</v>
      </c>
      <c r="AU53" s="162">
        <f t="shared" si="46"/>
        <v>9.5998655010087419E-2</v>
      </c>
      <c r="AV53" s="162">
        <f t="shared" si="46"/>
        <v>5.1950235373234697E-2</v>
      </c>
      <c r="AW53" s="171" t="s">
        <v>283</v>
      </c>
      <c r="AX53" s="169">
        <f>(((AN53-$AN$35)/$AN$34))</f>
        <v>51.759911877330374</v>
      </c>
      <c r="AY53" s="170">
        <f>(((AO53-$AO$35)/$AO$34))</f>
        <v>50.955057810454157</v>
      </c>
      <c r="AZ53" s="169">
        <f>(((AP53-$AP$35)/$AP$34))</f>
        <v>49.47714750907987</v>
      </c>
      <c r="BA53" s="169">
        <f>(((AQ53-$AQ$35)/$AQ$34))</f>
        <v>31.184556387718146</v>
      </c>
      <c r="BB53" s="169">
        <f>(((AR53-$AR$35)/$AR$34))</f>
        <v>42.925454881845425</v>
      </c>
      <c r="BC53" s="169">
        <f>(((AS53-$AS$35)/$AS$34))</f>
        <v>72.941735595011863</v>
      </c>
      <c r="BD53" s="169">
        <f>(((AT53-$AT$35)/$AT$34))</f>
        <v>38.838554707958927</v>
      </c>
      <c r="BE53" s="169">
        <f>(((AU53-$AU$35)/$AU$34))</f>
        <v>17.0030587329612</v>
      </c>
      <c r="BF53" s="169">
        <f>(((AV53-$AV$35)/$AV$34))</f>
        <v>7.9521942871796512</v>
      </c>
    </row>
    <row r="54" spans="2:58">
      <c r="B54" s="162">
        <v>220119050</v>
      </c>
      <c r="C54" s="173" t="s">
        <v>282</v>
      </c>
      <c r="E54" s="162">
        <v>6856</v>
      </c>
      <c r="F54" s="162">
        <v>6960</v>
      </c>
      <c r="G54" s="162">
        <v>4947</v>
      </c>
      <c r="H54" s="162">
        <v>24268</v>
      </c>
      <c r="J54" s="162">
        <v>16768</v>
      </c>
      <c r="K54" s="172">
        <v>1371</v>
      </c>
      <c r="L54" s="162">
        <v>1822</v>
      </c>
      <c r="M54" s="162">
        <v>2100</v>
      </c>
      <c r="N54" s="162">
        <v>855</v>
      </c>
      <c r="O54" s="162">
        <v>4170</v>
      </c>
      <c r="P54" s="162">
        <v>215</v>
      </c>
      <c r="Q54" s="162">
        <v>204</v>
      </c>
      <c r="R54" s="162">
        <v>158</v>
      </c>
      <c r="T54" s="162">
        <f>J54/H54</f>
        <v>0.69095104664578866</v>
      </c>
      <c r="U54" s="162">
        <f>K54/H54</f>
        <v>5.6494148673149829E-2</v>
      </c>
      <c r="V54" s="162">
        <f t="shared" si="44"/>
        <v>0.26575262543757294</v>
      </c>
      <c r="W54" s="162">
        <f t="shared" si="44"/>
        <v>0.30172413793103448</v>
      </c>
      <c r="X54" s="162">
        <f>N54/F54</f>
        <v>0.12284482758620689</v>
      </c>
      <c r="Y54" s="162">
        <f t="shared" si="45"/>
        <v>0.59913793103448276</v>
      </c>
      <c r="Z54" s="162">
        <f t="shared" si="45"/>
        <v>4.3460683242369111E-2</v>
      </c>
      <c r="AA54" s="162">
        <f>Q54/G54</f>
        <v>4.1237113402061855E-2</v>
      </c>
      <c r="AB54" s="162">
        <f>R54/G54</f>
        <v>3.1938548615322415E-2</v>
      </c>
      <c r="AC54" s="171" t="s">
        <v>282</v>
      </c>
      <c r="AD54" s="169">
        <f>(((T54-$T$35)/$T$34))</f>
        <v>46.333051066788194</v>
      </c>
      <c r="AE54" s="170">
        <f>(((U54-$U$35)/$U$34))</f>
        <v>34.107824948908878</v>
      </c>
      <c r="AF54" s="169">
        <f>(((V54-$V$35)/$V$34))</f>
        <v>34.111712555045287</v>
      </c>
      <c r="AG54" s="169">
        <f>(((W54-$W$35)/$W$34))</f>
        <v>18.143026245316271</v>
      </c>
      <c r="AH54" s="169">
        <f>(((X54-$X$35)/$X$34))</f>
        <v>23.506493570269175</v>
      </c>
      <c r="AI54" s="169">
        <f>(((Y54-$Y$35)/$Y$34))</f>
        <v>64.263813431820807</v>
      </c>
      <c r="AJ54" s="169">
        <f>(((Z54-$Z$35)/$Z$34))</f>
        <v>16.330366494517136</v>
      </c>
      <c r="AK54" s="169">
        <f>(((AA54-$AA$35)/$AA$34))</f>
        <v>9.15044032103863</v>
      </c>
      <c r="AL54" s="169">
        <f>(((AB54-$AB$35)/$AB$34))</f>
        <v>3.8022364042652006</v>
      </c>
      <c r="AN54" s="162">
        <f t="shared" si="46"/>
        <v>0.69095104664578866</v>
      </c>
      <c r="AO54" s="172">
        <f t="shared" si="46"/>
        <v>5.6494148673149829E-2</v>
      </c>
      <c r="AP54" s="162">
        <f t="shared" si="46"/>
        <v>0.26575262543757294</v>
      </c>
      <c r="AQ54" s="162">
        <f t="shared" si="46"/>
        <v>0.30172413793103448</v>
      </c>
      <c r="AR54" s="162">
        <f t="shared" si="46"/>
        <v>0.12284482758620689</v>
      </c>
      <c r="AS54" s="162">
        <f t="shared" si="46"/>
        <v>0.59913793103448276</v>
      </c>
      <c r="AT54" s="162">
        <f t="shared" si="46"/>
        <v>4.3460683242369111E-2</v>
      </c>
      <c r="AU54" s="162">
        <f t="shared" si="46"/>
        <v>4.1237113402061855E-2</v>
      </c>
      <c r="AV54" s="162">
        <f t="shared" si="46"/>
        <v>3.1938548615322415E-2</v>
      </c>
      <c r="AW54" s="171" t="s">
        <v>282</v>
      </c>
      <c r="AX54" s="169">
        <f>(((AN54-$AN$35)/$AN$34))</f>
        <v>49.072203085212031</v>
      </c>
      <c r="AY54" s="170">
        <f>(((AO54-$AO$35)/$AO$34))</f>
        <v>49.11678645228185</v>
      </c>
      <c r="AZ54" s="169">
        <f>(((AP54-$AP$35)/$AP$34))</f>
        <v>42.892047123050347</v>
      </c>
      <c r="BA54" s="169">
        <f>(((AQ54-$AQ$35)/$AQ$34))</f>
        <v>27.411740872940026</v>
      </c>
      <c r="BB54" s="169">
        <f>(((AR54-$AR$35)/$AR$34))</f>
        <v>37.210483462572299</v>
      </c>
      <c r="BC54" s="169">
        <f>(((AS54-$AS$35)/$AS$34))</f>
        <v>74.047642699650638</v>
      </c>
      <c r="BD54" s="169">
        <f>(((AT54-$AT$35)/$AT$34))</f>
        <v>24.153118155890748</v>
      </c>
      <c r="BE54" s="169">
        <f>(((AU54-$AU$35)/$AU$34))</f>
        <v>15.721638092741598</v>
      </c>
      <c r="BF54" s="169">
        <f>(((AV54-$AV$35)/$AV$34))</f>
        <v>4.8056452460077672</v>
      </c>
    </row>
    <row r="55" spans="2:58">
      <c r="B55" s="162">
        <v>220119035</v>
      </c>
      <c r="C55" s="173" t="s">
        <v>281</v>
      </c>
      <c r="E55" s="162">
        <v>6686</v>
      </c>
      <c r="F55" s="162">
        <v>7769</v>
      </c>
      <c r="G55" s="162">
        <v>7913</v>
      </c>
      <c r="H55" s="162">
        <v>29064</v>
      </c>
      <c r="J55" s="162">
        <v>27679</v>
      </c>
      <c r="K55" s="172">
        <v>2656</v>
      </c>
      <c r="L55" s="162">
        <v>1526</v>
      </c>
      <c r="M55" s="162">
        <v>1576</v>
      </c>
      <c r="N55" s="162">
        <v>533</v>
      </c>
      <c r="O55" s="162">
        <v>6999</v>
      </c>
      <c r="P55" s="162">
        <v>843</v>
      </c>
      <c r="Q55" s="162">
        <v>112</v>
      </c>
      <c r="R55" s="162">
        <v>138</v>
      </c>
      <c r="T55" s="162">
        <f>J55/H55</f>
        <v>0.95234654555463805</v>
      </c>
      <c r="U55" s="162">
        <f>K55/H55</f>
        <v>9.1384530690889074E-2</v>
      </c>
      <c r="V55" s="162">
        <f t="shared" si="44"/>
        <v>0.22823810948250076</v>
      </c>
      <c r="W55" s="162">
        <f t="shared" si="44"/>
        <v>0.2028575106191273</v>
      </c>
      <c r="X55" s="162">
        <f>N55/F55</f>
        <v>6.860599819796627E-2</v>
      </c>
      <c r="Y55" s="162">
        <f t="shared" si="45"/>
        <v>0.90088814519243143</v>
      </c>
      <c r="Z55" s="162">
        <f t="shared" si="45"/>
        <v>0.10653355238215595</v>
      </c>
      <c r="AA55" s="162">
        <f>Q55/G55</f>
        <v>1.4153923922658915E-2</v>
      </c>
      <c r="AB55" s="162">
        <f>R55/G55</f>
        <v>1.7439656261847594E-2</v>
      </c>
      <c r="AC55" s="171" t="s">
        <v>281</v>
      </c>
      <c r="AD55" s="169">
        <f>(((T55-$T$35)/$T$34))</f>
        <v>63.462530285771336</v>
      </c>
      <c r="AE55" s="170">
        <f>(((U55-$U$35)/$U$34))</f>
        <v>45.359317324601975</v>
      </c>
      <c r="AF55" s="169">
        <f>(((V55-$V$35)/$V$34))</f>
        <v>30.842311300255069</v>
      </c>
      <c r="AG55" s="169">
        <f>(((W55-$W$35)/$W$34))</f>
        <v>15.431517484368413</v>
      </c>
      <c r="AH55" s="169">
        <f>(((X55-$X$35)/$X$34))</f>
        <v>20.016060749344028</v>
      </c>
      <c r="AI55" s="169">
        <f>(((Y55-$Y$35)/$Y$34))</f>
        <v>90.398119676756011</v>
      </c>
      <c r="AJ55" s="169">
        <f>(((Z55-$Z$35)/$Z$34))</f>
        <v>27.314716521906917</v>
      </c>
      <c r="AK55" s="169">
        <f>(((AA55-$AA$35)/$AA$34))</f>
        <v>8.5115104739845968</v>
      </c>
      <c r="AL55" s="169">
        <f>(((AB55-$AB$35)/$AB$34))</f>
        <v>1.5196864824648071</v>
      </c>
      <c r="AN55" s="162">
        <f t="shared" si="46"/>
        <v>0.95234654555463805</v>
      </c>
      <c r="AO55" s="172">
        <f t="shared" si="46"/>
        <v>9.1384530690889074E-2</v>
      </c>
      <c r="AP55" s="162">
        <f t="shared" si="46"/>
        <v>0.22823810948250076</v>
      </c>
      <c r="AQ55" s="162">
        <f t="shared" si="46"/>
        <v>0.2028575106191273</v>
      </c>
      <c r="AR55" s="162">
        <f t="shared" si="46"/>
        <v>6.860599819796627E-2</v>
      </c>
      <c r="AS55" s="162">
        <f t="shared" si="46"/>
        <v>0.90088814519243143</v>
      </c>
      <c r="AT55" s="162">
        <f t="shared" si="46"/>
        <v>0.10653355238215595</v>
      </c>
      <c r="AU55" s="162">
        <f t="shared" si="46"/>
        <v>1.4153923922658915E-2</v>
      </c>
      <c r="AV55" s="162">
        <f t="shared" si="46"/>
        <v>1.7439656261847594E-2</v>
      </c>
      <c r="AW55" s="171" t="s">
        <v>281</v>
      </c>
      <c r="AX55" s="169">
        <f>(((AN55-$AN$35)/$AN$34))</f>
        <v>66.140964323707976</v>
      </c>
      <c r="AY55" s="170">
        <f>(((AO55-$AO$35)/$AO$34))</f>
        <v>60.153350482177899</v>
      </c>
      <c r="AZ55" s="169">
        <f>(((AP55-$AP$35)/$AP$34))</f>
        <v>39.659199525815247</v>
      </c>
      <c r="BA55" s="169">
        <f>(((AQ55-$AQ$35)/$AQ$34))</f>
        <v>24.73158190837685</v>
      </c>
      <c r="BB55" s="169">
        <f>(((AR55-$AR$35)/$AR$34))</f>
        <v>33.780126505646905</v>
      </c>
      <c r="BC55" s="169">
        <f>(((AS55-$AS$35)/$AS$34))</f>
        <v>99.843658750256537</v>
      </c>
      <c r="BD55" s="169">
        <f>(((AT55-$AT$35)/$AT$34))</f>
        <v>35.030503439996608</v>
      </c>
      <c r="BE55" s="169">
        <f>(((AU55-$AU$35)/$AU$34))</f>
        <v>15.087891178706602</v>
      </c>
      <c r="BF55" s="169">
        <f>(((AV55-$AV$35)/$AV$34))</f>
        <v>2.5259035938033318</v>
      </c>
    </row>
    <row r="56" spans="2:58">
      <c r="C56" s="173"/>
      <c r="AC56" s="171"/>
      <c r="AD56" s="174"/>
      <c r="AE56" s="175"/>
      <c r="AF56" s="174"/>
      <c r="AG56" s="174"/>
      <c r="AH56" s="174"/>
      <c r="AI56" s="174"/>
      <c r="AJ56" s="174"/>
      <c r="AK56" s="174"/>
      <c r="AL56" s="174"/>
      <c r="AO56" s="172"/>
      <c r="AW56" s="171"/>
      <c r="AX56" s="174"/>
      <c r="AY56" s="175"/>
      <c r="AZ56" s="174"/>
      <c r="BA56" s="174"/>
      <c r="BB56" s="174"/>
      <c r="BC56" s="174"/>
      <c r="BD56" s="174"/>
      <c r="BE56" s="174"/>
      <c r="BF56" s="174"/>
    </row>
    <row r="57" spans="2:58">
      <c r="B57" s="162">
        <v>220119036</v>
      </c>
      <c r="C57" s="173" t="s">
        <v>280</v>
      </c>
      <c r="E57" s="162">
        <v>4648</v>
      </c>
      <c r="F57" s="162">
        <v>4284</v>
      </c>
      <c r="G57" s="162">
        <v>3798</v>
      </c>
      <c r="H57" s="162">
        <v>14190</v>
      </c>
      <c r="J57" s="162">
        <v>13195</v>
      </c>
      <c r="K57" s="172">
        <v>2018</v>
      </c>
      <c r="L57" s="162">
        <v>1186</v>
      </c>
      <c r="M57" s="162">
        <v>4044</v>
      </c>
      <c r="N57" s="162">
        <v>281</v>
      </c>
      <c r="O57" s="162">
        <v>81</v>
      </c>
      <c r="P57" s="162">
        <v>73</v>
      </c>
      <c r="Q57" s="162">
        <v>3197</v>
      </c>
      <c r="R57" s="162">
        <v>1874</v>
      </c>
      <c r="T57" s="162">
        <f>J57/H57</f>
        <v>0.92988019732205773</v>
      </c>
      <c r="U57" s="162">
        <f>K57/H57</f>
        <v>0.14221282593375617</v>
      </c>
      <c r="V57" s="162">
        <f t="shared" ref="V57:W59" si="47">L57/E57</f>
        <v>0.25516351118760755</v>
      </c>
      <c r="W57" s="162">
        <f t="shared" si="47"/>
        <v>0.94397759103641454</v>
      </c>
      <c r="X57" s="162">
        <f>N57/F57</f>
        <v>6.5592903828197949E-2</v>
      </c>
      <c r="Y57" s="162">
        <f t="shared" ref="Y57:Z59" si="48">O57/F57</f>
        <v>1.8907563025210083E-2</v>
      </c>
      <c r="Z57" s="162">
        <f t="shared" si="48"/>
        <v>1.9220642443391257E-2</v>
      </c>
      <c r="AA57" s="162">
        <f>Q57/G57</f>
        <v>0.84175882043180617</v>
      </c>
      <c r="AB57" s="162">
        <f>R57/G57</f>
        <v>0.49341758820431808</v>
      </c>
      <c r="AC57" s="171" t="s">
        <v>280</v>
      </c>
      <c r="AD57" s="169">
        <f>(((T57-$T$35)/$T$34))</f>
        <v>61.990290531135706</v>
      </c>
      <c r="AE57" s="170">
        <f>(((U57-$U$35)/$U$34))</f>
        <v>61.750487134775724</v>
      </c>
      <c r="AF57" s="169">
        <f>(((V57-$V$35)/$V$34))</f>
        <v>33.188868089787746</v>
      </c>
      <c r="AG57" s="169">
        <f>(((W57-$W$35)/$W$34))</f>
        <v>35.757421640338642</v>
      </c>
      <c r="AH57" s="169">
        <f>(((X57-$X$35)/$X$34))</f>
        <v>19.82215900774294</v>
      </c>
      <c r="AI57" s="169">
        <f>(((Y57-$Y$35)/$Y$34))</f>
        <v>14.010599287527418</v>
      </c>
      <c r="AJ57" s="169">
        <f>(((Z57-$Z$35)/$Z$34))</f>
        <v>12.10888273382006</v>
      </c>
      <c r="AK57" s="169">
        <f>(((AA57-$AA$35)/$AA$34))</f>
        <v>28.035853068489626</v>
      </c>
      <c r="AL57" s="169">
        <f>(((AB57-$AB$35)/$AB$34))</f>
        <v>76.452540996252608</v>
      </c>
      <c r="AN57" s="162">
        <f t="shared" ref="AN57:AV59" si="49">T57</f>
        <v>0.92988019732205773</v>
      </c>
      <c r="AO57" s="172">
        <f t="shared" si="49"/>
        <v>0.14221282593375617</v>
      </c>
      <c r="AP57" s="162">
        <f t="shared" si="49"/>
        <v>0.25516351118760755</v>
      </c>
      <c r="AQ57" s="162">
        <f t="shared" si="49"/>
        <v>0.94397759103641454</v>
      </c>
      <c r="AR57" s="162">
        <f t="shared" si="49"/>
        <v>6.5592903828197949E-2</v>
      </c>
      <c r="AS57" s="162">
        <f t="shared" si="49"/>
        <v>1.8907563025210083E-2</v>
      </c>
      <c r="AT57" s="162">
        <f t="shared" si="49"/>
        <v>1.9220642443391257E-2</v>
      </c>
      <c r="AU57" s="162">
        <f t="shared" si="49"/>
        <v>0.84175882043180617</v>
      </c>
      <c r="AV57" s="162">
        <f t="shared" si="49"/>
        <v>0.49341758820431808</v>
      </c>
      <c r="AW57" s="171" t="s">
        <v>280</v>
      </c>
      <c r="AX57" s="169">
        <f>(((AN57-$AN$35)/$AN$34))</f>
        <v>64.673943141309806</v>
      </c>
      <c r="AY57" s="170">
        <f>(((AO57-$AO$35)/$AO$34))</f>
        <v>76.231412760004218</v>
      </c>
      <c r="AZ57" s="169">
        <f>(((AP57-$AP$35)/$AP$34))</f>
        <v>41.979520553312746</v>
      </c>
      <c r="BA57" s="169">
        <f>(((AQ57-$AQ$35)/$AQ$34))</f>
        <v>44.822482967251624</v>
      </c>
      <c r="BB57" s="169">
        <f>(((AR57-$AR$35)/$AR$34))</f>
        <v>33.589562119398394</v>
      </c>
      <c r="BC57" s="169">
        <f>(((AS57-$AS$35)/$AS$34))</f>
        <v>24.444921031385359</v>
      </c>
      <c r="BD57" s="169">
        <f>(((AT57-$AT$35)/$AT$34))</f>
        <v>19.9727428745861</v>
      </c>
      <c r="BE57" s="169">
        <f>(((AU57-$AU$35)/$AU$34))</f>
        <v>34.45385431985757</v>
      </c>
      <c r="BF57" s="169">
        <f>(((AV57-$AV$35)/$AV$34))</f>
        <v>77.366566626888059</v>
      </c>
    </row>
    <row r="58" spans="2:58">
      <c r="B58" s="162">
        <v>220119045</v>
      </c>
      <c r="C58" s="173" t="s">
        <v>279</v>
      </c>
      <c r="E58" s="162">
        <v>8156</v>
      </c>
      <c r="F58" s="162">
        <v>8333</v>
      </c>
      <c r="G58" s="162">
        <v>6661</v>
      </c>
      <c r="H58" s="162">
        <v>33933</v>
      </c>
      <c r="J58" s="162">
        <v>24286</v>
      </c>
      <c r="K58" s="172">
        <v>1412</v>
      </c>
      <c r="L58" s="162">
        <v>1364</v>
      </c>
      <c r="M58" s="162">
        <v>7797</v>
      </c>
      <c r="N58" s="162">
        <v>294</v>
      </c>
      <c r="O58" s="162">
        <v>225</v>
      </c>
      <c r="P58" s="162">
        <v>148</v>
      </c>
      <c r="Q58" s="162">
        <v>7175</v>
      </c>
      <c r="R58" s="162">
        <v>7886</v>
      </c>
      <c r="T58" s="162">
        <f>J58/H58</f>
        <v>0.71570447646833468</v>
      </c>
      <c r="U58" s="162">
        <f>K58/H58</f>
        <v>4.1611410721126924E-2</v>
      </c>
      <c r="V58" s="162">
        <f t="shared" si="47"/>
        <v>0.16723884256988719</v>
      </c>
      <c r="W58" s="162">
        <f t="shared" si="47"/>
        <v>0.9356774270970839</v>
      </c>
      <c r="X58" s="162">
        <f>N58/F58</f>
        <v>3.5281411256450255E-2</v>
      </c>
      <c r="Y58" s="162">
        <f t="shared" si="48"/>
        <v>2.7001080043201727E-2</v>
      </c>
      <c r="Z58" s="162">
        <f t="shared" si="48"/>
        <v>2.2218886053145172E-2</v>
      </c>
      <c r="AA58" s="162">
        <f>Q58/G58</f>
        <v>1.0771655907521394</v>
      </c>
      <c r="AB58" s="162">
        <f>R58/G58</f>
        <v>1.1839063203723166</v>
      </c>
      <c r="AC58" s="171" t="s">
        <v>279</v>
      </c>
      <c r="AD58" s="169">
        <f>(((T58-$T$35)/$T$34))</f>
        <v>47.955165309435181</v>
      </c>
      <c r="AE58" s="170">
        <f>(((U58-$U$35)/$U$34))</f>
        <v>29.308421706161742</v>
      </c>
      <c r="AF58" s="169">
        <f>(((V58-$V$35)/$V$34))</f>
        <v>25.526206994811723</v>
      </c>
      <c r="AG58" s="169">
        <f>(((W58-$W$35)/$W$34))</f>
        <v>35.529781962009217</v>
      </c>
      <c r="AH58" s="169">
        <f>(((X58-$X$35)/$X$34))</f>
        <v>17.871522725268242</v>
      </c>
      <c r="AI58" s="169">
        <f>(((Y58-$Y$35)/$Y$34))</f>
        <v>14.711571291597219</v>
      </c>
      <c r="AJ58" s="169">
        <f>(((Z58-$Z$35)/$Z$34))</f>
        <v>12.6310368347209</v>
      </c>
      <c r="AK58" s="169">
        <f>(((AA58-$AA$35)/$AA$34))</f>
        <v>33.589423923600378</v>
      </c>
      <c r="AL58" s="169">
        <f>(((AB58-$AB$35)/$AB$34))</f>
        <v>185.15567246245692</v>
      </c>
      <c r="AN58" s="162">
        <f t="shared" si="49"/>
        <v>0.71570447646833468</v>
      </c>
      <c r="AO58" s="172">
        <f t="shared" si="49"/>
        <v>4.1611410721126924E-2</v>
      </c>
      <c r="AP58" s="162">
        <f t="shared" si="49"/>
        <v>0.16723884256988719</v>
      </c>
      <c r="AQ58" s="162">
        <f t="shared" si="49"/>
        <v>0.9356774270970839</v>
      </c>
      <c r="AR58" s="162">
        <f t="shared" si="49"/>
        <v>3.5281411256450255E-2</v>
      </c>
      <c r="AS58" s="162">
        <f t="shared" si="49"/>
        <v>2.7001080043201727E-2</v>
      </c>
      <c r="AT58" s="162">
        <f t="shared" si="49"/>
        <v>2.2218886053145172E-2</v>
      </c>
      <c r="AU58" s="162">
        <f t="shared" si="49"/>
        <v>1.0771655907521394</v>
      </c>
      <c r="AV58" s="162">
        <f t="shared" si="49"/>
        <v>1.1839063203723166</v>
      </c>
      <c r="AW58" s="171" t="s">
        <v>279</v>
      </c>
      <c r="AX58" s="169">
        <f>(((AN58-$AN$35)/$AN$34))</f>
        <v>50.688567503262838</v>
      </c>
      <c r="AY58" s="170">
        <f>(((AO58-$AO$35)/$AO$34))</f>
        <v>44.409062407754234</v>
      </c>
      <c r="AZ58" s="169">
        <f>(((AP58-$AP$35)/$AP$34))</f>
        <v>34.40253211451995</v>
      </c>
      <c r="BA58" s="169">
        <f>(((AQ58-$AQ$35)/$AQ$34))</f>
        <v>44.597475202809946</v>
      </c>
      <c r="BB58" s="169">
        <f>(((AR58-$AR$35)/$AR$34))</f>
        <v>31.672499369500063</v>
      </c>
      <c r="BC58" s="169">
        <f>(((AS58-$AS$35)/$AS$34))</f>
        <v>25.136819446385921</v>
      </c>
      <c r="BD58" s="169">
        <f>(((AT58-$AT$35)/$AT$34))</f>
        <v>20.489812279604322</v>
      </c>
      <c r="BE58" s="169">
        <f>(((AU58-$AU$35)/$AU$34))</f>
        <v>39.96237518099602</v>
      </c>
      <c r="BF58" s="169">
        <f>(((AV58-$AV$35)/$AV$34))</f>
        <v>185.93595832417583</v>
      </c>
    </row>
    <row r="59" spans="2:58">
      <c r="B59" s="162">
        <v>220119049</v>
      </c>
      <c r="C59" s="173" t="s">
        <v>278</v>
      </c>
      <c r="E59" s="162">
        <v>11419</v>
      </c>
      <c r="F59" s="162">
        <v>12031</v>
      </c>
      <c r="G59" s="162">
        <v>11079</v>
      </c>
      <c r="H59" s="162">
        <v>46219</v>
      </c>
      <c r="J59" s="162">
        <v>38602</v>
      </c>
      <c r="K59" s="172">
        <v>2505</v>
      </c>
      <c r="L59" s="162">
        <v>2348</v>
      </c>
      <c r="M59" s="162">
        <v>8164</v>
      </c>
      <c r="N59" s="162">
        <v>361</v>
      </c>
      <c r="O59" s="162">
        <v>384</v>
      </c>
      <c r="P59" s="162">
        <v>165</v>
      </c>
      <c r="Q59" s="162">
        <v>6493</v>
      </c>
      <c r="R59" s="162">
        <v>4258</v>
      </c>
      <c r="T59" s="162">
        <f>J59/H59</f>
        <v>0.83519764598974444</v>
      </c>
      <c r="U59" s="162">
        <f>K59/H59</f>
        <v>5.4198489798567687E-2</v>
      </c>
      <c r="V59" s="162">
        <f t="shared" si="47"/>
        <v>0.20562220859970226</v>
      </c>
      <c r="W59" s="162">
        <f t="shared" si="47"/>
        <v>0.67858033413681318</v>
      </c>
      <c r="X59" s="162">
        <f>N59/F59</f>
        <v>3.0005818302717979E-2</v>
      </c>
      <c r="Y59" s="162">
        <f t="shared" si="48"/>
        <v>3.1917546338625216E-2</v>
      </c>
      <c r="Z59" s="162">
        <f t="shared" si="48"/>
        <v>1.4893040888166802E-2</v>
      </c>
      <c r="AA59" s="162">
        <f>Q59/G59</f>
        <v>0.58606372416283059</v>
      </c>
      <c r="AB59" s="162">
        <f>R59/G59</f>
        <v>0.3843307157685712</v>
      </c>
      <c r="AC59" s="171" t="s">
        <v>278</v>
      </c>
      <c r="AD59" s="169">
        <f>(((T59-$T$35)/$T$34))</f>
        <v>55.785658843836757</v>
      </c>
      <c r="AE59" s="170">
        <f>(((U59-$U$35)/$U$34))</f>
        <v>33.367518112732057</v>
      </c>
      <c r="AF59" s="169">
        <f>(((V59-$V$35)/$V$34))</f>
        <v>28.871328792764245</v>
      </c>
      <c r="AG59" s="169">
        <f>(((W59-$W$35)/$W$34))</f>
        <v>28.478656228988068</v>
      </c>
      <c r="AH59" s="169">
        <f>(((X59-$X$35)/$X$34))</f>
        <v>17.53202235250502</v>
      </c>
      <c r="AI59" s="169">
        <f>(((Y59-$Y$35)/$Y$34))</f>
        <v>15.137381878562511</v>
      </c>
      <c r="AJ59" s="169">
        <f>(((Z59-$Z$35)/$Z$34))</f>
        <v>11.355216523451396</v>
      </c>
      <c r="AK59" s="169">
        <f>(((AA59-$AA$35)/$AA$34))</f>
        <v>22.003652582064348</v>
      </c>
      <c r="AL59" s="169">
        <f>(((AB59-$AB$35)/$AB$34))</f>
        <v>59.27907518401841</v>
      </c>
      <c r="AN59" s="162">
        <f t="shared" si="49"/>
        <v>0.83519764598974444</v>
      </c>
      <c r="AO59" s="172">
        <f t="shared" si="49"/>
        <v>5.4198489798567687E-2</v>
      </c>
      <c r="AP59" s="162">
        <f t="shared" si="49"/>
        <v>0.20562220859970226</v>
      </c>
      <c r="AQ59" s="162">
        <f t="shared" si="49"/>
        <v>0.67858033413681318</v>
      </c>
      <c r="AR59" s="162">
        <f t="shared" si="49"/>
        <v>3.0005818302717979E-2</v>
      </c>
      <c r="AS59" s="162">
        <f t="shared" si="49"/>
        <v>3.1917546338625216E-2</v>
      </c>
      <c r="AT59" s="162">
        <f t="shared" si="49"/>
        <v>1.4893040888166802E-2</v>
      </c>
      <c r="AU59" s="162">
        <f t="shared" si="49"/>
        <v>0.58606372416283059</v>
      </c>
      <c r="AV59" s="162">
        <f t="shared" si="49"/>
        <v>0.3843307157685712</v>
      </c>
      <c r="AW59" s="171" t="s">
        <v>278</v>
      </c>
      <c r="AX59" s="169">
        <f>(((AN59-$AN$35)/$AN$34))</f>
        <v>58.491304691569546</v>
      </c>
      <c r="AY59" s="170">
        <f>(((AO59-$AO$35)/$AO$34))</f>
        <v>48.390621111150196</v>
      </c>
      <c r="AZ59" s="169">
        <f>(((AP59-$AP$35)/$AP$34))</f>
        <v>37.710253658678795</v>
      </c>
      <c r="BA59" s="169">
        <f>(((AQ59-$AQ$35)/$AQ$34))</f>
        <v>37.62787284865324</v>
      </c>
      <c r="BB59" s="169">
        <f>(((AR59-$AR$35)/$AR$34))</f>
        <v>31.33884233458873</v>
      </c>
      <c r="BC59" s="169">
        <f>(((AS59-$AS$35)/$AS$34))</f>
        <v>25.55711821509739</v>
      </c>
      <c r="BD59" s="169">
        <f>(((AT59-$AT$35)/$AT$34))</f>
        <v>19.226415806953497</v>
      </c>
      <c r="BE59" s="169">
        <f>(((AU59-$AU$35)/$AU$34))</f>
        <v>28.470586421607166</v>
      </c>
      <c r="BF59" s="169">
        <f>(((AV59-$AV$35)/$AV$34))</f>
        <v>60.214229693999336</v>
      </c>
    </row>
    <row r="60" spans="2:58">
      <c r="AC60" s="174"/>
      <c r="AD60" s="174"/>
      <c r="AE60" s="175"/>
      <c r="AF60" s="174"/>
      <c r="AG60" s="174"/>
      <c r="AH60" s="174"/>
      <c r="AI60" s="174"/>
      <c r="AJ60" s="174"/>
      <c r="AK60" s="174"/>
      <c r="AL60" s="174"/>
      <c r="AO60" s="172"/>
      <c r="AW60" s="174"/>
      <c r="AX60" s="174"/>
      <c r="AY60" s="175"/>
      <c r="AZ60" s="174"/>
      <c r="BA60" s="174"/>
      <c r="BB60" s="174"/>
      <c r="BC60" s="174"/>
      <c r="BD60" s="174"/>
      <c r="BE60" s="174"/>
      <c r="BF60" s="174"/>
    </row>
    <row r="61" spans="2:58">
      <c r="B61" s="162">
        <v>220119034</v>
      </c>
      <c r="C61" s="173" t="s">
        <v>277</v>
      </c>
      <c r="E61" s="162">
        <v>9631</v>
      </c>
      <c r="F61" s="162">
        <v>15712</v>
      </c>
      <c r="G61" s="162">
        <v>12467</v>
      </c>
      <c r="H61" s="162">
        <v>56638</v>
      </c>
      <c r="J61" s="162">
        <v>171579</v>
      </c>
      <c r="K61" s="172">
        <v>27228</v>
      </c>
      <c r="L61" s="162">
        <v>32712</v>
      </c>
      <c r="M61" s="162">
        <v>137</v>
      </c>
      <c r="N61" s="162">
        <v>53438</v>
      </c>
      <c r="O61" s="162">
        <v>80</v>
      </c>
      <c r="P61" s="162">
        <v>155</v>
      </c>
      <c r="Q61" s="162">
        <v>35</v>
      </c>
      <c r="R61" s="162">
        <v>365</v>
      </c>
      <c r="T61" s="162">
        <f>J61/H61</f>
        <v>3.0293972244782656</v>
      </c>
      <c r="U61" s="162">
        <f>K61/H61</f>
        <v>0.48073731417069809</v>
      </c>
      <c r="V61" s="162">
        <f t="shared" ref="V61:W63" si="50">L61/E61</f>
        <v>3.3965320319800645</v>
      </c>
      <c r="W61" s="162">
        <f t="shared" si="50"/>
        <v>8.7194501018329935E-3</v>
      </c>
      <c r="X61" s="162">
        <f>N61/F61</f>
        <v>3.4010947046843176</v>
      </c>
      <c r="Y61" s="162">
        <f t="shared" ref="Y61:Z63" si="51">O61/F61</f>
        <v>5.0916496945010185E-3</v>
      </c>
      <c r="Z61" s="162">
        <f t="shared" si="51"/>
        <v>1.2432822651800754E-2</v>
      </c>
      <c r="AA61" s="162">
        <f>Q61/G61</f>
        <v>2.807411566535654E-3</v>
      </c>
      <c r="AB61" s="162">
        <f>R61/G61</f>
        <v>2.9277292051014678E-2</v>
      </c>
      <c r="AC61" s="171" t="s">
        <v>277</v>
      </c>
      <c r="AD61" s="169">
        <f>(((T61-$T$35)/$T$34))</f>
        <v>199.57350614386638</v>
      </c>
      <c r="AE61" s="170">
        <f>(((U61-$U$35)/$U$34))</f>
        <v>170.91827143839285</v>
      </c>
      <c r="AF61" s="169">
        <f>(((V61-$V$35)/$V$34))</f>
        <v>306.9600716403624</v>
      </c>
      <c r="AG61" s="169">
        <f>(((W61-$W$35)/$W$34))</f>
        <v>10.107101488409079</v>
      </c>
      <c r="AH61" s="169">
        <f>(((X61-$X$35)/$X$34))</f>
        <v>234.47179454149361</v>
      </c>
      <c r="AI61" s="169">
        <f>(((Y61-$Y$35)/$Y$34))</f>
        <v>12.814015845007525</v>
      </c>
      <c r="AJ61" s="169">
        <f>(((Z61-$Z$35)/$Z$34))</f>
        <v>10.926761331534887</v>
      </c>
      <c r="AK61" s="169">
        <f>(((AA61-$AA$35)/$AA$34))</f>
        <v>8.2438305757285981</v>
      </c>
      <c r="AL61" s="169">
        <f>(((AB61-$AB$35)/$AB$34))</f>
        <v>3.3832767475783503</v>
      </c>
      <c r="AN61" s="162">
        <f t="shared" ref="AN61:AV63" si="52">T61</f>
        <v>3.0293972244782656</v>
      </c>
      <c r="AO61" s="172">
        <f t="shared" si="52"/>
        <v>0.48073731417069809</v>
      </c>
      <c r="AP61" s="162">
        <f t="shared" si="52"/>
        <v>3.3965320319800645</v>
      </c>
      <c r="AQ61" s="162">
        <f t="shared" si="52"/>
        <v>8.7194501018329935E-3</v>
      </c>
      <c r="AR61" s="162">
        <f t="shared" si="52"/>
        <v>3.4010947046843176</v>
      </c>
      <c r="AS61" s="162">
        <f t="shared" si="52"/>
        <v>5.0916496945010185E-3</v>
      </c>
      <c r="AT61" s="162">
        <f t="shared" si="52"/>
        <v>1.2432822651800754E-2</v>
      </c>
      <c r="AU61" s="162">
        <f t="shared" si="52"/>
        <v>2.807411566535654E-3</v>
      </c>
      <c r="AV61" s="162">
        <f t="shared" si="52"/>
        <v>2.9277292051014678E-2</v>
      </c>
      <c r="AW61" s="171" t="s">
        <v>277</v>
      </c>
      <c r="AX61" s="169">
        <f>(((AN61-$AN$35)/$AN$34))</f>
        <v>201.76947463392537</v>
      </c>
      <c r="AY61" s="170">
        <f>(((AO61-$AO$35)/$AO$34))</f>
        <v>183.31385135913561</v>
      </c>
      <c r="AZ61" s="169">
        <f>(((AP61-$AP$35)/$AP$34))</f>
        <v>312.68981537988861</v>
      </c>
      <c r="BA61" s="169">
        <f>(((AQ61-$AQ$35)/$AQ$34))</f>
        <v>19.468725498631915</v>
      </c>
      <c r="BB61" s="169">
        <f>(((AR61-$AR$35)/$AR$34))</f>
        <v>244.54473826272192</v>
      </c>
      <c r="BC61" s="169">
        <f>(((AS61-$AS$35)/$AS$34))</f>
        <v>23.263826519067308</v>
      </c>
      <c r="BD61" s="169">
        <f>(((AT61-$AT$35)/$AT$34))</f>
        <v>18.802132878256725</v>
      </c>
      <c r="BE61" s="169">
        <f>(((AU61-$AU$35)/$AU$34))</f>
        <v>14.822382672176314</v>
      </c>
      <c r="BF61" s="169">
        <f>(((AV61-$AV$35)/$AV$34))</f>
        <v>4.3872010442752947</v>
      </c>
    </row>
    <row r="62" spans="2:58">
      <c r="B62" s="162">
        <v>220119032</v>
      </c>
      <c r="C62" s="173" t="s">
        <v>276</v>
      </c>
      <c r="E62" s="162">
        <v>16909</v>
      </c>
      <c r="F62" s="162">
        <v>22699</v>
      </c>
      <c r="G62" s="162">
        <v>17473</v>
      </c>
      <c r="H62" s="162">
        <v>79519</v>
      </c>
      <c r="J62" s="162">
        <v>265876</v>
      </c>
      <c r="K62" s="172">
        <v>38640</v>
      </c>
      <c r="L62" s="162">
        <v>58009</v>
      </c>
      <c r="M62" s="162">
        <v>163</v>
      </c>
      <c r="N62" s="162">
        <v>78356</v>
      </c>
      <c r="O62" s="162">
        <v>147</v>
      </c>
      <c r="P62" s="162">
        <v>118</v>
      </c>
      <c r="Q62" s="162">
        <v>126</v>
      </c>
      <c r="R62" s="162">
        <v>151</v>
      </c>
      <c r="T62" s="162">
        <f>J62/H62</f>
        <v>3.3435531130924683</v>
      </c>
      <c r="U62" s="162">
        <f>K62/H62</f>
        <v>0.4859216036418969</v>
      </c>
      <c r="V62" s="162">
        <f t="shared" si="50"/>
        <v>3.4306582293453189</v>
      </c>
      <c r="W62" s="162">
        <f t="shared" si="50"/>
        <v>7.1809330807524564E-3</v>
      </c>
      <c r="X62" s="162">
        <f>N62/F62</f>
        <v>3.4519582360456407</v>
      </c>
      <c r="Y62" s="162">
        <f t="shared" si="51"/>
        <v>6.4760562139301288E-3</v>
      </c>
      <c r="Z62" s="162">
        <f t="shared" si="51"/>
        <v>6.7532764837177359E-3</v>
      </c>
      <c r="AA62" s="162">
        <f>Q62/G62</f>
        <v>7.2111257368511414E-3</v>
      </c>
      <c r="AB62" s="162">
        <f>R62/G62</f>
        <v>8.6419046528930354E-3</v>
      </c>
      <c r="AC62" s="171" t="s">
        <v>276</v>
      </c>
      <c r="AD62" s="169">
        <f>(((T62-$T$35)/$T$34))</f>
        <v>220.16042056282768</v>
      </c>
      <c r="AE62" s="170">
        <f>(((U62-$U$35)/$U$34))</f>
        <v>172.59010734517435</v>
      </c>
      <c r="AF62" s="169">
        <f>(((V62-$V$35)/$V$34))</f>
        <v>309.93417991942971</v>
      </c>
      <c r="AG62" s="169">
        <f>(((W62-$W$35)/$W$34))</f>
        <v>10.064906235117325</v>
      </c>
      <c r="AH62" s="169">
        <f>(((X62-$X$35)/$X$34))</f>
        <v>237.74501671929764</v>
      </c>
      <c r="AI62" s="169">
        <f>(((Y62-$Y$35)/$Y$34))</f>
        <v>12.933918009939568</v>
      </c>
      <c r="AJ62" s="169">
        <f>(((Z62-$Z$35)/$Z$34))</f>
        <v>9.9376494684186021</v>
      </c>
      <c r="AK62" s="169">
        <f>(((AA62-$AA$35)/$AA$34))</f>
        <v>8.3477202754055568</v>
      </c>
      <c r="AL62" s="169">
        <f>(((AB62-$AB$35)/$AB$34))</f>
        <v>0.13466294015084498</v>
      </c>
      <c r="AN62" s="162">
        <f t="shared" si="52"/>
        <v>3.3435531130924683</v>
      </c>
      <c r="AO62" s="172">
        <f t="shared" si="52"/>
        <v>0.4859216036418969</v>
      </c>
      <c r="AP62" s="162">
        <f t="shared" si="52"/>
        <v>3.4306582293453189</v>
      </c>
      <c r="AQ62" s="162">
        <f t="shared" si="52"/>
        <v>7.1809330807524564E-3</v>
      </c>
      <c r="AR62" s="162">
        <f t="shared" si="52"/>
        <v>3.4519582360456407</v>
      </c>
      <c r="AS62" s="162">
        <f t="shared" si="52"/>
        <v>6.4760562139301288E-3</v>
      </c>
      <c r="AT62" s="162">
        <f t="shared" si="52"/>
        <v>6.7532764837177359E-3</v>
      </c>
      <c r="AU62" s="162">
        <f t="shared" si="52"/>
        <v>7.2111257368511414E-3</v>
      </c>
      <c r="AV62" s="162">
        <f t="shared" si="52"/>
        <v>8.6419046528930354E-3</v>
      </c>
      <c r="AW62" s="171" t="s">
        <v>276</v>
      </c>
      <c r="AX62" s="169">
        <f>(((AN62-$AN$35)/$AN$34))</f>
        <v>222.28341568037473</v>
      </c>
      <c r="AY62" s="170">
        <f>(((AO62-$AO$35)/$AO$34))</f>
        <v>184.95375150896234</v>
      </c>
      <c r="AZ62" s="169">
        <f>(((AP62-$AP$35)/$AP$34))</f>
        <v>315.63067153506762</v>
      </c>
      <c r="BA62" s="169">
        <f>(((AQ62-$AQ$35)/$AQ$34))</f>
        <v>19.427018096465023</v>
      </c>
      <c r="BB62" s="169">
        <f>(((AR62-$AR$35)/$AR$34))</f>
        <v>247.76162311490378</v>
      </c>
      <c r="BC62" s="169">
        <f>(((AS62-$AS$35)/$AS$34))</f>
        <v>23.382176634892122</v>
      </c>
      <c r="BD62" s="169">
        <f>(((AT62-$AT$35)/$AT$34))</f>
        <v>17.822652909267404</v>
      </c>
      <c r="BE62" s="169">
        <f>(((AU62-$AU$35)/$AU$34))</f>
        <v>14.925429629324846</v>
      </c>
      <c r="BF62" s="169">
        <f>(((AV62-$AV$35)/$AV$34))</f>
        <v>1.1425840753384953</v>
      </c>
    </row>
    <row r="63" spans="2:58">
      <c r="B63" s="162">
        <v>220119022</v>
      </c>
      <c r="C63" s="173" t="s">
        <v>275</v>
      </c>
      <c r="E63" s="162">
        <v>15966</v>
      </c>
      <c r="F63" s="162">
        <v>18785</v>
      </c>
      <c r="G63" s="162">
        <v>15244</v>
      </c>
      <c r="H63" s="162">
        <v>59669</v>
      </c>
      <c r="J63" s="162">
        <v>214049</v>
      </c>
      <c r="K63" s="172">
        <v>31754</v>
      </c>
      <c r="L63" s="162">
        <v>50985</v>
      </c>
      <c r="M63" s="162">
        <v>44</v>
      </c>
      <c r="N63" s="162">
        <v>70918</v>
      </c>
      <c r="O63" s="162">
        <v>252</v>
      </c>
      <c r="P63" s="162">
        <v>111</v>
      </c>
      <c r="Q63" s="162">
        <v>138</v>
      </c>
      <c r="R63" s="162">
        <v>62</v>
      </c>
      <c r="T63" s="162">
        <f>J63/H63</f>
        <v>3.5872731233974089</v>
      </c>
      <c r="U63" s="162">
        <f>K63/H63</f>
        <v>0.53216913305066282</v>
      </c>
      <c r="V63" s="162">
        <f t="shared" si="50"/>
        <v>3.1933483652762118</v>
      </c>
      <c r="W63" s="162">
        <f t="shared" si="50"/>
        <v>2.342294383816875E-3</v>
      </c>
      <c r="X63" s="162">
        <f>N63/F63</f>
        <v>3.7752462070801172</v>
      </c>
      <c r="Y63" s="162">
        <f t="shared" si="51"/>
        <v>1.3414958743678467E-2</v>
      </c>
      <c r="Z63" s="162">
        <f t="shared" si="51"/>
        <v>7.2815533980582527E-3</v>
      </c>
      <c r="AA63" s="162">
        <f>Q63/G63</f>
        <v>9.0527420624508005E-3</v>
      </c>
      <c r="AB63" s="162">
        <f>R63/G63</f>
        <v>4.0671739700865912E-3</v>
      </c>
      <c r="AC63" s="171" t="s">
        <v>275</v>
      </c>
      <c r="AD63" s="169">
        <f>(((T63-$T$35)/$T$34))</f>
        <v>236.13160931395694</v>
      </c>
      <c r="AE63" s="170">
        <f>(((U63-$U$35)/$U$34))</f>
        <v>187.50406627726082</v>
      </c>
      <c r="AF63" s="169">
        <f>(((V63-$V$35)/$V$34))</f>
        <v>289.25255448433637</v>
      </c>
      <c r="AG63" s="169">
        <f>(((W63-$W$35)/$W$34))</f>
        <v>9.932202090407193</v>
      </c>
      <c r="AH63" s="169">
        <f>(((X63-$X$35)/$X$34))</f>
        <v>258.549576062418</v>
      </c>
      <c r="AI63" s="169">
        <f>(((Y63-$Y$35)/$Y$34))</f>
        <v>13.534889923819554</v>
      </c>
      <c r="AJ63" s="169">
        <f>(((Z63-$Z$35)/$Z$34))</f>
        <v>10.029650650823118</v>
      </c>
      <c r="AK63" s="169">
        <f>(((AA63-$AA$35)/$AA$34))</f>
        <v>8.391166548162408</v>
      </c>
      <c r="AL63" s="169">
        <f>(((AB63-$AB$35)/$AB$34))</f>
        <v>-0.58553353470574343</v>
      </c>
      <c r="AN63" s="162">
        <f t="shared" si="52"/>
        <v>3.5872731233974089</v>
      </c>
      <c r="AO63" s="172">
        <f t="shared" si="52"/>
        <v>0.53216913305066282</v>
      </c>
      <c r="AP63" s="162">
        <f t="shared" si="52"/>
        <v>3.1933483652762118</v>
      </c>
      <c r="AQ63" s="162">
        <f t="shared" si="52"/>
        <v>2.342294383816875E-3</v>
      </c>
      <c r="AR63" s="162">
        <f t="shared" si="52"/>
        <v>3.7752462070801172</v>
      </c>
      <c r="AS63" s="162">
        <f t="shared" si="52"/>
        <v>1.3414958743678467E-2</v>
      </c>
      <c r="AT63" s="162">
        <f t="shared" si="52"/>
        <v>7.2815533980582527E-3</v>
      </c>
      <c r="AU63" s="162">
        <f t="shared" si="52"/>
        <v>9.0527420624508005E-3</v>
      </c>
      <c r="AV63" s="162">
        <f t="shared" si="52"/>
        <v>4.0671739700865912E-3</v>
      </c>
      <c r="AW63" s="171" t="s">
        <v>275</v>
      </c>
      <c r="AX63" s="169">
        <f>(((AN63-$AN$35)/$AN$34))</f>
        <v>238.19799218342854</v>
      </c>
      <c r="AY63" s="170">
        <f>(((AO63-$AO$35)/$AO$34))</f>
        <v>199.58282089790845</v>
      </c>
      <c r="AZ63" s="169">
        <f>(((AP63-$AP$35)/$AP$34))</f>
        <v>295.18027775217053</v>
      </c>
      <c r="BA63" s="169">
        <f>(((AQ63-$AQ$35)/$AQ$34))</f>
        <v>19.295848244387827</v>
      </c>
      <c r="BB63" s="169">
        <f>(((AR63-$AR$35)/$AR$34))</f>
        <v>268.20810311892922</v>
      </c>
      <c r="BC63" s="169">
        <f>(((AS63-$AS$35)/$AS$34))</f>
        <v>23.975369390464735</v>
      </c>
      <c r="BD63" s="169">
        <f>(((AT63-$AT$35)/$AT$34))</f>
        <v>17.913758191337973</v>
      </c>
      <c r="BE63" s="169">
        <f>(((AU63-$AU$35)/$AU$34))</f>
        <v>14.968523470398212</v>
      </c>
      <c r="BF63" s="169">
        <f>(((AV63-$AV$35)/$AV$34))</f>
        <v>0.42327367348479705</v>
      </c>
    </row>
    <row r="64" spans="2:58">
      <c r="C64" s="173"/>
      <c r="K64" s="172"/>
      <c r="AC64" s="171"/>
      <c r="AD64" s="174"/>
      <c r="AE64" s="175"/>
      <c r="AF64" s="174"/>
      <c r="AG64" s="174"/>
      <c r="AH64" s="174"/>
      <c r="AI64" s="174"/>
      <c r="AJ64" s="174"/>
      <c r="AK64" s="174"/>
      <c r="AL64" s="174"/>
      <c r="AO64" s="172"/>
      <c r="AW64" s="171"/>
      <c r="AX64" s="174"/>
      <c r="AY64" s="175"/>
      <c r="AZ64" s="174"/>
      <c r="BA64" s="174"/>
      <c r="BB64" s="174"/>
      <c r="BC64" s="174"/>
      <c r="BD64" s="174"/>
      <c r="BE64" s="174"/>
      <c r="BF64" s="174"/>
    </row>
    <row r="65" spans="2:58">
      <c r="B65" s="162">
        <v>220119051</v>
      </c>
      <c r="C65" s="173" t="s">
        <v>274</v>
      </c>
      <c r="E65" s="162">
        <v>10307</v>
      </c>
      <c r="F65" s="162">
        <v>10536</v>
      </c>
      <c r="G65" s="162">
        <v>10480</v>
      </c>
      <c r="H65" s="162">
        <v>41025</v>
      </c>
      <c r="J65" s="162">
        <v>107334</v>
      </c>
      <c r="K65" s="172">
        <v>15699</v>
      </c>
      <c r="L65" s="162">
        <v>38</v>
      </c>
      <c r="M65" s="162">
        <v>106</v>
      </c>
      <c r="N65" s="162">
        <v>49</v>
      </c>
      <c r="O65" s="162">
        <v>25843</v>
      </c>
      <c r="P65" s="162">
        <v>9630</v>
      </c>
      <c r="Q65" s="162">
        <v>38</v>
      </c>
      <c r="R65" s="162">
        <v>84</v>
      </c>
      <c r="T65" s="162">
        <f>J65/H65</f>
        <v>2.6163071297989031</v>
      </c>
      <c r="U65" s="162">
        <f>K65/H65</f>
        <v>0.3826691042047532</v>
      </c>
      <c r="V65" s="162">
        <f t="shared" ref="V65:W67" si="53">L65/E65</f>
        <v>3.686814786067721E-3</v>
      </c>
      <c r="W65" s="162">
        <f t="shared" si="53"/>
        <v>1.0060744115413819E-2</v>
      </c>
      <c r="X65" s="162">
        <f>N65/F65</f>
        <v>4.6507213363705391E-3</v>
      </c>
      <c r="Y65" s="162">
        <f t="shared" ref="Y65:Z67" si="54">O65/F65</f>
        <v>2.4528283978739558</v>
      </c>
      <c r="Z65" s="162">
        <f t="shared" si="54"/>
        <v>0.91889312977099236</v>
      </c>
      <c r="AA65" s="162">
        <f>Q65/G65</f>
        <v>3.6259541984732823E-3</v>
      </c>
      <c r="AB65" s="162">
        <f>R65/G65</f>
        <v>8.0152671755725196E-3</v>
      </c>
      <c r="AC65" s="171" t="s">
        <v>274</v>
      </c>
      <c r="AD65" s="169">
        <f>(((T65-$T$35)/$T$34))</f>
        <v>172.50334532657786</v>
      </c>
      <c r="AE65" s="170">
        <f>(((U65-$U$35)/$U$34))</f>
        <v>139.29311708586405</v>
      </c>
      <c r="AF65" s="169">
        <f>(((V65-$V$35)/$V$34))</f>
        <v>11.272598991438114</v>
      </c>
      <c r="AG65" s="169">
        <f>(((W65-$W$35)/$W$34))</f>
        <v>10.143887718178577</v>
      </c>
      <c r="AH65" s="169">
        <f>(((X65-$X$35)/$X$34))</f>
        <v>15.900345127401298</v>
      </c>
      <c r="AI65" s="169">
        <f>(((Y65-$Y$35)/$Y$34))</f>
        <v>224.81022589713754</v>
      </c>
      <c r="AJ65" s="169">
        <f>(((Z65-$Z$35)/$Z$34))</f>
        <v>168.7898399440721</v>
      </c>
      <c r="AK65" s="169">
        <f>(((AA65-$AA$35)/$AA$34))</f>
        <v>8.263141126985083</v>
      </c>
      <c r="AL65" s="169">
        <f>(((AB65-$AB$35)/$AB$34))</f>
        <v>3.6011864607660871E-2</v>
      </c>
      <c r="AN65" s="162">
        <f t="shared" ref="AN65:AV67" si="55">T65</f>
        <v>2.6163071297989031</v>
      </c>
      <c r="AO65" s="172">
        <f t="shared" si="55"/>
        <v>0.3826691042047532</v>
      </c>
      <c r="AP65" s="162">
        <f t="shared" si="55"/>
        <v>3.686814786067721E-3</v>
      </c>
      <c r="AQ65" s="162">
        <f t="shared" si="55"/>
        <v>1.0060744115413819E-2</v>
      </c>
      <c r="AR65" s="162">
        <f t="shared" si="55"/>
        <v>4.6507213363705391E-3</v>
      </c>
      <c r="AS65" s="162">
        <f t="shared" si="55"/>
        <v>2.4528283978739558</v>
      </c>
      <c r="AT65" s="162">
        <f t="shared" si="55"/>
        <v>0.91889312977099236</v>
      </c>
      <c r="AU65" s="162">
        <f t="shared" si="55"/>
        <v>3.6259541984732823E-3</v>
      </c>
      <c r="AV65" s="162">
        <f t="shared" si="55"/>
        <v>8.0152671755725196E-3</v>
      </c>
      <c r="AW65" s="171" t="s">
        <v>274</v>
      </c>
      <c r="AX65" s="169">
        <f>(((AN65-$AN$35)/$AN$34))</f>
        <v>174.79526801788705</v>
      </c>
      <c r="AY65" s="170">
        <f>(((AO65-$AO$35)/$AO$34))</f>
        <v>152.29280727781398</v>
      </c>
      <c r="AZ65" s="169">
        <f>(((AP65-$AP$35)/$AP$34))</f>
        <v>20.308287084754063</v>
      </c>
      <c r="BA65" s="169">
        <f>(((AQ65-$AQ$35)/$AQ$34))</f>
        <v>19.505086415074146</v>
      </c>
      <c r="BB65" s="169">
        <f>(((AR65-$AR$35)/$AR$34))</f>
        <v>29.735248852704235</v>
      </c>
      <c r="BC65" s="169">
        <f>(((AS65-$AS$35)/$AS$34))</f>
        <v>232.51589488924591</v>
      </c>
      <c r="BD65" s="169">
        <f>(((AT65-$AT$35)/$AT$34))</f>
        <v>175.12795315182129</v>
      </c>
      <c r="BE65" s="169">
        <f>(((AU65-$AU$35)/$AU$34))</f>
        <v>14.841536578232729</v>
      </c>
      <c r="BF65" s="169">
        <f>(((AV65-$AV$35)/$AV$34))</f>
        <v>1.0440543723065585</v>
      </c>
    </row>
    <row r="66" spans="2:58">
      <c r="B66" s="162">
        <v>220119024</v>
      </c>
      <c r="C66" s="173" t="s">
        <v>273</v>
      </c>
      <c r="E66" s="162">
        <v>12423</v>
      </c>
      <c r="F66" s="162">
        <v>14459</v>
      </c>
      <c r="G66" s="162">
        <v>12319</v>
      </c>
      <c r="H66" s="162">
        <v>51033</v>
      </c>
      <c r="J66" s="162">
        <v>148081</v>
      </c>
      <c r="K66" s="172">
        <v>21756</v>
      </c>
      <c r="L66" s="162">
        <v>23</v>
      </c>
      <c r="M66" s="162">
        <v>149</v>
      </c>
      <c r="N66" s="162">
        <v>543</v>
      </c>
      <c r="O66" s="162">
        <v>42071</v>
      </c>
      <c r="P66" s="162">
        <v>16575</v>
      </c>
      <c r="Q66" s="162">
        <v>131</v>
      </c>
      <c r="R66" s="162">
        <v>53</v>
      </c>
      <c r="T66" s="162">
        <f>J66/H66</f>
        <v>2.9016714674818256</v>
      </c>
      <c r="U66" s="162">
        <f>K66/H66</f>
        <v>0.42631238610310973</v>
      </c>
      <c r="V66" s="162">
        <f t="shared" si="53"/>
        <v>1.851404652660388E-3</v>
      </c>
      <c r="W66" s="162">
        <f t="shared" si="53"/>
        <v>1.0305000345805381E-2</v>
      </c>
      <c r="X66" s="162">
        <f>N66/F66</f>
        <v>3.7554464347465247E-2</v>
      </c>
      <c r="Y66" s="162">
        <f t="shared" si="54"/>
        <v>2.9096756345528738</v>
      </c>
      <c r="Z66" s="162">
        <f t="shared" si="54"/>
        <v>1.3454825878723922</v>
      </c>
      <c r="AA66" s="162">
        <f>Q66/G66</f>
        <v>1.063398003084666E-2</v>
      </c>
      <c r="AB66" s="162">
        <f>R66/G66</f>
        <v>4.3022972643883429E-3</v>
      </c>
      <c r="AC66" s="171" t="s">
        <v>273</v>
      </c>
      <c r="AD66" s="169">
        <f>(((T66-$T$35)/$T$34))</f>
        <v>191.20352383991579</v>
      </c>
      <c r="AE66" s="170">
        <f>(((U66-$U$35)/$U$34))</f>
        <v>153.36725514717614</v>
      </c>
      <c r="AF66" s="169">
        <f>(((V66-$V$35)/$V$34))</f>
        <v>11.112642450871174</v>
      </c>
      <c r="AG66" s="169">
        <f>(((W66-$W$35)/$W$34))</f>
        <v>10.150586671370675</v>
      </c>
      <c r="AH66" s="169">
        <f>(((X66-$X$35)/$X$34))</f>
        <v>18.017800570901546</v>
      </c>
      <c r="AI66" s="169">
        <f>(((Y66-$Y$35)/$Y$34))</f>
        <v>264.37734144612489</v>
      </c>
      <c r="AJ66" s="169">
        <f>(((Z66-$Z$35)/$Z$34))</f>
        <v>243.08181349287742</v>
      </c>
      <c r="AK66" s="169">
        <f>(((AA66-$AA$35)/$AA$34))</f>
        <v>8.4284701358388716</v>
      </c>
      <c r="AL66" s="169">
        <f>(((AB66-$AB$35)/$AB$34))</f>
        <v>-0.54851824802466853</v>
      </c>
      <c r="AN66" s="162">
        <f t="shared" si="55"/>
        <v>2.9016714674818256</v>
      </c>
      <c r="AO66" s="172">
        <f t="shared" si="55"/>
        <v>0.42631238610310973</v>
      </c>
      <c r="AP66" s="162">
        <f t="shared" si="55"/>
        <v>1.851404652660388E-3</v>
      </c>
      <c r="AQ66" s="162">
        <f t="shared" si="55"/>
        <v>1.0305000345805381E-2</v>
      </c>
      <c r="AR66" s="162">
        <f t="shared" si="55"/>
        <v>3.7554464347465247E-2</v>
      </c>
      <c r="AS66" s="162">
        <f t="shared" si="55"/>
        <v>2.9096756345528738</v>
      </c>
      <c r="AT66" s="162">
        <f t="shared" si="55"/>
        <v>1.3454825878723922</v>
      </c>
      <c r="AU66" s="162">
        <f t="shared" si="55"/>
        <v>1.063398003084666E-2</v>
      </c>
      <c r="AV66" s="162">
        <f t="shared" si="55"/>
        <v>4.3022972643883429E-3</v>
      </c>
      <c r="AW66" s="171" t="s">
        <v>273</v>
      </c>
      <c r="AX66" s="169">
        <f>(((AN66-$AN$35)/$AN$34))</f>
        <v>193.42916097405393</v>
      </c>
      <c r="AY66" s="170">
        <f>(((AO66-$AO$35)/$AO$34))</f>
        <v>166.09809822880212</v>
      </c>
      <c r="AZ66" s="169">
        <f>(((AP66-$AP$35)/$AP$34))</f>
        <v>20.150118944004682</v>
      </c>
      <c r="BA66" s="169">
        <f>(((AQ66-$AQ$35)/$AQ$34))</f>
        <v>19.51170791661955</v>
      </c>
      <c r="BB66" s="169">
        <f>(((AR66-$AR$35)/$AR$34))</f>
        <v>31.816259542279798</v>
      </c>
      <c r="BC66" s="169">
        <f>(((AS66-$AS$35)/$AS$34))</f>
        <v>271.57084198491106</v>
      </c>
      <c r="BD66" s="169">
        <f>(((AT66-$AT$35)/$AT$34))</f>
        <v>248.69647726038764</v>
      </c>
      <c r="BE66" s="169">
        <f>(((AU66-$AU$35)/$AU$34))</f>
        <v>15.005524455219</v>
      </c>
      <c r="BF66" s="169">
        <f>(((AV66-$AV$35)/$AV$34))</f>
        <v>0.4602434194733423</v>
      </c>
    </row>
    <row r="67" spans="2:58">
      <c r="B67" s="162">
        <v>220119041</v>
      </c>
      <c r="C67" s="173" t="s">
        <v>272</v>
      </c>
      <c r="E67" s="162">
        <v>7071</v>
      </c>
      <c r="F67" s="162">
        <v>8597</v>
      </c>
      <c r="G67" s="162">
        <v>7131</v>
      </c>
      <c r="H67" s="162">
        <v>24825</v>
      </c>
      <c r="J67" s="162">
        <v>92000</v>
      </c>
      <c r="K67" s="172">
        <v>15532</v>
      </c>
      <c r="L67" s="162">
        <v>187</v>
      </c>
      <c r="M67" s="162">
        <v>33</v>
      </c>
      <c r="N67" s="162">
        <v>87</v>
      </c>
      <c r="O67" s="162">
        <v>20778</v>
      </c>
      <c r="P67" s="162">
        <v>8935</v>
      </c>
      <c r="Q67" s="162">
        <v>74</v>
      </c>
      <c r="R67" s="162">
        <v>23</v>
      </c>
      <c r="T67" s="162">
        <f>J67/H67</f>
        <v>3.7059415911379658</v>
      </c>
      <c r="U67" s="162">
        <f>K67/H67</f>
        <v>0.62565961732124875</v>
      </c>
      <c r="V67" s="162">
        <f t="shared" si="53"/>
        <v>2.6446047235185972E-2</v>
      </c>
      <c r="W67" s="162">
        <f t="shared" si="53"/>
        <v>3.8385483308130742E-3</v>
      </c>
      <c r="X67" s="162">
        <f>N67/F67</f>
        <v>1.0119809235779924E-2</v>
      </c>
      <c r="Y67" s="162">
        <f t="shared" si="54"/>
        <v>2.4168896126555777</v>
      </c>
      <c r="Z67" s="162">
        <f t="shared" si="54"/>
        <v>1.2529799467115412</v>
      </c>
      <c r="AA67" s="162">
        <f>Q67/G67</f>
        <v>1.0377226195484505E-2</v>
      </c>
      <c r="AB67" s="162">
        <f>R67/G67</f>
        <v>3.2253540877857242E-3</v>
      </c>
      <c r="AC67" s="171" t="s">
        <v>272</v>
      </c>
      <c r="AD67" s="169">
        <f>(((T67-$T$35)/$T$34))</f>
        <v>243.90805940814647</v>
      </c>
      <c r="AE67" s="170">
        <f>(((U67-$U$35)/$U$34))</f>
        <v>217.65299013930203</v>
      </c>
      <c r="AF67" s="169">
        <f>(((V67-$V$35)/$V$34))</f>
        <v>13.25607288768464</v>
      </c>
      <c r="AG67" s="169">
        <f>(((W67-$W$35)/$W$34))</f>
        <v>9.9732382397752044</v>
      </c>
      <c r="AH67" s="169">
        <f>(((X67-$X$35)/$X$34))</f>
        <v>16.252297485516937</v>
      </c>
      <c r="AI67" s="169">
        <f>(((Y67-$Y$35)/$Y$34))</f>
        <v>221.6976010342554</v>
      </c>
      <c r="AJ67" s="169">
        <f>(((Z67-$Z$35)/$Z$34))</f>
        <v>226.97217074431458</v>
      </c>
      <c r="AK67" s="169">
        <f>(((AA67-$AA$35)/$AA$34))</f>
        <v>8.4224129582349097</v>
      </c>
      <c r="AL67" s="169">
        <f>(((AB67-$AB$35)/$AB$34))</f>
        <v>-0.71806061744219474</v>
      </c>
      <c r="AN67" s="162">
        <f t="shared" si="55"/>
        <v>3.7059415911379658</v>
      </c>
      <c r="AO67" s="172">
        <f t="shared" si="55"/>
        <v>0.62565961732124875</v>
      </c>
      <c r="AP67" s="162">
        <f t="shared" si="55"/>
        <v>2.6446047235185972E-2</v>
      </c>
      <c r="AQ67" s="162">
        <f t="shared" si="55"/>
        <v>3.8385483308130742E-3</v>
      </c>
      <c r="AR67" s="162">
        <f t="shared" si="55"/>
        <v>1.0119809235779924E-2</v>
      </c>
      <c r="AS67" s="162">
        <f t="shared" si="55"/>
        <v>2.4168896126555777</v>
      </c>
      <c r="AT67" s="162">
        <f t="shared" si="55"/>
        <v>1.2529799467115412</v>
      </c>
      <c r="AU67" s="162">
        <f t="shared" si="55"/>
        <v>1.0377226195484505E-2</v>
      </c>
      <c r="AV67" s="162">
        <f t="shared" si="55"/>
        <v>3.2253540877857242E-3</v>
      </c>
      <c r="AW67" s="171" t="s">
        <v>272</v>
      </c>
      <c r="AX67" s="169">
        <f>(((AN67-$AN$35)/$AN$34))</f>
        <v>245.94687749651513</v>
      </c>
      <c r="AY67" s="170">
        <f>(((AO67-$AO$35)/$AO$34))</f>
        <v>229.15583375038187</v>
      </c>
      <c r="AZ67" s="169">
        <f>(((AP67-$AP$35)/$AP$34))</f>
        <v>22.269584680227876</v>
      </c>
      <c r="BA67" s="169">
        <f>(((AQ67-$AQ$35)/$AQ$34))</f>
        <v>19.336409943905029</v>
      </c>
      <c r="BB67" s="169">
        <f>(((AR67-$AR$35)/$AR$34))</f>
        <v>30.081143554624976</v>
      </c>
      <c r="BC67" s="169">
        <f>(((AS67-$AS$35)/$AS$34))</f>
        <v>229.443560763752</v>
      </c>
      <c r="BD67" s="169">
        <f>(((AT67-$AT$35)/$AT$34))</f>
        <v>232.74370895561975</v>
      </c>
      <c r="BE67" s="169">
        <f>(((AU67-$AU$35)/$AU$34))</f>
        <v>14.999516412815014</v>
      </c>
      <c r="BF67" s="169">
        <f>(((AV67-$AV$35)/$AV$34))</f>
        <v>0.29090964162996502</v>
      </c>
    </row>
    <row r="68" spans="2:58">
      <c r="C68" s="173"/>
      <c r="K68" s="172"/>
      <c r="AC68" s="171"/>
      <c r="AD68" s="174"/>
      <c r="AE68" s="175"/>
      <c r="AF68" s="174"/>
      <c r="AG68" s="174"/>
      <c r="AH68" s="174"/>
      <c r="AI68" s="174"/>
      <c r="AJ68" s="174"/>
      <c r="AK68" s="174"/>
      <c r="AL68" s="174"/>
      <c r="AO68" s="172"/>
      <c r="AW68" s="171"/>
      <c r="AX68" s="174"/>
      <c r="AY68" s="175"/>
      <c r="AZ68" s="174"/>
      <c r="BA68" s="174"/>
      <c r="BB68" s="174"/>
      <c r="BC68" s="174"/>
      <c r="BD68" s="174"/>
      <c r="BE68" s="174"/>
      <c r="BF68" s="174"/>
    </row>
    <row r="69" spans="2:58">
      <c r="B69" s="162">
        <v>220119028</v>
      </c>
      <c r="C69" s="173" t="s">
        <v>271</v>
      </c>
      <c r="E69" s="162">
        <v>15314</v>
      </c>
      <c r="F69" s="162">
        <v>14638</v>
      </c>
      <c r="G69" s="162">
        <v>12218</v>
      </c>
      <c r="H69" s="162">
        <v>52352</v>
      </c>
      <c r="J69" s="162">
        <v>163889</v>
      </c>
      <c r="K69" s="172">
        <v>23092</v>
      </c>
      <c r="L69" s="162">
        <v>71</v>
      </c>
      <c r="M69" s="162">
        <v>134061</v>
      </c>
      <c r="N69" s="162">
        <v>221</v>
      </c>
      <c r="O69" s="162">
        <v>41</v>
      </c>
      <c r="P69" s="162">
        <v>44</v>
      </c>
      <c r="Q69" s="162">
        <v>159678</v>
      </c>
      <c r="R69" s="162">
        <v>34551</v>
      </c>
      <c r="T69" s="162">
        <f>J69/H69</f>
        <v>3.1305203239608801</v>
      </c>
      <c r="U69" s="162">
        <f>K69/H69</f>
        <v>0.44109107579462103</v>
      </c>
      <c r="V69" s="162">
        <f t="shared" ref="V69:W71" si="56">L69/E69</f>
        <v>4.6362805276217844E-3</v>
      </c>
      <c r="W69" s="162">
        <f t="shared" si="56"/>
        <v>9.1584232818691085</v>
      </c>
      <c r="X69" s="162">
        <f>N69/F69</f>
        <v>1.5097690941385435E-2</v>
      </c>
      <c r="Y69" s="162">
        <f t="shared" ref="Y69:Z71" si="57">O69/F69</f>
        <v>2.8009290886733158E-3</v>
      </c>
      <c r="Z69" s="162">
        <f t="shared" si="57"/>
        <v>3.6012440661319363E-3</v>
      </c>
      <c r="AA69" s="162">
        <f>Q69/G69</f>
        <v>13.069078408904895</v>
      </c>
      <c r="AB69" s="162">
        <f>R69/G69</f>
        <v>2.827876902930103</v>
      </c>
      <c r="AC69" s="171" t="s">
        <v>271</v>
      </c>
      <c r="AD69" s="169">
        <f>(((T69-$T$35)/$T$34))</f>
        <v>206.2001926720481</v>
      </c>
      <c r="AE69" s="170">
        <f>(((U69-$U$35)/$U$34))</f>
        <v>158.13310478167514</v>
      </c>
      <c r="AF69" s="169">
        <f>(((V69-$V$35)/$V$34))</f>
        <v>11.355345214007926</v>
      </c>
      <c r="AG69" s="169">
        <f>(((W69-$W$35)/$W$34))</f>
        <v>261.04619766740012</v>
      </c>
      <c r="AH69" s="169">
        <f>(((X69-$X$35)/$X$34))</f>
        <v>16.572639238462202</v>
      </c>
      <c r="AI69" s="169">
        <f>(((Y69-$Y$35)/$Y$34))</f>
        <v>12.615618657448454</v>
      </c>
      <c r="AJ69" s="169">
        <f>(((Z69-$Z$35)/$Z$34))</f>
        <v>9.3887125349217637</v>
      </c>
      <c r="AK69" s="169">
        <f>(((AA69-$AA$35)/$AA$34))</f>
        <v>316.49521050441109</v>
      </c>
      <c r="AL69" s="169">
        <f>(((AB69-$AB$35)/$AB$34))</f>
        <v>443.96474788538791</v>
      </c>
      <c r="AN69" s="162">
        <f t="shared" ref="AN69:AV71" si="58">T69</f>
        <v>3.1305203239608801</v>
      </c>
      <c r="AO69" s="172">
        <f t="shared" si="58"/>
        <v>0.44109107579462103</v>
      </c>
      <c r="AP69" s="162">
        <f t="shared" si="58"/>
        <v>4.6362805276217844E-3</v>
      </c>
      <c r="AQ69" s="162">
        <f t="shared" si="58"/>
        <v>9.1584232818691085</v>
      </c>
      <c r="AR69" s="162">
        <f t="shared" si="58"/>
        <v>1.5097690941385435E-2</v>
      </c>
      <c r="AS69" s="162">
        <f t="shared" si="58"/>
        <v>2.8009290886733158E-3</v>
      </c>
      <c r="AT69" s="162">
        <f t="shared" si="58"/>
        <v>3.6012440661319363E-3</v>
      </c>
      <c r="AU69" s="162">
        <f t="shared" si="58"/>
        <v>13.069078408904895</v>
      </c>
      <c r="AV69" s="162">
        <f t="shared" si="58"/>
        <v>2.827876902930103</v>
      </c>
      <c r="AW69" s="171" t="s">
        <v>271</v>
      </c>
      <c r="AX69" s="169">
        <f>(((AN69-$AN$35)/$AN$34))</f>
        <v>208.37267188854722</v>
      </c>
      <c r="AY69" s="170">
        <f>(((AO69-$AO$35)/$AO$34))</f>
        <v>170.77290961307995</v>
      </c>
      <c r="AZ69" s="169">
        <f>(((AP69-$AP$35)/$AP$34))</f>
        <v>20.390108160225651</v>
      </c>
      <c r="BA69" s="169">
        <f>(((AQ69-$AQ$35)/$AQ$34))</f>
        <v>267.50652565989691</v>
      </c>
      <c r="BB69" s="169">
        <f>(((AR69-$AR$35)/$AR$34))</f>
        <v>30.395971719837508</v>
      </c>
      <c r="BC69" s="169">
        <f>(((AS69-$AS$35)/$AS$34))</f>
        <v>23.067997443418484</v>
      </c>
      <c r="BD69" s="169">
        <f>(((AT69-$AT$35)/$AT$34))</f>
        <v>17.279061480786712</v>
      </c>
      <c r="BE69" s="169">
        <f>(((AU69-$AU$35)/$AU$34))</f>
        <v>320.57325920042774</v>
      </c>
      <c r="BF69" s="169">
        <f>(((AV69-$AV$35)/$AV$34))</f>
        <v>444.42661545065397</v>
      </c>
    </row>
    <row r="70" spans="2:58">
      <c r="B70" s="162">
        <v>220119030</v>
      </c>
      <c r="C70" s="173" t="s">
        <v>270</v>
      </c>
      <c r="E70" s="162">
        <v>8179</v>
      </c>
      <c r="F70" s="162">
        <v>11288</v>
      </c>
      <c r="G70" s="162">
        <v>10069</v>
      </c>
      <c r="H70" s="162">
        <v>43611</v>
      </c>
      <c r="J70" s="162">
        <v>123316</v>
      </c>
      <c r="K70" s="172">
        <v>15917</v>
      </c>
      <c r="L70" s="162">
        <v>116</v>
      </c>
      <c r="M70" s="162">
        <v>101188</v>
      </c>
      <c r="N70" s="162">
        <v>58</v>
      </c>
      <c r="O70" s="162">
        <v>45</v>
      </c>
      <c r="P70" s="162">
        <v>110</v>
      </c>
      <c r="Q70" s="162">
        <v>109379</v>
      </c>
      <c r="R70" s="162">
        <v>26081</v>
      </c>
      <c r="T70" s="162">
        <f>J70/H70</f>
        <v>2.8276352296438971</v>
      </c>
      <c r="U70" s="162">
        <f>K70/H70</f>
        <v>0.36497672605535303</v>
      </c>
      <c r="V70" s="162">
        <f t="shared" si="56"/>
        <v>1.4182662917227045E-2</v>
      </c>
      <c r="W70" s="162">
        <f t="shared" si="56"/>
        <v>8.9642097802976615</v>
      </c>
      <c r="X70" s="162">
        <f>N70/F70</f>
        <v>5.1381998582565556E-3</v>
      </c>
      <c r="Y70" s="162">
        <f t="shared" si="57"/>
        <v>3.9865343727852583E-3</v>
      </c>
      <c r="Z70" s="162">
        <f t="shared" si="57"/>
        <v>1.0924620121163969E-2</v>
      </c>
      <c r="AA70" s="162">
        <f>Q70/G70</f>
        <v>10.86294567484358</v>
      </c>
      <c r="AB70" s="162">
        <f>R70/G70</f>
        <v>2.5902274307279769</v>
      </c>
      <c r="AC70" s="171" t="s">
        <v>270</v>
      </c>
      <c r="AD70" s="169">
        <f>(((T70-$T$35)/$T$34))</f>
        <v>186.35186341427578</v>
      </c>
      <c r="AE70" s="170">
        <f>(((U70-$U$35)/$U$34))</f>
        <v>133.58765769150588</v>
      </c>
      <c r="AF70" s="169">
        <f>(((V70-$V$35)/$V$34))</f>
        <v>12.187315286623585</v>
      </c>
      <c r="AG70" s="169">
        <f>(((W70-$W$35)/$W$34))</f>
        <v>255.71971263070549</v>
      </c>
      <c r="AH70" s="169">
        <f>(((X70-$X$35)/$X$34))</f>
        <v>15.931715845602232</v>
      </c>
      <c r="AI70" s="169">
        <f>(((Y70-$Y$35)/$Y$34))</f>
        <v>12.718302831731677</v>
      </c>
      <c r="AJ70" s="169">
        <f>(((Z70-$Z$35)/$Z$34))</f>
        <v>10.664102842478473</v>
      </c>
      <c r="AK70" s="169">
        <f>(((AA70-$AA$35)/$AA$34))</f>
        <v>264.4494922027805</v>
      </c>
      <c r="AL70" s="169">
        <f>(((AB70-$AB$35)/$AB$34))</f>
        <v>406.55176688198981</v>
      </c>
      <c r="AN70" s="162">
        <f t="shared" si="58"/>
        <v>2.8276352296438971</v>
      </c>
      <c r="AO70" s="172">
        <f t="shared" si="58"/>
        <v>0.36497672605535303</v>
      </c>
      <c r="AP70" s="162">
        <f t="shared" si="58"/>
        <v>1.4182662917227045E-2</v>
      </c>
      <c r="AQ70" s="162">
        <f t="shared" si="58"/>
        <v>8.9642097802976615</v>
      </c>
      <c r="AR70" s="162">
        <f t="shared" si="58"/>
        <v>5.1381998582565556E-3</v>
      </c>
      <c r="AS70" s="162">
        <f t="shared" si="58"/>
        <v>3.9865343727852583E-3</v>
      </c>
      <c r="AT70" s="162">
        <f t="shared" si="58"/>
        <v>1.0924620121163969E-2</v>
      </c>
      <c r="AU70" s="162">
        <f t="shared" si="58"/>
        <v>10.86294567484358</v>
      </c>
      <c r="AV70" s="162">
        <f t="shared" si="58"/>
        <v>2.5902274307279769</v>
      </c>
      <c r="AW70" s="171" t="s">
        <v>270</v>
      </c>
      <c r="AX70" s="169">
        <f>(((AN70-$AN$35)/$AN$34))</f>
        <v>188.59469797860365</v>
      </c>
      <c r="AY70" s="170">
        <f>(((AO70-$AO$35)/$AO$34))</f>
        <v>146.69633475459221</v>
      </c>
      <c r="AZ70" s="169">
        <f>(((AP70-$AP$35)/$AP$34))</f>
        <v>21.212776361715537</v>
      </c>
      <c r="BA70" s="169">
        <f>(((AQ70-$AQ$35)/$AQ$34))</f>
        <v>262.24162413115596</v>
      </c>
      <c r="BB70" s="169">
        <f>(((AR70-$AR$35)/$AR$34))</f>
        <v>29.766079631276785</v>
      </c>
      <c r="BC70" s="169">
        <f>(((AS70-$AS$35)/$AS$34))</f>
        <v>23.169352443361003</v>
      </c>
      <c r="BD70" s="169">
        <f>(((AT70-$AT$35)/$AT$34))</f>
        <v>18.542032137067338</v>
      </c>
      <c r="BE70" s="169">
        <f>(((AU70-$AU$35)/$AU$34))</f>
        <v>268.94973039757969</v>
      </c>
      <c r="BF70" s="169">
        <f>(((AV70-$AV$35)/$AV$34))</f>
        <v>407.05966443154779</v>
      </c>
    </row>
    <row r="71" spans="2:58">
      <c r="B71" s="162">
        <v>220119031</v>
      </c>
      <c r="C71" s="173" t="s">
        <v>269</v>
      </c>
      <c r="E71" s="162">
        <v>11793</v>
      </c>
      <c r="F71" s="162">
        <v>15806</v>
      </c>
      <c r="G71" s="162">
        <v>11965</v>
      </c>
      <c r="H71" s="162">
        <v>55708</v>
      </c>
      <c r="J71" s="162">
        <v>147501</v>
      </c>
      <c r="K71" s="172">
        <v>20159</v>
      </c>
      <c r="L71" s="162">
        <v>120</v>
      </c>
      <c r="M71" s="162">
        <v>119300</v>
      </c>
      <c r="N71" s="162">
        <v>88</v>
      </c>
      <c r="O71" s="162">
        <v>45</v>
      </c>
      <c r="P71" s="162">
        <v>26</v>
      </c>
      <c r="Q71" s="162">
        <v>134687</v>
      </c>
      <c r="R71" s="162">
        <v>29851</v>
      </c>
      <c r="T71" s="162">
        <f>J71/H71</f>
        <v>2.6477525669562718</v>
      </c>
      <c r="U71" s="162">
        <f>K71/H71</f>
        <v>0.36186903137789905</v>
      </c>
      <c r="V71" s="162">
        <f t="shared" si="56"/>
        <v>1.0175527855507505E-2</v>
      </c>
      <c r="W71" s="162">
        <f t="shared" si="56"/>
        <v>7.5477666708844744</v>
      </c>
      <c r="X71" s="162">
        <f>N71/F71</f>
        <v>5.5675060103758068E-3</v>
      </c>
      <c r="Y71" s="162">
        <f t="shared" si="57"/>
        <v>2.8470201189421738E-3</v>
      </c>
      <c r="Z71" s="162">
        <f t="shared" si="57"/>
        <v>2.173004596740493E-3</v>
      </c>
      <c r="AA71" s="162">
        <f>Q71/G71</f>
        <v>11.256748850814876</v>
      </c>
      <c r="AB71" s="162">
        <f>R71/G71</f>
        <v>2.4948600083577102</v>
      </c>
      <c r="AC71" s="171" t="s">
        <v>269</v>
      </c>
      <c r="AD71" s="169">
        <f>(((T71-$T$35)/$T$34))</f>
        <v>174.56399275381921</v>
      </c>
      <c r="AE71" s="170">
        <f>(((U71-$U$35)/$U$34))</f>
        <v>132.58548457251919</v>
      </c>
      <c r="AF71" s="169">
        <f>(((V71-$V$35)/$V$34))</f>
        <v>11.838092270802468</v>
      </c>
      <c r="AG71" s="169">
        <f>(((W71-$W$35)/$W$34))</f>
        <v>216.87244935306438</v>
      </c>
      <c r="AH71" s="169">
        <f>(((X71-$X$35)/$X$34))</f>
        <v>15.959342995754316</v>
      </c>
      <c r="AI71" s="169">
        <f>(((Y71-$Y$35)/$Y$34))</f>
        <v>12.619610558841305</v>
      </c>
      <c r="AJ71" s="169">
        <f>(((Z71-$Z$35)/$Z$34))</f>
        <v>9.1399798790478162</v>
      </c>
      <c r="AK71" s="169">
        <f>(((AA71-$AA$35)/$AA$34))</f>
        <v>273.73985304392471</v>
      </c>
      <c r="AL71" s="169">
        <f>(((AB71-$AB$35)/$AB$34))</f>
        <v>391.53814396745128</v>
      </c>
      <c r="AN71" s="162">
        <f t="shared" si="58"/>
        <v>2.6477525669562718</v>
      </c>
      <c r="AO71" s="172">
        <f t="shared" si="58"/>
        <v>0.36186903137789905</v>
      </c>
      <c r="AP71" s="162">
        <f t="shared" si="58"/>
        <v>1.0175527855507505E-2</v>
      </c>
      <c r="AQ71" s="162">
        <f t="shared" si="58"/>
        <v>7.5477666708844744</v>
      </c>
      <c r="AR71" s="162">
        <f t="shared" si="58"/>
        <v>5.5675060103758068E-3</v>
      </c>
      <c r="AS71" s="162">
        <f t="shared" si="58"/>
        <v>2.8470201189421738E-3</v>
      </c>
      <c r="AT71" s="162">
        <f t="shared" si="58"/>
        <v>2.173004596740493E-3</v>
      </c>
      <c r="AU71" s="162">
        <f t="shared" si="58"/>
        <v>11.256748850814876</v>
      </c>
      <c r="AV71" s="162">
        <f t="shared" si="58"/>
        <v>2.4948600083577102</v>
      </c>
      <c r="AW71" s="171" t="s">
        <v>269</v>
      </c>
      <c r="AX71" s="169">
        <f>(((AN71-$AN$35)/$AN$34))</f>
        <v>176.84861117459695</v>
      </c>
      <c r="AY71" s="170">
        <f>(((AO71-$AO$35)/$AO$34))</f>
        <v>145.71330535480951</v>
      </c>
      <c r="AZ71" s="169">
        <f>(((AP71-$AP$35)/$AP$34))</f>
        <v>20.86745784630164</v>
      </c>
      <c r="BA71" s="169">
        <f>(((AQ71-$AQ$35)/$AQ$34))</f>
        <v>223.84350334252179</v>
      </c>
      <c r="BB71" s="169">
        <f>(((AR71-$AR$35)/$AR$34))</f>
        <v>29.793231274521737</v>
      </c>
      <c r="BC71" s="169">
        <f>(((AS71-$AS$35)/$AS$34))</f>
        <v>23.071937672458329</v>
      </c>
      <c r="BD71" s="169">
        <f>(((AT71-$AT$35)/$AT$34))</f>
        <v>17.032750964103119</v>
      </c>
      <c r="BE71" s="169">
        <f>(((AU71-$AU$35)/$AU$34))</f>
        <v>278.16472878980346</v>
      </c>
      <c r="BF71" s="169">
        <f>(((AV71-$AV$35)/$AV$34))</f>
        <v>392.06451309581388</v>
      </c>
    </row>
    <row r="72" spans="2:58">
      <c r="C72" s="173"/>
      <c r="AC72" s="171"/>
      <c r="AD72" s="174"/>
      <c r="AE72" s="175"/>
      <c r="AF72" s="174"/>
      <c r="AG72" s="174"/>
      <c r="AH72" s="174"/>
      <c r="AI72" s="174"/>
      <c r="AJ72" s="174"/>
      <c r="AK72" s="174"/>
      <c r="AL72" s="174"/>
      <c r="AO72" s="172"/>
      <c r="AW72" s="171"/>
      <c r="AX72" s="174"/>
      <c r="AY72" s="175"/>
      <c r="AZ72" s="174"/>
      <c r="BA72" s="174"/>
      <c r="BB72" s="174"/>
      <c r="BC72" s="174"/>
      <c r="BD72" s="174"/>
      <c r="BE72" s="174"/>
      <c r="BF72" s="174"/>
    </row>
    <row r="73" spans="2:58">
      <c r="B73" s="162">
        <v>220119042</v>
      </c>
      <c r="C73" s="173" t="s">
        <v>268</v>
      </c>
      <c r="E73" s="162">
        <v>13408</v>
      </c>
      <c r="F73" s="162">
        <v>14764</v>
      </c>
      <c r="G73" s="162">
        <v>13244</v>
      </c>
      <c r="H73" s="162">
        <v>56810</v>
      </c>
      <c r="J73" s="162">
        <v>128597</v>
      </c>
      <c r="K73" s="172">
        <v>17841</v>
      </c>
      <c r="L73" s="162">
        <v>29293</v>
      </c>
      <c r="M73" s="162">
        <v>155</v>
      </c>
      <c r="N73" s="162">
        <v>40311</v>
      </c>
      <c r="O73" s="162">
        <v>202</v>
      </c>
      <c r="P73" s="162">
        <v>148</v>
      </c>
      <c r="Q73" s="162">
        <v>77</v>
      </c>
      <c r="R73" s="162">
        <v>95</v>
      </c>
      <c r="T73" s="162">
        <f>J73/H73</f>
        <v>2.2636331631754971</v>
      </c>
      <c r="U73" s="162">
        <f>K73/H73</f>
        <v>0.31404682274247492</v>
      </c>
      <c r="V73" s="162">
        <f t="shared" ref="V73:W75" si="59">L73/E73</f>
        <v>2.1847404534606207</v>
      </c>
      <c r="W73" s="162">
        <f t="shared" si="59"/>
        <v>1.0498509888918992E-2</v>
      </c>
      <c r="X73" s="162">
        <f>N73/F73</f>
        <v>2.7303576266594418</v>
      </c>
      <c r="Y73" s="162">
        <f t="shared" ref="Y73:Z75" si="60">O73/F73</f>
        <v>1.3681929016526687E-2</v>
      </c>
      <c r="Z73" s="162">
        <f t="shared" si="60"/>
        <v>1.117487163998792E-2</v>
      </c>
      <c r="AA73" s="162">
        <f>Q73/G73</f>
        <v>5.8139534883720929E-3</v>
      </c>
      <c r="AB73" s="162">
        <f>R73/G73</f>
        <v>7.1730594986408941E-3</v>
      </c>
      <c r="AC73" s="171" t="s">
        <v>268</v>
      </c>
      <c r="AD73" s="169">
        <f>(((T73-$T$35)/$T$34))</f>
        <v>149.39230704332658</v>
      </c>
      <c r="AE73" s="170">
        <f>(((U73-$U$35)/$U$34))</f>
        <v>117.16372118865286</v>
      </c>
      <c r="AF73" s="169">
        <f>(((V73-$V$35)/$V$34))</f>
        <v>201.35207413613168</v>
      </c>
      <c r="AG73" s="169">
        <f>(((W73-$W$35)/$W$34))</f>
        <v>10.155893849695108</v>
      </c>
      <c r="AH73" s="169">
        <f>(((X73-$X$35)/$X$34))</f>
        <v>191.30783363460429</v>
      </c>
      <c r="AI73" s="169">
        <f>(((Y73-$Y$35)/$Y$34))</f>
        <v>13.558011971597976</v>
      </c>
      <c r="AJ73" s="169">
        <f>(((Z73-$Z$35)/$Z$34))</f>
        <v>10.707684977160755</v>
      </c>
      <c r="AK73" s="169">
        <f>(((AA73-$AA$35)/$AA$34))</f>
        <v>8.3147590522930521</v>
      </c>
      <c r="AL73" s="169">
        <f>(((AB73-$AB$35)/$AB$34))</f>
        <v>-9.6576268351285688E-2</v>
      </c>
      <c r="AN73" s="162">
        <f t="shared" ref="AN73:AV75" si="61">T73</f>
        <v>2.2636331631754971</v>
      </c>
      <c r="AO73" s="172">
        <f t="shared" si="61"/>
        <v>0.31404682274247492</v>
      </c>
      <c r="AP73" s="162">
        <f t="shared" si="61"/>
        <v>2.1847404534606207</v>
      </c>
      <c r="AQ73" s="162">
        <f t="shared" si="61"/>
        <v>1.0498509888918992E-2</v>
      </c>
      <c r="AR73" s="162">
        <f t="shared" si="61"/>
        <v>2.7303576266594418</v>
      </c>
      <c r="AS73" s="162">
        <f t="shared" si="61"/>
        <v>1.3681929016526687E-2</v>
      </c>
      <c r="AT73" s="162">
        <f t="shared" si="61"/>
        <v>1.117487163998792E-2</v>
      </c>
      <c r="AU73" s="162">
        <f t="shared" si="61"/>
        <v>5.8139534883720929E-3</v>
      </c>
      <c r="AV73" s="162">
        <f t="shared" si="61"/>
        <v>7.1730594986408941E-3</v>
      </c>
      <c r="AW73" s="171" t="s">
        <v>268</v>
      </c>
      <c r="AX73" s="169">
        <f>(((AN73-$AN$35)/$AN$34))</f>
        <v>151.76615023867342</v>
      </c>
      <c r="AY73" s="170">
        <f>(((AO73-$AO$35)/$AO$34))</f>
        <v>130.58613170026018</v>
      </c>
      <c r="AZ73" s="169">
        <f>(((AP73-$AP$35)/$AP$34))</f>
        <v>208.26257186545809</v>
      </c>
      <c r="BA73" s="169">
        <f>(((AQ73-$AQ$35)/$AQ$34))</f>
        <v>19.51695373465548</v>
      </c>
      <c r="BB73" s="169">
        <f>(((AR73-$AR$35)/$AR$34))</f>
        <v>202.12369732540978</v>
      </c>
      <c r="BC73" s="169">
        <f>(((AS73-$AS$35)/$AS$34))</f>
        <v>23.998192139613877</v>
      </c>
      <c r="BD73" s="169">
        <f>(((AT73-$AT$35)/$AT$34))</f>
        <v>18.58518987232349</v>
      </c>
      <c r="BE73" s="169">
        <f>(((AU73-$AU$35)/$AU$34))</f>
        <v>14.892735784254556</v>
      </c>
      <c r="BF73" s="169">
        <f>(((AV73-$AV$35)/$AV$34))</f>
        <v>0.91162936534061545</v>
      </c>
    </row>
    <row r="74" spans="2:58">
      <c r="B74" s="162">
        <v>220119021</v>
      </c>
      <c r="C74" s="173" t="s">
        <v>267</v>
      </c>
      <c r="E74" s="162">
        <v>19133</v>
      </c>
      <c r="F74" s="162">
        <v>17553</v>
      </c>
      <c r="G74" s="162">
        <v>16474</v>
      </c>
      <c r="H74" s="162">
        <v>60719</v>
      </c>
      <c r="J74" s="162">
        <v>178534</v>
      </c>
      <c r="K74" s="172">
        <v>26667</v>
      </c>
      <c r="L74" s="162">
        <v>50828</v>
      </c>
      <c r="M74" s="162">
        <v>67</v>
      </c>
      <c r="N74" s="162">
        <v>62925</v>
      </c>
      <c r="O74" s="162">
        <v>302</v>
      </c>
      <c r="P74" s="162">
        <v>223</v>
      </c>
      <c r="Q74" s="162">
        <v>286</v>
      </c>
      <c r="R74" s="162">
        <v>69</v>
      </c>
      <c r="T74" s="162">
        <f>J74/H74</f>
        <v>2.9403316918921591</v>
      </c>
      <c r="U74" s="162">
        <f>K74/H74</f>
        <v>0.43918707488595005</v>
      </c>
      <c r="V74" s="162">
        <f t="shared" si="59"/>
        <v>2.6565619610097735</v>
      </c>
      <c r="W74" s="162">
        <f t="shared" si="59"/>
        <v>3.8170113370933744E-3</v>
      </c>
      <c r="X74" s="162">
        <f>N74/F74</f>
        <v>3.5848572893522475</v>
      </c>
      <c r="Y74" s="162">
        <f t="shared" si="60"/>
        <v>1.7205036176152225E-2</v>
      </c>
      <c r="Z74" s="162">
        <f t="shared" si="60"/>
        <v>1.3536481728784753E-2</v>
      </c>
      <c r="AA74" s="162">
        <f>Q74/G74</f>
        <v>1.7360689571445913E-2</v>
      </c>
      <c r="AB74" s="162">
        <f>R74/G74</f>
        <v>4.1884181133907978E-3</v>
      </c>
      <c r="AC74" s="171" t="s">
        <v>267</v>
      </c>
      <c r="AD74" s="169">
        <f>(((T74-$T$35)/$T$34))</f>
        <v>193.73696268412846</v>
      </c>
      <c r="AE74" s="170">
        <f>(((U74-$U$35)/$U$34))</f>
        <v>157.51910027761636</v>
      </c>
      <c r="AF74" s="169">
        <f>(((V74-$V$35)/$V$34))</f>
        <v>242.47145924736745</v>
      </c>
      <c r="AG74" s="169">
        <f>(((W74-$W$35)/$W$34))</f>
        <v>9.9726475677886786</v>
      </c>
      <c r="AH74" s="169">
        <f>(((X74-$X$35)/$X$34))</f>
        <v>246.29747300869963</v>
      </c>
      <c r="AI74" s="169">
        <f>(((Y74-$Y$35)/$Y$34))</f>
        <v>13.863145015828998</v>
      </c>
      <c r="AJ74" s="169">
        <f>(((Z74-$Z$35)/$Z$34))</f>
        <v>11.118967232072414</v>
      </c>
      <c r="AK74" s="169">
        <f>(((AA74-$AA$35)/$AA$34))</f>
        <v>8.5871625048163356</v>
      </c>
      <c r="AL74" s="169">
        <f>(((AB74-$AB$35)/$AB$34))</f>
        <v>-0.56644615871378035</v>
      </c>
      <c r="AN74" s="162">
        <f t="shared" si="61"/>
        <v>2.9403316918921591</v>
      </c>
      <c r="AO74" s="172">
        <f t="shared" si="61"/>
        <v>0.43918707488595005</v>
      </c>
      <c r="AP74" s="162">
        <f t="shared" si="61"/>
        <v>2.6565619610097735</v>
      </c>
      <c r="AQ74" s="162">
        <f t="shared" si="61"/>
        <v>3.8170113370933744E-3</v>
      </c>
      <c r="AR74" s="162">
        <f t="shared" si="61"/>
        <v>3.5848572893522475</v>
      </c>
      <c r="AS74" s="162">
        <f t="shared" si="61"/>
        <v>1.7205036176152225E-2</v>
      </c>
      <c r="AT74" s="162">
        <f t="shared" si="61"/>
        <v>1.3536481728784753E-2</v>
      </c>
      <c r="AU74" s="162">
        <f t="shared" si="61"/>
        <v>1.7360689571445913E-2</v>
      </c>
      <c r="AV74" s="162">
        <f t="shared" si="61"/>
        <v>4.1884181133907978E-3</v>
      </c>
      <c r="AW74" s="171" t="s">
        <v>267</v>
      </c>
      <c r="AX74" s="169">
        <f>(((AN74-$AN$35)/$AN$34))</f>
        <v>195.95361966841256</v>
      </c>
      <c r="AY74" s="170">
        <f>(((AO74-$AO$35)/$AO$34))</f>
        <v>170.17063395066836</v>
      </c>
      <c r="AZ74" s="169">
        <f>(((AP74-$AP$35)/$AP$34))</f>
        <v>248.9222202221334</v>
      </c>
      <c r="BA74" s="169">
        <f>(((AQ74-$AQ$35)/$AQ$34))</f>
        <v>19.335826101122514</v>
      </c>
      <c r="BB74" s="169">
        <f>(((AR74-$AR$35)/$AR$34))</f>
        <v>256.16687811802814</v>
      </c>
      <c r="BC74" s="169">
        <f>(((AS74-$AS$35)/$AS$34))</f>
        <v>24.299375451418033</v>
      </c>
      <c r="BD74" s="169">
        <f>(((AT74-$AT$35)/$AT$34))</f>
        <v>18.992467092735687</v>
      </c>
      <c r="BE74" s="169">
        <f>(((AU74-$AU$35)/$AU$34))</f>
        <v>15.162929528067107</v>
      </c>
      <c r="BF74" s="169">
        <f>(((AV74-$AV$35)/$AV$34))</f>
        <v>0.44233756587311451</v>
      </c>
    </row>
    <row r="75" spans="2:58">
      <c r="B75" s="162">
        <v>220119043</v>
      </c>
      <c r="C75" s="173" t="s">
        <v>266</v>
      </c>
      <c r="E75" s="162">
        <v>14572</v>
      </c>
      <c r="F75" s="162">
        <v>15079</v>
      </c>
      <c r="G75" s="162">
        <v>13109</v>
      </c>
      <c r="H75" s="162">
        <v>55372</v>
      </c>
      <c r="J75" s="162">
        <v>173304</v>
      </c>
      <c r="K75" s="172">
        <v>21681</v>
      </c>
      <c r="L75" s="162">
        <v>36607</v>
      </c>
      <c r="M75" s="162">
        <v>163</v>
      </c>
      <c r="N75" s="162">
        <v>47738</v>
      </c>
      <c r="O75" s="162">
        <v>163</v>
      </c>
      <c r="P75" s="162">
        <v>129</v>
      </c>
      <c r="Q75" s="162">
        <v>44</v>
      </c>
      <c r="R75" s="162">
        <v>34</v>
      </c>
      <c r="T75" s="162">
        <f>J75/H75</f>
        <v>3.1298129018276386</v>
      </c>
      <c r="U75" s="162">
        <f>K75/H75</f>
        <v>0.39155168677309832</v>
      </c>
      <c r="V75" s="162">
        <f t="shared" si="59"/>
        <v>2.5121465824869613</v>
      </c>
      <c r="W75" s="162">
        <f t="shared" si="59"/>
        <v>1.080973539359374E-2</v>
      </c>
      <c r="X75" s="162">
        <f>N75/F75</f>
        <v>3.1658598050268587</v>
      </c>
      <c r="Y75" s="162">
        <f t="shared" si="60"/>
        <v>1.080973539359374E-2</v>
      </c>
      <c r="Z75" s="162">
        <f t="shared" si="60"/>
        <v>9.8405675490121289E-3</v>
      </c>
      <c r="AA75" s="162">
        <f>Q75/G75</f>
        <v>3.35647265237623E-3</v>
      </c>
      <c r="AB75" s="162">
        <f>R75/G75</f>
        <v>2.5936379586543597E-3</v>
      </c>
      <c r="AC75" s="171" t="s">
        <v>266</v>
      </c>
      <c r="AD75" s="169">
        <f>(((T75-$T$35)/$T$34))</f>
        <v>206.1538346713136</v>
      </c>
      <c r="AE75" s="170">
        <f>(((U75-$U$35)/$U$34))</f>
        <v>142.15758300066503</v>
      </c>
      <c r="AF75" s="169">
        <f>(((V75-$V$35)/$V$34))</f>
        <v>229.885615934903</v>
      </c>
      <c r="AG75" s="169">
        <f>(((W75-$W$35)/$W$34))</f>
        <v>10.16442949721845</v>
      </c>
      <c r="AH75" s="169">
        <f>(((X75-$X$35)/$X$34))</f>
        <v>219.33371682757004</v>
      </c>
      <c r="AI75" s="169">
        <f>(((Y75-$Y$35)/$Y$34))</f>
        <v>13.309253945208678</v>
      </c>
      <c r="AJ75" s="169">
        <f>(((Z75-$Z$35)/$Z$34))</f>
        <v>10.47531147999554</v>
      </c>
      <c r="AK75" s="169">
        <f>(((AA75-$AA$35)/$AA$34))</f>
        <v>8.2567836851054022</v>
      </c>
      <c r="AL75" s="169">
        <f>(((AB75-$AB$35)/$AB$34))</f>
        <v>-0.8175112213914868</v>
      </c>
      <c r="AN75" s="162">
        <f t="shared" si="61"/>
        <v>3.1298129018276386</v>
      </c>
      <c r="AO75" s="172">
        <f t="shared" si="61"/>
        <v>0.39155168677309832</v>
      </c>
      <c r="AP75" s="162">
        <f t="shared" si="61"/>
        <v>2.5121465824869613</v>
      </c>
      <c r="AQ75" s="162">
        <f t="shared" si="61"/>
        <v>1.080973539359374E-2</v>
      </c>
      <c r="AR75" s="162">
        <f t="shared" si="61"/>
        <v>3.1658598050268587</v>
      </c>
      <c r="AS75" s="162">
        <f t="shared" si="61"/>
        <v>1.080973539359374E-2</v>
      </c>
      <c r="AT75" s="162">
        <f t="shared" si="61"/>
        <v>9.8405675490121289E-3</v>
      </c>
      <c r="AU75" s="162">
        <f t="shared" si="61"/>
        <v>3.35647265237623E-3</v>
      </c>
      <c r="AV75" s="162">
        <f t="shared" si="61"/>
        <v>2.5936379586543597E-3</v>
      </c>
      <c r="AW75" s="171" t="s">
        <v>266</v>
      </c>
      <c r="AX75" s="169">
        <f>(((AN75-$AN$35)/$AN$34))</f>
        <v>208.32647821062417</v>
      </c>
      <c r="AY75" s="170">
        <f>(((AO75-$AO$35)/$AO$34))</f>
        <v>155.10255556937858</v>
      </c>
      <c r="AZ75" s="169">
        <f>(((AP75-$AP$35)/$AP$34))</f>
        <v>236.47709338055552</v>
      </c>
      <c r="BA75" s="169">
        <f>(((AQ75-$AQ$35)/$AQ$34))</f>
        <v>19.525390695124692</v>
      </c>
      <c r="BB75" s="169">
        <f>(((AR75-$AR$35)/$AR$34))</f>
        <v>229.6672107855791</v>
      </c>
      <c r="BC75" s="169">
        <f>(((AS75-$AS$35)/$AS$34))</f>
        <v>23.752654110736643</v>
      </c>
      <c r="BD75" s="169">
        <f>(((AT75-$AT$35)/$AT$34))</f>
        <v>18.355079210137887</v>
      </c>
      <c r="BE75" s="169">
        <f>(((AU75-$AU$35)/$AU$34))</f>
        <v>14.835230707265859</v>
      </c>
      <c r="BF75" s="169">
        <f>(((AV75-$AV$35)/$AV$34))</f>
        <v>0.19158139386868142</v>
      </c>
    </row>
    <row r="76" spans="2:58">
      <c r="C76" s="173"/>
      <c r="K76" s="172"/>
      <c r="AC76" s="171"/>
      <c r="AD76" s="174"/>
      <c r="AE76" s="175"/>
      <c r="AF76" s="174"/>
      <c r="AG76" s="174"/>
      <c r="AH76" s="174"/>
      <c r="AI76" s="174"/>
      <c r="AJ76" s="174"/>
      <c r="AK76" s="174"/>
      <c r="AL76" s="174"/>
      <c r="AO76" s="172"/>
      <c r="AW76" s="171"/>
      <c r="AX76" s="174"/>
      <c r="AY76" s="175"/>
      <c r="AZ76" s="174"/>
      <c r="BA76" s="174"/>
      <c r="BB76" s="174"/>
      <c r="BC76" s="174"/>
      <c r="BD76" s="174"/>
      <c r="BE76" s="174"/>
      <c r="BF76" s="174"/>
    </row>
    <row r="77" spans="2:58">
      <c r="B77" s="162">
        <v>220119037</v>
      </c>
      <c r="C77" s="173" t="s">
        <v>265</v>
      </c>
      <c r="E77" s="162">
        <v>10925</v>
      </c>
      <c r="F77" s="162">
        <v>10268</v>
      </c>
      <c r="G77" s="162">
        <v>9526</v>
      </c>
      <c r="H77" s="162">
        <v>38872</v>
      </c>
      <c r="J77" s="162">
        <v>83283</v>
      </c>
      <c r="K77" s="172">
        <v>12692</v>
      </c>
      <c r="L77" s="162">
        <v>123</v>
      </c>
      <c r="M77" s="162">
        <v>105</v>
      </c>
      <c r="N77" s="162">
        <v>56</v>
      </c>
      <c r="O77" s="162">
        <v>23657</v>
      </c>
      <c r="P77" s="162">
        <v>9803</v>
      </c>
      <c r="Q77" s="162">
        <v>104</v>
      </c>
      <c r="R77" s="162">
        <v>44</v>
      </c>
      <c r="T77" s="162">
        <f>J77/H77</f>
        <v>2.1424933113809428</v>
      </c>
      <c r="U77" s="162">
        <f>K77/H77</f>
        <v>0.32650751183371063</v>
      </c>
      <c r="V77" s="162">
        <f t="shared" ref="V77:W79" si="62">L77/E77</f>
        <v>1.125858123569794E-2</v>
      </c>
      <c r="W77" s="162">
        <f t="shared" si="62"/>
        <v>1.0225944682508765E-2</v>
      </c>
      <c r="X77" s="162">
        <f>N77/F77</f>
        <v>5.4538371640046749E-3</v>
      </c>
      <c r="Y77" s="162">
        <f t="shared" ref="Y77:Z79" si="63">O77/F77</f>
        <v>2.3039540319439036</v>
      </c>
      <c r="Z77" s="162">
        <f t="shared" si="63"/>
        <v>1.0290783119882427</v>
      </c>
      <c r="AA77" s="162">
        <f>Q77/G77</f>
        <v>1.0917488977535167E-2</v>
      </c>
      <c r="AB77" s="162">
        <f>R77/G77</f>
        <v>4.6189376443418013E-3</v>
      </c>
      <c r="AC77" s="171" t="s">
        <v>265</v>
      </c>
      <c r="AD77" s="169">
        <f>(((T77-$T$35)/$T$34))</f>
        <v>141.45390495695742</v>
      </c>
      <c r="AE77" s="170">
        <f>(((U77-$U$35)/$U$34))</f>
        <v>121.18205920039026</v>
      </c>
      <c r="AF77" s="169">
        <f>(((V77-$V$35)/$V$34))</f>
        <v>11.932480695924095</v>
      </c>
      <c r="AG77" s="169">
        <f>(((W77-$W$35)/$W$34))</f>
        <v>10.148418496634067</v>
      </c>
      <c r="AH77" s="169">
        <f>(((X77-$X$35)/$X$34))</f>
        <v>15.952028061480005</v>
      </c>
      <c r="AI77" s="169">
        <f>(((Y77-$Y$35)/$Y$34))</f>
        <v>211.91635511035506</v>
      </c>
      <c r="AJ77" s="169">
        <f>(((Z77-$Z$35)/$Z$34))</f>
        <v>187.97895605394203</v>
      </c>
      <c r="AK77" s="169">
        <f>(((AA77-$AA$35)/$AA$34))</f>
        <v>8.4351585034731151</v>
      </c>
      <c r="AL77" s="169">
        <f>(((AB77-$AB$35)/$AB$34))</f>
        <v>-0.49866978671593976</v>
      </c>
      <c r="AN77" s="162">
        <f t="shared" ref="AN77:AV79" si="64">T77</f>
        <v>2.1424933113809428</v>
      </c>
      <c r="AO77" s="172">
        <f t="shared" si="64"/>
        <v>0.32650751183371063</v>
      </c>
      <c r="AP77" s="162">
        <f t="shared" si="64"/>
        <v>1.125858123569794E-2</v>
      </c>
      <c r="AQ77" s="162">
        <f t="shared" si="64"/>
        <v>1.0225944682508765E-2</v>
      </c>
      <c r="AR77" s="162">
        <f t="shared" si="64"/>
        <v>5.4538371640046749E-3</v>
      </c>
      <c r="AS77" s="162">
        <f t="shared" si="64"/>
        <v>2.3039540319439036</v>
      </c>
      <c r="AT77" s="162">
        <f t="shared" si="64"/>
        <v>1.0290783119882427</v>
      </c>
      <c r="AU77" s="162">
        <f t="shared" si="64"/>
        <v>1.0917488977535167E-2</v>
      </c>
      <c r="AV77" s="162">
        <f t="shared" si="64"/>
        <v>4.6189376443418013E-3</v>
      </c>
      <c r="AW77" s="171" t="s">
        <v>265</v>
      </c>
      <c r="AX77" s="169">
        <f>(((AN77-$AN$35)/$AN$34))</f>
        <v>143.85588699627129</v>
      </c>
      <c r="AY77" s="170">
        <f>(((AO77-$AO$35)/$AO$34))</f>
        <v>134.52771058415229</v>
      </c>
      <c r="AZ77" s="169">
        <f>(((AP77-$AP$35)/$AP$34))</f>
        <v>20.960790958263402</v>
      </c>
      <c r="BA77" s="169">
        <f>(((AQ77-$AQ$35)/$AQ$34))</f>
        <v>19.509564809785175</v>
      </c>
      <c r="BB77" s="169">
        <f>(((AR77-$AR$35)/$AR$34))</f>
        <v>29.786042241824443</v>
      </c>
      <c r="BC77" s="169">
        <f>(((AS77-$AS$35)/$AS$34))</f>
        <v>219.78892618179307</v>
      </c>
      <c r="BD77" s="169">
        <f>(((AT77-$AT$35)/$AT$34))</f>
        <v>194.13020714664395</v>
      </c>
      <c r="BE77" s="169">
        <f>(((AU77-$AU$35)/$AU$34))</f>
        <v>15.012158567504843</v>
      </c>
      <c r="BF77" s="169">
        <f>(((AV77-$AV$35)/$AV$34))</f>
        <v>0.51003055116252516</v>
      </c>
    </row>
    <row r="78" spans="2:58">
      <c r="B78" s="162">
        <v>220119044</v>
      </c>
      <c r="C78" s="173" t="s">
        <v>264</v>
      </c>
      <c r="E78" s="162">
        <v>10962</v>
      </c>
      <c r="F78" s="162">
        <v>11165</v>
      </c>
      <c r="G78" s="162">
        <v>9446</v>
      </c>
      <c r="H78" s="162">
        <v>40630</v>
      </c>
      <c r="J78" s="162">
        <v>101130</v>
      </c>
      <c r="K78" s="172">
        <v>14199</v>
      </c>
      <c r="L78" s="162">
        <v>187</v>
      </c>
      <c r="M78" s="162">
        <v>115</v>
      </c>
      <c r="N78" s="162">
        <v>130</v>
      </c>
      <c r="O78" s="162">
        <v>22867</v>
      </c>
      <c r="P78" s="162">
        <v>10476</v>
      </c>
      <c r="Q78" s="162">
        <v>77</v>
      </c>
      <c r="R78" s="162">
        <v>102</v>
      </c>
      <c r="T78" s="162">
        <f>J78/H78</f>
        <v>2.4890475018459268</v>
      </c>
      <c r="U78" s="162">
        <f>K78/H78</f>
        <v>0.34947083435884813</v>
      </c>
      <c r="V78" s="162">
        <f t="shared" si="62"/>
        <v>1.7058930852034301E-2</v>
      </c>
      <c r="W78" s="162">
        <f t="shared" si="62"/>
        <v>1.0300044782803403E-2</v>
      </c>
      <c r="X78" s="162">
        <f>N78/F78</f>
        <v>1.1643528884908196E-2</v>
      </c>
      <c r="Y78" s="162">
        <f t="shared" si="63"/>
        <v>2.0480967308553515</v>
      </c>
      <c r="Z78" s="162">
        <f t="shared" si="63"/>
        <v>1.1090408638577176</v>
      </c>
      <c r="AA78" s="162">
        <f>Q78/G78</f>
        <v>8.1515985602371374E-3</v>
      </c>
      <c r="AB78" s="162">
        <f>R78/G78</f>
        <v>1.0798221469405039E-2</v>
      </c>
      <c r="AC78" s="171" t="s">
        <v>264</v>
      </c>
      <c r="AD78" s="169">
        <f>(((T78-$T$35)/$T$34))</f>
        <v>164.1639088728684</v>
      </c>
      <c r="AE78" s="170">
        <f>(((U78-$U$35)/$U$34))</f>
        <v>128.58729907941489</v>
      </c>
      <c r="AF78" s="169">
        <f>(((V78-$V$35)/$V$34))</f>
        <v>12.43798289503505</v>
      </c>
      <c r="AG78" s="169">
        <f>(((W78-$W$35)/$W$34))</f>
        <v>10.150450760468678</v>
      </c>
      <c r="AH78" s="169">
        <f>(((X78-$X$35)/$X$34))</f>
        <v>16.350353456362779</v>
      </c>
      <c r="AI78" s="169">
        <f>(((Y78-$Y$35)/$Y$34))</f>
        <v>189.75679151133559</v>
      </c>
      <c r="AJ78" s="169">
        <f>(((Z78-$Z$35)/$Z$34))</f>
        <v>201.90470052691009</v>
      </c>
      <c r="AK78" s="169">
        <f>(((AA78-$AA$35)/$AA$34))</f>
        <v>8.3699073282879901</v>
      </c>
      <c r="AL78" s="169">
        <f>(((AB78-$AB$35)/$AB$34))</f>
        <v>0.47413030503039455</v>
      </c>
      <c r="AN78" s="162">
        <f t="shared" si="64"/>
        <v>2.4890475018459268</v>
      </c>
      <c r="AO78" s="172">
        <f t="shared" si="64"/>
        <v>0.34947083435884813</v>
      </c>
      <c r="AP78" s="162">
        <f t="shared" si="64"/>
        <v>1.7058930852034301E-2</v>
      </c>
      <c r="AQ78" s="162">
        <f t="shared" si="64"/>
        <v>1.0300044782803403E-2</v>
      </c>
      <c r="AR78" s="162">
        <f t="shared" si="64"/>
        <v>1.1643528884908196E-2</v>
      </c>
      <c r="AS78" s="162">
        <f t="shared" si="64"/>
        <v>2.0480967308553515</v>
      </c>
      <c r="AT78" s="162">
        <f t="shared" si="64"/>
        <v>1.1090408638577176</v>
      </c>
      <c r="AU78" s="162">
        <f t="shared" si="64"/>
        <v>8.1515985602371374E-3</v>
      </c>
      <c r="AV78" s="162">
        <f t="shared" si="64"/>
        <v>1.0798221469405039E-2</v>
      </c>
      <c r="AW78" s="171" t="s">
        <v>264</v>
      </c>
      <c r="AX78" s="169">
        <f>(((AN78-$AN$35)/$AN$34))</f>
        <v>166.48539193395865</v>
      </c>
      <c r="AY78" s="170">
        <f>(((AO78-$AO$35)/$AO$34))</f>
        <v>141.79149403195117</v>
      </c>
      <c r="AZ78" s="169">
        <f>(((AP78-$AP$35)/$AP$34))</f>
        <v>21.46064137197402</v>
      </c>
      <c r="BA78" s="169">
        <f>(((AQ78-$AQ$35)/$AQ$34))</f>
        <v>19.511573577085926</v>
      </c>
      <c r="BB78" s="169">
        <f>(((AR78-$AR$35)/$AR$34))</f>
        <v>30.177511827276604</v>
      </c>
      <c r="BC78" s="169">
        <f>(((AS78-$AS$35)/$AS$34))</f>
        <v>197.91620253199235</v>
      </c>
      <c r="BD78" s="169">
        <f>(((AT78-$AT$35)/$AT$34))</f>
        <v>207.92034380678064</v>
      </c>
      <c r="BE78" s="169">
        <f>(((AU78-$AU$35)/$AU$34))</f>
        <v>14.947436703122708</v>
      </c>
      <c r="BF78" s="169">
        <f>(((AV78-$AV$35)/$AV$34))</f>
        <v>1.4816337863168063</v>
      </c>
    </row>
    <row r="79" spans="2:58">
      <c r="B79" s="162">
        <v>220119039</v>
      </c>
      <c r="C79" s="173" t="s">
        <v>263</v>
      </c>
      <c r="E79" s="162">
        <v>10842</v>
      </c>
      <c r="F79" s="162">
        <v>13722</v>
      </c>
      <c r="G79" s="162">
        <v>11577</v>
      </c>
      <c r="H79" s="162">
        <v>52636</v>
      </c>
      <c r="J79" s="162">
        <v>122713</v>
      </c>
      <c r="K79" s="172">
        <v>17786</v>
      </c>
      <c r="L79" s="162">
        <v>87</v>
      </c>
      <c r="M79" s="162">
        <v>50</v>
      </c>
      <c r="N79" s="162">
        <v>141</v>
      </c>
      <c r="O79" s="162">
        <v>30067</v>
      </c>
      <c r="P79" s="162">
        <v>12398</v>
      </c>
      <c r="Q79" s="162">
        <v>73</v>
      </c>
      <c r="R79" s="162">
        <v>32</v>
      </c>
      <c r="T79" s="162">
        <f>J79/H79</f>
        <v>2.3313511665020137</v>
      </c>
      <c r="U79" s="162">
        <f>K79/H79</f>
        <v>0.33790561592826202</v>
      </c>
      <c r="V79" s="162">
        <f t="shared" si="62"/>
        <v>8.0243497509684559E-3</v>
      </c>
      <c r="W79" s="162">
        <f t="shared" si="62"/>
        <v>3.643783704999271E-3</v>
      </c>
      <c r="X79" s="162">
        <f>N79/F79</f>
        <v>1.0275470048097944E-2</v>
      </c>
      <c r="Y79" s="162">
        <f t="shared" si="63"/>
        <v>2.1911528931642619</v>
      </c>
      <c r="Z79" s="162">
        <f t="shared" si="63"/>
        <v>1.0709164723157987</v>
      </c>
      <c r="AA79" s="162">
        <f>Q79/G79</f>
        <v>6.3056059428176561E-3</v>
      </c>
      <c r="AB79" s="162">
        <f>R79/G79</f>
        <v>2.7641012352077393E-3</v>
      </c>
      <c r="AC79" s="171" t="s">
        <v>263</v>
      </c>
      <c r="AD79" s="169">
        <f>(((T79-$T$35)/$T$34))</f>
        <v>153.82992794948109</v>
      </c>
      <c r="AE79" s="170">
        <f>(((U79-$U$35)/$U$34))</f>
        <v>124.85773352381835</v>
      </c>
      <c r="AF79" s="169">
        <f>(((V79-$V$35)/$V$34))</f>
        <v>11.650616457368541</v>
      </c>
      <c r="AG79" s="169">
        <f>(((W79-$W$35)/$W$34))</f>
        <v>9.9678966396460655</v>
      </c>
      <c r="AH79" s="169">
        <f>(((X79-$X$35)/$X$34))</f>
        <v>16.262314729885496</v>
      </c>
      <c r="AI79" s="169">
        <f>(((Y79-$Y$35)/$Y$34))</f>
        <v>202.14675307752438</v>
      </c>
      <c r="AJ79" s="169">
        <f>(((Z79-$Z$35)/$Z$34))</f>
        <v>195.26521088597457</v>
      </c>
      <c r="AK79" s="169">
        <f>(((AA79-$AA$35)/$AA$34))</f>
        <v>8.3263578127625877</v>
      </c>
      <c r="AL79" s="169">
        <f>(((AB79-$AB$35)/$AB$34))</f>
        <v>-0.79067531357998388</v>
      </c>
      <c r="AN79" s="162">
        <f t="shared" si="64"/>
        <v>2.3313511665020137</v>
      </c>
      <c r="AO79" s="172">
        <f t="shared" si="64"/>
        <v>0.33790561592826202</v>
      </c>
      <c r="AP79" s="162">
        <f t="shared" si="64"/>
        <v>8.0243497509684559E-3</v>
      </c>
      <c r="AQ79" s="162">
        <f t="shared" si="64"/>
        <v>3.643783704999271E-3</v>
      </c>
      <c r="AR79" s="162">
        <f t="shared" si="64"/>
        <v>1.0275470048097944E-2</v>
      </c>
      <c r="AS79" s="162">
        <f t="shared" si="64"/>
        <v>2.1911528931642619</v>
      </c>
      <c r="AT79" s="162">
        <f t="shared" si="64"/>
        <v>1.0709164723157987</v>
      </c>
      <c r="AU79" s="162">
        <f t="shared" si="64"/>
        <v>6.3056059428176561E-3</v>
      </c>
      <c r="AV79" s="162">
        <f t="shared" si="64"/>
        <v>2.7641012352077393E-3</v>
      </c>
      <c r="AW79" s="171" t="s">
        <v>263</v>
      </c>
      <c r="AX79" s="169">
        <f>(((AN79-$AN$35)/$AN$34))</f>
        <v>156.18804133914352</v>
      </c>
      <c r="AY79" s="170">
        <f>(((AO79-$AO$35)/$AO$34))</f>
        <v>138.13317141272614</v>
      </c>
      <c r="AZ79" s="169">
        <f>(((AP79-$AP$35)/$AP$34))</f>
        <v>20.682078112898907</v>
      </c>
      <c r="BA79" s="169">
        <f>(((AQ79-$AQ$35)/$AQ$34))</f>
        <v>19.33113010204082</v>
      </c>
      <c r="BB79" s="169">
        <f>(((AR79-$AR$35)/$AR$34))</f>
        <v>30.090988386389938</v>
      </c>
      <c r="BC79" s="169">
        <f>(((AS79-$AS$35)/$AS$34))</f>
        <v>210.14578476893183</v>
      </c>
      <c r="BD79" s="169">
        <f>(((AT79-$AT$35)/$AT$34))</f>
        <v>201.34550899778401</v>
      </c>
      <c r="BE79" s="169">
        <f>(((AU79-$AU$35)/$AU$34))</f>
        <v>14.904240456775479</v>
      </c>
      <c r="BF79" s="169">
        <f>(((AV79-$AV$35)/$AV$34))</f>
        <v>0.21838428489344636</v>
      </c>
    </row>
    <row r="80" spans="2:58">
      <c r="C80" s="173"/>
      <c r="K80" s="172"/>
      <c r="AC80" s="171"/>
      <c r="AD80" s="174"/>
      <c r="AE80" s="175"/>
      <c r="AF80" s="174"/>
      <c r="AG80" s="174"/>
      <c r="AH80" s="174"/>
      <c r="AI80" s="174"/>
      <c r="AJ80" s="174"/>
      <c r="AK80" s="174"/>
      <c r="AL80" s="174"/>
      <c r="AO80" s="172"/>
      <c r="AW80" s="171"/>
      <c r="AX80" s="174"/>
      <c r="AY80" s="175"/>
      <c r="AZ80" s="174"/>
      <c r="BA80" s="174"/>
      <c r="BB80" s="174"/>
      <c r="BC80" s="174"/>
      <c r="BD80" s="174"/>
      <c r="BE80" s="174"/>
      <c r="BF80" s="174"/>
    </row>
    <row r="81" spans="2:58">
      <c r="B81" s="162">
        <v>220119040</v>
      </c>
      <c r="C81" s="173" t="s">
        <v>262</v>
      </c>
      <c r="E81" s="162">
        <v>13110</v>
      </c>
      <c r="F81" s="162">
        <v>13320</v>
      </c>
      <c r="G81" s="162">
        <v>11268</v>
      </c>
      <c r="H81" s="162">
        <v>26234</v>
      </c>
      <c r="J81" s="162">
        <v>72425</v>
      </c>
      <c r="K81" s="172">
        <v>10515</v>
      </c>
      <c r="L81" s="162">
        <v>126</v>
      </c>
      <c r="M81" s="162">
        <v>63771</v>
      </c>
      <c r="N81" s="162">
        <v>100</v>
      </c>
      <c r="O81" s="162">
        <v>104</v>
      </c>
      <c r="P81" s="162">
        <v>64</v>
      </c>
      <c r="Q81" s="162">
        <v>62992</v>
      </c>
      <c r="R81" s="162">
        <v>15462</v>
      </c>
      <c r="T81" s="162">
        <f>J81/H81</f>
        <v>2.760730349927575</v>
      </c>
      <c r="U81" s="162">
        <f>K81/H81</f>
        <v>0.40081573530532894</v>
      </c>
      <c r="V81" s="162">
        <f t="shared" ref="V81:W83" si="65">L81/E81</f>
        <v>9.6109839816933638E-3</v>
      </c>
      <c r="W81" s="162">
        <f t="shared" si="65"/>
        <v>4.7876126126126124</v>
      </c>
      <c r="X81" s="162">
        <f>N81/F81</f>
        <v>7.5075075075075074E-3</v>
      </c>
      <c r="Y81" s="162">
        <f t="shared" ref="Y81:Z83" si="66">O81/F81</f>
        <v>7.8078078078078076E-3</v>
      </c>
      <c r="Z81" s="162">
        <f t="shared" si="66"/>
        <v>5.6798012069577564E-3</v>
      </c>
      <c r="AA81" s="162">
        <f>Q81/G81</f>
        <v>5.5903443379481716</v>
      </c>
      <c r="AB81" s="162">
        <f>R81/G81</f>
        <v>1.3722044728434504</v>
      </c>
      <c r="AC81" s="171" t="s">
        <v>262</v>
      </c>
      <c r="AD81" s="169">
        <f>(((T81-$T$35)/$T$34))</f>
        <v>181.96752722052616</v>
      </c>
      <c r="AE81" s="170">
        <f>(((U81-$U$35)/$U$34))</f>
        <v>145.14506451850707</v>
      </c>
      <c r="AF81" s="169">
        <f>(((V81-$V$35)/$V$34))</f>
        <v>11.788892103815305</v>
      </c>
      <c r="AG81" s="169">
        <f>(((W81-$W$35)/$W$34))</f>
        <v>141.17266961891173</v>
      </c>
      <c r="AH81" s="169">
        <f>(((X81-$X$35)/$X$34))</f>
        <v>16.084187963365295</v>
      </c>
      <c r="AI81" s="169">
        <f>(((Y81-$Y$35)/$Y$34))</f>
        <v>13.049259780594822</v>
      </c>
      <c r="AJ81" s="169">
        <f>(((Z81-$Z$35)/$Z$34))</f>
        <v>9.7507001771227255</v>
      </c>
      <c r="AK81" s="169">
        <f>(((AA81-$AA$35)/$AA$34))</f>
        <v>140.0615441613767</v>
      </c>
      <c r="AL81" s="169">
        <f>(((AB81-$AB$35)/$AB$34))</f>
        <v>214.79931162604714</v>
      </c>
      <c r="AN81" s="162">
        <f t="shared" ref="AN81:AV83" si="67">T81</f>
        <v>2.760730349927575</v>
      </c>
      <c r="AO81" s="172">
        <f t="shared" si="67"/>
        <v>0.40081573530532894</v>
      </c>
      <c r="AP81" s="162">
        <f t="shared" si="67"/>
        <v>9.6109839816933638E-3</v>
      </c>
      <c r="AQ81" s="162">
        <f t="shared" si="67"/>
        <v>4.7876126126126124</v>
      </c>
      <c r="AR81" s="162">
        <f t="shared" si="67"/>
        <v>7.5075075075075074E-3</v>
      </c>
      <c r="AS81" s="162">
        <f t="shared" si="67"/>
        <v>7.8078078078078076E-3</v>
      </c>
      <c r="AT81" s="162">
        <f t="shared" si="67"/>
        <v>5.6798012069577564E-3</v>
      </c>
      <c r="AU81" s="162">
        <f t="shared" si="67"/>
        <v>5.5903443379481716</v>
      </c>
      <c r="AV81" s="162">
        <f t="shared" si="67"/>
        <v>1.3722044728434504</v>
      </c>
      <c r="AW81" s="171" t="s">
        <v>262</v>
      </c>
      <c r="AX81" s="169">
        <f>(((AN81-$AN$35)/$AN$34))</f>
        <v>184.22590271496978</v>
      </c>
      <c r="AY81" s="170">
        <f>(((AO81-$AO$35)/$AO$34))</f>
        <v>158.03296959436818</v>
      </c>
      <c r="AZ81" s="169">
        <f>(((AP81-$AP$35)/$AP$34))</f>
        <v>20.818807763539553</v>
      </c>
      <c r="BA81" s="169">
        <f>(((AQ81-$AQ$35)/$AQ$34))</f>
        <v>149.01894581499087</v>
      </c>
      <c r="BB81" s="169">
        <f>(((AR81-$AR$35)/$AR$34))</f>
        <v>29.915927462975507</v>
      </c>
      <c r="BC81" s="169">
        <f>(((AS81-$AS$35)/$AS$34))</f>
        <v>23.496025387533297</v>
      </c>
      <c r="BD81" s="169">
        <f>(((AT81-$AT$35)/$AT$34))</f>
        <v>17.637524115579552</v>
      </c>
      <c r="BE81" s="169">
        <f>(((AU81-$AU$35)/$AU$34))</f>
        <v>145.57080456111177</v>
      </c>
      <c r="BF81" s="169">
        <f>(((AV81-$AV$35)/$AV$34))</f>
        <v>215.54312628957601</v>
      </c>
    </row>
    <row r="82" spans="2:58">
      <c r="B82" s="162">
        <v>220119048</v>
      </c>
      <c r="C82" s="173" t="s">
        <v>261</v>
      </c>
      <c r="E82" s="162">
        <v>8787</v>
      </c>
      <c r="F82" s="162">
        <v>10272</v>
      </c>
      <c r="G82" s="162">
        <v>8643</v>
      </c>
      <c r="H82" s="162">
        <v>37900</v>
      </c>
      <c r="J82" s="162">
        <v>104886</v>
      </c>
      <c r="K82" s="172">
        <v>13977</v>
      </c>
      <c r="L82" s="162">
        <v>227</v>
      </c>
      <c r="M82" s="162">
        <v>95532</v>
      </c>
      <c r="N82" s="162">
        <v>78</v>
      </c>
      <c r="O82" s="162">
        <v>154</v>
      </c>
      <c r="P82" s="162">
        <v>79</v>
      </c>
      <c r="Q82" s="162">
        <v>98158</v>
      </c>
      <c r="R82" s="162">
        <v>26647</v>
      </c>
      <c r="T82" s="162">
        <f>J82/H82</f>
        <v>2.7674406332453825</v>
      </c>
      <c r="U82" s="162">
        <f>K82/H82</f>
        <v>0.36878627968337729</v>
      </c>
      <c r="V82" s="162">
        <f t="shared" si="65"/>
        <v>2.5833617844543074E-2</v>
      </c>
      <c r="W82" s="162">
        <f t="shared" si="65"/>
        <v>9.300233644859814</v>
      </c>
      <c r="X82" s="162">
        <f>N82/F82</f>
        <v>7.5934579439252336E-3</v>
      </c>
      <c r="Y82" s="162">
        <f t="shared" si="66"/>
        <v>1.499221183800623E-2</v>
      </c>
      <c r="Z82" s="162">
        <f t="shared" si="66"/>
        <v>9.1403447876894604E-3</v>
      </c>
      <c r="AA82" s="162">
        <f>Q82/G82</f>
        <v>11.356936248987621</v>
      </c>
      <c r="AB82" s="162">
        <f>R82/G82</f>
        <v>3.0830730070577346</v>
      </c>
      <c r="AC82" s="171" t="s">
        <v>261</v>
      </c>
      <c r="AD82" s="169">
        <f>(((T82-$T$35)/$T$34))</f>
        <v>182.40725804651851</v>
      </c>
      <c r="AE82" s="170">
        <f>(((U82-$U$35)/$U$34))</f>
        <v>134.81616712939959</v>
      </c>
      <c r="AF82" s="169">
        <f>(((V82-$V$35)/$V$34))</f>
        <v>13.202699483623229</v>
      </c>
      <c r="AG82" s="169">
        <f>(((W82-$W$35)/$W$34))</f>
        <v>264.93547812630965</v>
      </c>
      <c r="AH82" s="169">
        <f>(((X82-$X$35)/$X$34))</f>
        <v>16.089719134071395</v>
      </c>
      <c r="AI82" s="169">
        <f>(((Y82-$Y$35)/$Y$34))</f>
        <v>13.671494351783132</v>
      </c>
      <c r="AJ82" s="169">
        <f>(((Z82-$Z$35)/$Z$34))</f>
        <v>10.353365356211839</v>
      </c>
      <c r="AK82" s="169">
        <f>(((AA82-$AA$35)/$AA$34))</f>
        <v>276.10341214540847</v>
      </c>
      <c r="AL82" s="169">
        <f>(((AB82-$AB$35)/$AB$34))</f>
        <v>484.14008220192204</v>
      </c>
      <c r="AN82" s="162">
        <f t="shared" si="67"/>
        <v>2.7674406332453825</v>
      </c>
      <c r="AO82" s="172">
        <f t="shared" si="67"/>
        <v>0.36878627968337729</v>
      </c>
      <c r="AP82" s="162">
        <f t="shared" si="67"/>
        <v>2.5833617844543074E-2</v>
      </c>
      <c r="AQ82" s="162">
        <f t="shared" si="67"/>
        <v>9.300233644859814</v>
      </c>
      <c r="AR82" s="162">
        <f t="shared" si="67"/>
        <v>7.5934579439252336E-3</v>
      </c>
      <c r="AS82" s="162">
        <f t="shared" si="67"/>
        <v>1.499221183800623E-2</v>
      </c>
      <c r="AT82" s="162">
        <f t="shared" si="67"/>
        <v>9.1403447876894604E-3</v>
      </c>
      <c r="AU82" s="162">
        <f t="shared" si="67"/>
        <v>11.356936248987621</v>
      </c>
      <c r="AV82" s="162">
        <f t="shared" si="67"/>
        <v>3.0830730070577346</v>
      </c>
      <c r="AW82" s="171" t="s">
        <v>261</v>
      </c>
      <c r="AX82" s="169">
        <f>(((AN82-$AN$35)/$AN$34))</f>
        <v>184.66407484980923</v>
      </c>
      <c r="AY82" s="170">
        <f>(((AO82-$AO$35)/$AO$34))</f>
        <v>147.90137694987789</v>
      </c>
      <c r="AZ82" s="169">
        <f>(((AP82-$AP$35)/$AP$34))</f>
        <v>22.216808019417773</v>
      </c>
      <c r="BA82" s="169">
        <f>(((AQ82-$AQ$35)/$AQ$34))</f>
        <v>271.35083921616325</v>
      </c>
      <c r="BB82" s="169">
        <f>(((AR82-$AR$35)/$AR$34))</f>
        <v>29.921363433494079</v>
      </c>
      <c r="BC82" s="169">
        <f>(((AS82-$AS$35)/$AS$34))</f>
        <v>24.110205570285469</v>
      </c>
      <c r="BD82" s="169">
        <f>(((AT82-$AT$35)/$AT$34))</f>
        <v>18.234320588190204</v>
      </c>
      <c r="BE82" s="169">
        <f>(((AU82-$AU$35)/$AU$34))</f>
        <v>280.50911494363737</v>
      </c>
      <c r="BF82" s="169">
        <f>(((AV82-$AV$35)/$AV$34))</f>
        <v>484.55252120100818</v>
      </c>
    </row>
    <row r="83" spans="2:58">
      <c r="B83" s="162">
        <v>220119023</v>
      </c>
      <c r="C83" s="173" t="s">
        <v>260</v>
      </c>
      <c r="E83" s="162">
        <v>11226</v>
      </c>
      <c r="F83" s="162">
        <v>12665</v>
      </c>
      <c r="G83" s="162">
        <v>10199</v>
      </c>
      <c r="H83" s="162">
        <v>39144</v>
      </c>
      <c r="J83" s="162">
        <v>109125</v>
      </c>
      <c r="K83" s="172">
        <v>17436</v>
      </c>
      <c r="L83" s="162">
        <v>122</v>
      </c>
      <c r="M83" s="162">
        <v>111130</v>
      </c>
      <c r="N83" s="162">
        <v>54</v>
      </c>
      <c r="O83" s="162">
        <v>173</v>
      </c>
      <c r="P83" s="162">
        <v>83</v>
      </c>
      <c r="Q83" s="162">
        <v>118242</v>
      </c>
      <c r="R83" s="162">
        <v>26846</v>
      </c>
      <c r="T83" s="162">
        <f>J83/H83</f>
        <v>2.7877835683629675</v>
      </c>
      <c r="U83" s="162">
        <f>K83/H83</f>
        <v>0.4454322501532802</v>
      </c>
      <c r="V83" s="162">
        <f t="shared" si="65"/>
        <v>1.0867628719045074E-2</v>
      </c>
      <c r="W83" s="162">
        <f t="shared" si="65"/>
        <v>8.7745756020529022</v>
      </c>
      <c r="X83" s="162">
        <f>N83/F83</f>
        <v>4.2637189103829449E-3</v>
      </c>
      <c r="Y83" s="162">
        <f t="shared" si="66"/>
        <v>1.3659692064745361E-2</v>
      </c>
      <c r="Z83" s="162">
        <f t="shared" si="66"/>
        <v>8.1380527502696344E-3</v>
      </c>
      <c r="AA83" s="162">
        <f>Q83/G83</f>
        <v>11.593489557799785</v>
      </c>
      <c r="AB83" s="162">
        <f>R83/G83</f>
        <v>2.6322188449848025</v>
      </c>
      <c r="AC83" s="171" t="s">
        <v>260</v>
      </c>
      <c r="AD83" s="169">
        <f>(((T83-$T$35)/$T$34))</f>
        <v>183.74034865368046</v>
      </c>
      <c r="AE83" s="170">
        <f>(((U83-$U$35)/$U$34))</f>
        <v>159.53305191246821</v>
      </c>
      <c r="AF83" s="169">
        <f>(((V83-$V$35)/$V$34))</f>
        <v>11.898409067489942</v>
      </c>
      <c r="AG83" s="169">
        <f>(((W83-$W$35)/$W$34))</f>
        <v>250.5188197746802</v>
      </c>
      <c r="AH83" s="169">
        <f>(((X83-$X$35)/$X$34))</f>
        <v>15.875440350054875</v>
      </c>
      <c r="AI83" s="169">
        <f>(((Y83-$Y$35)/$Y$34))</f>
        <v>13.556086049823806</v>
      </c>
      <c r="AJ83" s="169">
        <f>(((Z83-$Z$35)/$Z$34))</f>
        <v>10.178812862899937</v>
      </c>
      <c r="AK83" s="169">
        <f>(((AA83-$AA$35)/$AA$34))</f>
        <v>281.68403142713765</v>
      </c>
      <c r="AL83" s="169">
        <f>(((AB83-$AB$35)/$AB$34))</f>
        <v>413.16244423523153</v>
      </c>
      <c r="AN83" s="162">
        <f t="shared" si="67"/>
        <v>2.7877835683629675</v>
      </c>
      <c r="AO83" s="172">
        <f t="shared" si="67"/>
        <v>0.4454322501532802</v>
      </c>
      <c r="AP83" s="162">
        <f t="shared" si="67"/>
        <v>1.0867628719045074E-2</v>
      </c>
      <c r="AQ83" s="162">
        <f t="shared" si="67"/>
        <v>8.7745756020529022</v>
      </c>
      <c r="AR83" s="162">
        <f t="shared" si="67"/>
        <v>4.2637189103829449E-3</v>
      </c>
      <c r="AS83" s="162">
        <f t="shared" si="67"/>
        <v>1.3659692064745361E-2</v>
      </c>
      <c r="AT83" s="162">
        <f t="shared" si="67"/>
        <v>8.1380527502696344E-3</v>
      </c>
      <c r="AU83" s="162">
        <f t="shared" si="67"/>
        <v>11.593489557799785</v>
      </c>
      <c r="AV83" s="162">
        <f t="shared" si="67"/>
        <v>2.6322188449848025</v>
      </c>
      <c r="AW83" s="171" t="s">
        <v>260</v>
      </c>
      <c r="AX83" s="169">
        <f>(((AN83-$AN$35)/$AN$34))</f>
        <v>185.99244011953164</v>
      </c>
      <c r="AY83" s="170">
        <f>(((AO83-$AO$35)/$AO$34))</f>
        <v>172.14611466282471</v>
      </c>
      <c r="AZ83" s="169">
        <f>(((AP83-$AP$35)/$AP$34))</f>
        <v>20.927100268888442</v>
      </c>
      <c r="BA83" s="169">
        <f>(((AQ83-$AQ$35)/$AQ$34))</f>
        <v>257.10086271722787</v>
      </c>
      <c r="BB83" s="169">
        <f>(((AR83-$AR$35)/$AR$34))</f>
        <v>29.710772725927402</v>
      </c>
      <c r="BC83" s="169">
        <f>(((AS83-$AS$35)/$AS$34))</f>
        <v>23.996291147541118</v>
      </c>
      <c r="BD83" s="169">
        <f>(((AT83-$AT$35)/$AT$34))</f>
        <v>18.061467873435078</v>
      </c>
      <c r="BE83" s="169">
        <f>(((AU83-$AU$35)/$AU$34))</f>
        <v>286.04446481734738</v>
      </c>
      <c r="BF83" s="169">
        <f>(((AV83-$AV$35)/$AV$34))</f>
        <v>413.66220852818793</v>
      </c>
    </row>
    <row r="86" spans="2:58">
      <c r="AC86" s="168"/>
      <c r="AD86" s="285" t="s">
        <v>300</v>
      </c>
      <c r="AE86" s="285"/>
      <c r="AF86" s="285"/>
      <c r="AG86" s="285"/>
      <c r="AH86" s="285"/>
      <c r="AI86" s="285"/>
      <c r="AJ86" s="285"/>
      <c r="AK86" s="285"/>
      <c r="AL86" s="285"/>
      <c r="AW86" s="164"/>
      <c r="AX86" s="286" t="s">
        <v>299</v>
      </c>
      <c r="AY86" s="286"/>
      <c r="AZ86" s="286"/>
      <c r="BA86" s="286"/>
      <c r="BB86" s="286"/>
      <c r="BC86" s="286"/>
      <c r="BD86" s="286"/>
      <c r="BE86" s="286"/>
      <c r="BF86" s="286"/>
    </row>
    <row r="87" spans="2:58">
      <c r="AC87" s="168"/>
      <c r="AD87" s="168" t="s">
        <v>184</v>
      </c>
      <c r="AE87" s="168" t="s">
        <v>298</v>
      </c>
      <c r="AF87" s="168" t="s">
        <v>297</v>
      </c>
      <c r="AG87" s="168" t="s">
        <v>296</v>
      </c>
      <c r="AH87" s="168" t="s">
        <v>295</v>
      </c>
      <c r="AI87" s="168" t="s">
        <v>294</v>
      </c>
      <c r="AJ87" s="168" t="s">
        <v>293</v>
      </c>
      <c r="AK87" s="168" t="s">
        <v>292</v>
      </c>
      <c r="AL87" s="168" t="s">
        <v>291</v>
      </c>
      <c r="AW87" s="164"/>
      <c r="AX87" s="164" t="s">
        <v>184</v>
      </c>
      <c r="AY87" s="164" t="s">
        <v>298</v>
      </c>
      <c r="AZ87" s="164" t="s">
        <v>297</v>
      </c>
      <c r="BA87" s="164" t="s">
        <v>296</v>
      </c>
      <c r="BB87" s="164" t="s">
        <v>295</v>
      </c>
      <c r="BC87" s="164" t="s">
        <v>294</v>
      </c>
      <c r="BD87" s="164" t="s">
        <v>293</v>
      </c>
      <c r="BE87" s="164" t="s">
        <v>292</v>
      </c>
      <c r="BF87" s="164" t="s">
        <v>291</v>
      </c>
    </row>
    <row r="88" spans="2:58">
      <c r="AC88" s="168" t="s">
        <v>290</v>
      </c>
      <c r="AD88" s="168" t="s">
        <v>289</v>
      </c>
      <c r="AE88" s="168" t="s">
        <v>289</v>
      </c>
      <c r="AF88" s="168" t="s">
        <v>76</v>
      </c>
      <c r="AG88" s="168" t="s">
        <v>288</v>
      </c>
      <c r="AH88" s="168" t="s">
        <v>288</v>
      </c>
      <c r="AI88" s="168" t="s">
        <v>288</v>
      </c>
      <c r="AJ88" s="168" t="s">
        <v>287</v>
      </c>
      <c r="AK88" s="168" t="s">
        <v>287</v>
      </c>
      <c r="AL88" s="168" t="s">
        <v>287</v>
      </c>
      <c r="AW88" s="164" t="s">
        <v>290</v>
      </c>
      <c r="AX88" s="164" t="s">
        <v>289</v>
      </c>
      <c r="AY88" s="164" t="s">
        <v>289</v>
      </c>
      <c r="AZ88" s="164" t="s">
        <v>76</v>
      </c>
      <c r="BA88" s="164" t="s">
        <v>288</v>
      </c>
      <c r="BB88" s="164" t="s">
        <v>288</v>
      </c>
      <c r="BC88" s="164" t="s">
        <v>288</v>
      </c>
      <c r="BD88" s="164" t="s">
        <v>287</v>
      </c>
      <c r="BE88" s="164" t="s">
        <v>287</v>
      </c>
      <c r="BF88" s="164" t="s">
        <v>287</v>
      </c>
    </row>
    <row r="89" spans="2:58">
      <c r="AC89" s="168" t="s">
        <v>286</v>
      </c>
      <c r="AD89" s="167">
        <v>66.029979066354656</v>
      </c>
      <c r="AE89" s="167">
        <v>30.643985166676043</v>
      </c>
      <c r="AF89" s="167">
        <v>207.03946308174432</v>
      </c>
      <c r="AG89" s="168"/>
      <c r="AH89" s="167">
        <v>35.242548328716211</v>
      </c>
      <c r="AI89" s="168"/>
      <c r="AJ89" s="168"/>
      <c r="AK89" s="168"/>
      <c r="AL89" s="168"/>
      <c r="AW89" s="164" t="s">
        <v>286</v>
      </c>
      <c r="AX89" s="163">
        <v>68.699312401171923</v>
      </c>
      <c r="AY89" s="163">
        <v>45.71911365747102</v>
      </c>
      <c r="AZ89" s="163">
        <v>213.88637275573612</v>
      </c>
      <c r="BA89" s="164"/>
      <c r="BB89" s="163">
        <v>48.744542174759594</v>
      </c>
      <c r="BC89" s="164"/>
      <c r="BD89" s="164"/>
      <c r="BE89" s="164"/>
      <c r="BF89" s="164"/>
    </row>
    <row r="90" spans="2:58">
      <c r="AC90" s="168" t="s">
        <v>285</v>
      </c>
      <c r="AD90" s="167">
        <v>130.33922388566157</v>
      </c>
      <c r="AE90" s="167">
        <v>113.93679493302113</v>
      </c>
      <c r="AF90" s="167">
        <v>408.8361362443851</v>
      </c>
      <c r="AG90" s="168"/>
      <c r="AH90" s="167">
        <v>379.47553173972528</v>
      </c>
      <c r="AI90" s="168"/>
      <c r="AJ90" s="168"/>
      <c r="AK90" s="168"/>
      <c r="AL90" s="168"/>
      <c r="AW90" s="165" t="s">
        <v>285</v>
      </c>
      <c r="AX90" s="163">
        <v>132.78060356104953</v>
      </c>
      <c r="AY90" s="163">
        <v>127.42084686062677</v>
      </c>
      <c r="AZ90" s="163">
        <v>413.42685100325548</v>
      </c>
      <c r="BA90" s="164"/>
      <c r="BB90" s="163">
        <v>387.05273202674306</v>
      </c>
      <c r="BC90" s="164"/>
      <c r="BD90" s="164"/>
      <c r="BE90" s="164"/>
      <c r="BF90" s="164"/>
    </row>
    <row r="91" spans="2:58">
      <c r="AC91" s="168" t="s">
        <v>284</v>
      </c>
      <c r="AD91" s="167">
        <v>52.750983723896532</v>
      </c>
      <c r="AE91" s="167">
        <v>42.417396249499006</v>
      </c>
      <c r="AF91" s="167">
        <v>151.05823335416139</v>
      </c>
      <c r="AG91" s="168"/>
      <c r="AH91" s="167">
        <v>30.44910244544652</v>
      </c>
      <c r="AI91" s="168"/>
      <c r="AJ91" s="168"/>
      <c r="AK91" s="168"/>
      <c r="AL91" s="168"/>
      <c r="AW91" s="164" t="s">
        <v>284</v>
      </c>
      <c r="AX91" s="163">
        <v>55.467386427828039</v>
      </c>
      <c r="AY91" s="163">
        <v>57.267626594881172</v>
      </c>
      <c r="AZ91" s="163">
        <v>158.53104316750688</v>
      </c>
      <c r="BA91" s="164"/>
      <c r="BB91" s="163">
        <v>44.033599069153205</v>
      </c>
      <c r="BC91" s="164"/>
      <c r="BD91" s="164"/>
      <c r="BE91" s="164"/>
      <c r="BF91" s="164"/>
    </row>
    <row r="92" spans="2:58"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W92" s="164"/>
      <c r="AX92" s="164"/>
      <c r="AY92" s="164"/>
      <c r="AZ92" s="164"/>
      <c r="BA92" s="164"/>
      <c r="BB92" s="164"/>
      <c r="BC92" s="164"/>
      <c r="BD92" s="164"/>
      <c r="BE92" s="164"/>
      <c r="BF92" s="164"/>
    </row>
    <row r="93" spans="2:58">
      <c r="AC93" s="168" t="s">
        <v>283</v>
      </c>
      <c r="AD93" s="167">
        <v>49.030320731410107</v>
      </c>
      <c r="AE93" s="167">
        <v>35.981895186249361</v>
      </c>
      <c r="AF93" s="168"/>
      <c r="AG93" s="168"/>
      <c r="AH93" s="168"/>
      <c r="AI93" s="167">
        <v>63.143403408258258</v>
      </c>
      <c r="AJ93" s="167">
        <v>31.160214953470661</v>
      </c>
      <c r="AK93" s="168"/>
      <c r="AL93" s="168"/>
      <c r="AW93" s="164" t="s">
        <v>283</v>
      </c>
      <c r="AX93" s="163">
        <v>51.759911877330374</v>
      </c>
      <c r="AY93" s="163">
        <v>50.955057810454157</v>
      </c>
      <c r="AZ93" s="164"/>
      <c r="BA93" s="164"/>
      <c r="BB93" s="164"/>
      <c r="BC93" s="163">
        <v>72.941735595011863</v>
      </c>
      <c r="BD93" s="163">
        <v>38.838554707958927</v>
      </c>
      <c r="BE93" s="164"/>
      <c r="BF93" s="164"/>
    </row>
    <row r="94" spans="2:58">
      <c r="AC94" s="168" t="s">
        <v>282</v>
      </c>
      <c r="AD94" s="167">
        <v>46.333051066788194</v>
      </c>
      <c r="AE94" s="167">
        <v>34.107824948908878</v>
      </c>
      <c r="AF94" s="168"/>
      <c r="AG94" s="168"/>
      <c r="AH94" s="168"/>
      <c r="AI94" s="167">
        <v>64.263813431820807</v>
      </c>
      <c r="AJ94" s="167">
        <v>16.330366494517136</v>
      </c>
      <c r="AK94" s="168"/>
      <c r="AL94" s="168"/>
      <c r="AW94" s="164" t="s">
        <v>282</v>
      </c>
      <c r="AX94" s="163">
        <v>49.072203085212031</v>
      </c>
      <c r="AY94" s="163">
        <v>49.11678645228185</v>
      </c>
      <c r="AZ94" s="164"/>
      <c r="BA94" s="164"/>
      <c r="BB94" s="164"/>
      <c r="BC94" s="163">
        <v>74.047642699650638</v>
      </c>
      <c r="BD94" s="163">
        <v>24.153118155890748</v>
      </c>
      <c r="BE94" s="164"/>
      <c r="BF94" s="164"/>
    </row>
    <row r="95" spans="2:58">
      <c r="AC95" s="168" t="s">
        <v>281</v>
      </c>
      <c r="AD95" s="167">
        <v>63.462530285771336</v>
      </c>
      <c r="AE95" s="167">
        <v>45.359317324601975</v>
      </c>
      <c r="AF95" s="168"/>
      <c r="AG95" s="168"/>
      <c r="AH95" s="168"/>
      <c r="AI95" s="167">
        <v>90.398119676756011</v>
      </c>
      <c r="AJ95" s="167">
        <v>27.314716521906917</v>
      </c>
      <c r="AK95" s="168"/>
      <c r="AL95" s="168"/>
      <c r="AW95" s="165" t="s">
        <v>281</v>
      </c>
      <c r="AX95" s="163">
        <v>66.140964323707976</v>
      </c>
      <c r="AY95" s="163">
        <v>60.153350482177899</v>
      </c>
      <c r="AZ95" s="164"/>
      <c r="BA95" s="164"/>
      <c r="BB95" s="164"/>
      <c r="BC95" s="163">
        <v>99.843658750256537</v>
      </c>
      <c r="BD95" s="163">
        <v>35.030503439996608</v>
      </c>
      <c r="BE95" s="164"/>
      <c r="BF95" s="164"/>
    </row>
    <row r="96" spans="2:58">
      <c r="AC96" s="168"/>
      <c r="AD96" s="168"/>
      <c r="AE96" s="168"/>
      <c r="AF96" s="168"/>
      <c r="AG96" s="168"/>
      <c r="AH96" s="168"/>
      <c r="AI96" s="168"/>
      <c r="AJ96" s="168"/>
      <c r="AK96" s="168"/>
      <c r="AL96" s="168"/>
      <c r="AW96" s="164"/>
      <c r="AX96" s="164"/>
      <c r="AY96" s="164"/>
      <c r="AZ96" s="164"/>
      <c r="BA96" s="164"/>
      <c r="BB96" s="164"/>
      <c r="BC96" s="164"/>
      <c r="BD96" s="164"/>
      <c r="BE96" s="164"/>
      <c r="BF96" s="164"/>
    </row>
    <row r="97" spans="29:58">
      <c r="AC97" s="168" t="s">
        <v>280</v>
      </c>
      <c r="AD97" s="167">
        <v>61.990290531135706</v>
      </c>
      <c r="AE97" s="167">
        <v>61.750487134775724</v>
      </c>
      <c r="AF97" s="168"/>
      <c r="AG97" s="167">
        <v>35.757421640338642</v>
      </c>
      <c r="AH97" s="168"/>
      <c r="AI97" s="168"/>
      <c r="AJ97" s="168"/>
      <c r="AK97" s="167">
        <v>28.035853068489626</v>
      </c>
      <c r="AL97" s="167">
        <v>77.643008463049398</v>
      </c>
      <c r="AW97" s="164" t="s">
        <v>280</v>
      </c>
      <c r="AX97" s="163">
        <v>64.673943141309806</v>
      </c>
      <c r="AY97" s="163">
        <v>76.231412760004218</v>
      </c>
      <c r="AZ97" s="164"/>
      <c r="BA97" s="163">
        <v>44.822482967251624</v>
      </c>
      <c r="BB97" s="164"/>
      <c r="BC97" s="164"/>
      <c r="BD97" s="164"/>
      <c r="BE97" s="163">
        <v>34.45385431985757</v>
      </c>
      <c r="BF97" s="163">
        <v>79.661491137760464</v>
      </c>
    </row>
    <row r="98" spans="29:58">
      <c r="AC98" s="168" t="s">
        <v>279</v>
      </c>
      <c r="AD98" s="167">
        <v>47.955165309435181</v>
      </c>
      <c r="AE98" s="167">
        <v>29.308421706161742</v>
      </c>
      <c r="AF98" s="168"/>
      <c r="AG98" s="167">
        <v>35.529781962009217</v>
      </c>
      <c r="AH98" s="168"/>
      <c r="AI98" s="168"/>
      <c r="AJ98" s="168"/>
      <c r="AK98" s="167">
        <v>33.589423923600378</v>
      </c>
      <c r="AL98" s="167">
        <v>186.24554460761797</v>
      </c>
      <c r="AW98" s="165" t="s">
        <v>279</v>
      </c>
      <c r="AX98" s="163">
        <v>50.688567503262838</v>
      </c>
      <c r="AY98" s="163">
        <v>44.409062407754234</v>
      </c>
      <c r="AZ98" s="164"/>
      <c r="BA98" s="163">
        <v>44.597475202809946</v>
      </c>
      <c r="BB98" s="164"/>
      <c r="BC98" s="164"/>
      <c r="BD98" s="164"/>
      <c r="BE98" s="163">
        <v>39.96237518099602</v>
      </c>
      <c r="BF98" s="163">
        <v>187.96860432451868</v>
      </c>
    </row>
    <row r="99" spans="29:58">
      <c r="AC99" s="168" t="s">
        <v>278</v>
      </c>
      <c r="AD99" s="167">
        <v>55.785658843836757</v>
      </c>
      <c r="AE99" s="167">
        <v>33.367518112732057</v>
      </c>
      <c r="AF99" s="168"/>
      <c r="AG99" s="167">
        <v>28.478656228988068</v>
      </c>
      <c r="AH99" s="168"/>
      <c r="AI99" s="168"/>
      <c r="AJ99" s="168"/>
      <c r="AK99" s="167">
        <v>22.003652582064348</v>
      </c>
      <c r="AL99" s="167">
        <v>60.485435204172965</v>
      </c>
      <c r="AW99" s="164" t="s">
        <v>278</v>
      </c>
      <c r="AX99" s="163">
        <v>58.491304691569546</v>
      </c>
      <c r="AY99" s="163">
        <v>48.390621111150196</v>
      </c>
      <c r="AZ99" s="164"/>
      <c r="BA99" s="163">
        <v>37.62787284865324</v>
      </c>
      <c r="BB99" s="164"/>
      <c r="BC99" s="164"/>
      <c r="BD99" s="164"/>
      <c r="BE99" s="163">
        <v>28.470586421607166</v>
      </c>
      <c r="BF99" s="163">
        <v>62.550590279188178</v>
      </c>
    </row>
    <row r="100" spans="29:58">
      <c r="AC100" s="168"/>
      <c r="AD100" s="168"/>
      <c r="AE100" s="168"/>
      <c r="AF100" s="168"/>
      <c r="AG100" s="168"/>
      <c r="AH100" s="168"/>
      <c r="AI100" s="168"/>
      <c r="AJ100" s="168"/>
      <c r="AK100" s="168"/>
      <c r="AL100" s="168"/>
      <c r="AW100" s="164"/>
      <c r="AX100" s="164"/>
      <c r="AY100" s="164"/>
      <c r="AZ100" s="164"/>
      <c r="BA100" s="164"/>
      <c r="BB100" s="164"/>
      <c r="BC100" s="164"/>
      <c r="BD100" s="164"/>
      <c r="BE100" s="164"/>
      <c r="BF100" s="164"/>
    </row>
    <row r="101" spans="29:58">
      <c r="AC101" s="168" t="s">
        <v>277</v>
      </c>
      <c r="AD101" s="167">
        <v>199.57350614386638</v>
      </c>
      <c r="AE101" s="167">
        <v>170.91827143839285</v>
      </c>
      <c r="AF101" s="167">
        <v>306.9600716403624</v>
      </c>
      <c r="AG101" s="168"/>
      <c r="AH101" s="167">
        <v>234.47179454149361</v>
      </c>
      <c r="AI101" s="168"/>
      <c r="AJ101" s="168"/>
      <c r="AK101" s="168"/>
      <c r="AL101" s="168"/>
      <c r="AW101" s="164" t="s">
        <v>277</v>
      </c>
      <c r="AX101" s="163">
        <v>201.76947463392537</v>
      </c>
      <c r="AY101" s="163">
        <v>183.31385135913561</v>
      </c>
      <c r="AZ101" s="163">
        <v>312.68981537988861</v>
      </c>
      <c r="BA101" s="164"/>
      <c r="BB101" s="163">
        <v>244.54473826272192</v>
      </c>
      <c r="BC101" s="164"/>
      <c r="BD101" s="164"/>
      <c r="BE101" s="164"/>
      <c r="BF101" s="164"/>
    </row>
    <row r="102" spans="29:58">
      <c r="AC102" s="168" t="s">
        <v>276</v>
      </c>
      <c r="AD102" s="167">
        <v>220.16042056282768</v>
      </c>
      <c r="AE102" s="167">
        <v>172.59010734517435</v>
      </c>
      <c r="AF102" s="167">
        <v>309.93417991942971</v>
      </c>
      <c r="AG102" s="168"/>
      <c r="AH102" s="167">
        <v>237.74501671929764</v>
      </c>
      <c r="AI102" s="168"/>
      <c r="AJ102" s="168"/>
      <c r="AK102" s="168"/>
      <c r="AL102" s="168"/>
      <c r="AW102" s="164" t="s">
        <v>276</v>
      </c>
      <c r="AX102" s="163">
        <v>222.28341568037473</v>
      </c>
      <c r="AY102" s="163">
        <v>184.95375150896234</v>
      </c>
      <c r="AZ102" s="163">
        <v>315.63067153506762</v>
      </c>
      <c r="BA102" s="164"/>
      <c r="BB102" s="163">
        <v>247.76162311490378</v>
      </c>
      <c r="BC102" s="164"/>
      <c r="BD102" s="164"/>
      <c r="BE102" s="164"/>
      <c r="BF102" s="164"/>
    </row>
    <row r="103" spans="29:58">
      <c r="AC103" s="168" t="s">
        <v>275</v>
      </c>
      <c r="AD103" s="167">
        <v>236.13160931395694</v>
      </c>
      <c r="AE103" s="167">
        <v>187.50406627726082</v>
      </c>
      <c r="AF103" s="167">
        <v>289.25255448433637</v>
      </c>
      <c r="AG103" s="168"/>
      <c r="AH103" s="167">
        <v>258.549576062418</v>
      </c>
      <c r="AI103" s="168"/>
      <c r="AJ103" s="168"/>
      <c r="AK103" s="168"/>
      <c r="AL103" s="168"/>
      <c r="AW103" s="165" t="s">
        <v>275</v>
      </c>
      <c r="AX103" s="163">
        <v>238.19799218342854</v>
      </c>
      <c r="AY103" s="163">
        <v>199.58282089790845</v>
      </c>
      <c r="AZ103" s="163">
        <v>295.18027775217053</v>
      </c>
      <c r="BA103" s="164"/>
      <c r="BB103" s="163">
        <v>268.20810311892922</v>
      </c>
      <c r="BC103" s="164"/>
      <c r="BD103" s="164"/>
      <c r="BE103" s="164"/>
      <c r="BF103" s="164"/>
    </row>
    <row r="104" spans="29:58">
      <c r="AC104" s="168"/>
      <c r="AD104" s="168"/>
      <c r="AE104" s="168"/>
      <c r="AF104" s="168"/>
      <c r="AG104" s="168"/>
      <c r="AH104" s="168"/>
      <c r="AI104" s="168"/>
      <c r="AJ104" s="168"/>
      <c r="AK104" s="168"/>
      <c r="AL104" s="168"/>
      <c r="AW104" s="164"/>
      <c r="AX104" s="164"/>
      <c r="AY104" s="164"/>
      <c r="AZ104" s="164"/>
      <c r="BA104" s="164"/>
      <c r="BB104" s="164"/>
      <c r="BC104" s="164"/>
      <c r="BD104" s="164"/>
      <c r="BE104" s="164"/>
      <c r="BF104" s="164"/>
    </row>
    <row r="105" spans="29:58">
      <c r="AC105" s="168" t="s">
        <v>274</v>
      </c>
      <c r="AD105" s="167">
        <v>172.50334532657786</v>
      </c>
      <c r="AE105" s="167">
        <v>139.29311708586405</v>
      </c>
      <c r="AF105" s="168"/>
      <c r="AG105" s="168"/>
      <c r="AH105" s="168"/>
      <c r="AI105" s="167">
        <v>224.81022589713754</v>
      </c>
      <c r="AJ105" s="167">
        <v>168.7898399440721</v>
      </c>
      <c r="AK105" s="168"/>
      <c r="AL105" s="168"/>
      <c r="AW105" s="165" t="s">
        <v>274</v>
      </c>
      <c r="AX105" s="163">
        <v>174.79526801788705</v>
      </c>
      <c r="AY105" s="163">
        <v>152.29280727781398</v>
      </c>
      <c r="AZ105" s="164"/>
      <c r="BA105" s="164"/>
      <c r="BB105" s="164"/>
      <c r="BC105" s="163">
        <v>232.51589488924591</v>
      </c>
      <c r="BD105" s="163">
        <v>175.12795315182129</v>
      </c>
      <c r="BE105" s="164"/>
      <c r="BF105" s="164"/>
    </row>
    <row r="106" spans="29:58">
      <c r="AC106" s="168" t="s">
        <v>273</v>
      </c>
      <c r="AD106" s="167">
        <v>191.20352383991579</v>
      </c>
      <c r="AE106" s="167">
        <v>153.36725514717614</v>
      </c>
      <c r="AF106" s="168"/>
      <c r="AG106" s="168"/>
      <c r="AH106" s="168"/>
      <c r="AI106" s="167">
        <v>264.37734144612489</v>
      </c>
      <c r="AJ106" s="167">
        <v>243.08181349287742</v>
      </c>
      <c r="AK106" s="168"/>
      <c r="AL106" s="168"/>
      <c r="AW106" s="164" t="s">
        <v>273</v>
      </c>
      <c r="AX106" s="163">
        <v>193.42916097405393</v>
      </c>
      <c r="AY106" s="163">
        <v>166.09809822880212</v>
      </c>
      <c r="AZ106" s="164"/>
      <c r="BA106" s="164"/>
      <c r="BB106" s="164"/>
      <c r="BC106" s="163">
        <v>271.57084198491106</v>
      </c>
      <c r="BD106" s="163">
        <v>248.69647726038764</v>
      </c>
      <c r="BE106" s="164"/>
      <c r="BF106" s="164"/>
    </row>
    <row r="107" spans="29:58">
      <c r="AC107" s="168" t="s">
        <v>272</v>
      </c>
      <c r="AD107" s="167">
        <v>243.90805940814647</v>
      </c>
      <c r="AE107" s="167">
        <v>217.65299013930203</v>
      </c>
      <c r="AF107" s="168"/>
      <c r="AG107" s="168"/>
      <c r="AH107" s="168"/>
      <c r="AI107" s="167">
        <v>221.6976010342554</v>
      </c>
      <c r="AJ107" s="167">
        <v>226.97217074431458</v>
      </c>
      <c r="AK107" s="168"/>
      <c r="AL107" s="168"/>
      <c r="AW107" s="164" t="s">
        <v>272</v>
      </c>
      <c r="AX107" s="163">
        <v>245.94687749651513</v>
      </c>
      <c r="AY107" s="163">
        <v>229.15583375038187</v>
      </c>
      <c r="AZ107" s="164"/>
      <c r="BA107" s="164"/>
      <c r="BB107" s="164"/>
      <c r="BC107" s="163">
        <v>229.443560763752</v>
      </c>
      <c r="BD107" s="163">
        <v>232.74370895561975</v>
      </c>
      <c r="BE107" s="164"/>
      <c r="BF107" s="164"/>
    </row>
    <row r="108" spans="29:58">
      <c r="AC108" s="168"/>
      <c r="AD108" s="168"/>
      <c r="AE108" s="168"/>
      <c r="AF108" s="168"/>
      <c r="AG108" s="168"/>
      <c r="AH108" s="168"/>
      <c r="AI108" s="168"/>
      <c r="AJ108" s="168"/>
      <c r="AK108" s="168"/>
      <c r="AL108" s="168"/>
      <c r="AW108" s="164"/>
      <c r="AX108" s="164"/>
      <c r="AY108" s="164"/>
      <c r="AZ108" s="164"/>
      <c r="BA108" s="164"/>
      <c r="BB108" s="164"/>
      <c r="BC108" s="164"/>
      <c r="BD108" s="164"/>
      <c r="BE108" s="164"/>
      <c r="BF108" s="164"/>
    </row>
    <row r="109" spans="29:58">
      <c r="AC109" s="168" t="s">
        <v>271</v>
      </c>
      <c r="AD109" s="167">
        <v>206.2001926720481</v>
      </c>
      <c r="AE109" s="167">
        <v>158.13310478167514</v>
      </c>
      <c r="AF109" s="168"/>
      <c r="AG109" s="167">
        <v>261.04619766740012</v>
      </c>
      <c r="AH109" s="168"/>
      <c r="AI109" s="168"/>
      <c r="AJ109" s="168"/>
      <c r="AK109" s="167">
        <v>316.49521050441109</v>
      </c>
      <c r="AL109" s="167">
        <v>444.81511467469352</v>
      </c>
      <c r="AW109" s="164" t="s">
        <v>271</v>
      </c>
      <c r="AX109" s="163">
        <v>208.37267188854722</v>
      </c>
      <c r="AY109" s="163">
        <v>170.77290961307995</v>
      </c>
      <c r="AZ109" s="164"/>
      <c r="BA109" s="163">
        <v>267.50652565989691</v>
      </c>
      <c r="BB109" s="164"/>
      <c r="BC109" s="164"/>
      <c r="BD109" s="164"/>
      <c r="BE109" s="163">
        <v>320.57325920042774</v>
      </c>
      <c r="BF109" s="163">
        <v>445.83480787824431</v>
      </c>
    </row>
    <row r="110" spans="29:58">
      <c r="AC110" s="168" t="s">
        <v>270</v>
      </c>
      <c r="AD110" s="167">
        <v>186.35186341427578</v>
      </c>
      <c r="AE110" s="167">
        <v>133.58765769150588</v>
      </c>
      <c r="AF110" s="168"/>
      <c r="AG110" s="167">
        <v>255.71971263070549</v>
      </c>
      <c r="AH110" s="168"/>
      <c r="AI110" s="168"/>
      <c r="AJ110" s="168"/>
      <c r="AK110" s="167">
        <v>264.4494922027805</v>
      </c>
      <c r="AL110" s="167">
        <v>407.43675614082895</v>
      </c>
      <c r="AW110" s="165" t="s">
        <v>270</v>
      </c>
      <c r="AX110" s="163">
        <v>188.59469797860365</v>
      </c>
      <c r="AY110" s="163">
        <v>146.69633475459221</v>
      </c>
      <c r="AZ110" s="164"/>
      <c r="BA110" s="163">
        <v>262.24162413115596</v>
      </c>
      <c r="BB110" s="164"/>
      <c r="BC110" s="164"/>
      <c r="BD110" s="164"/>
      <c r="BE110" s="163">
        <v>268.94973039757969</v>
      </c>
      <c r="BF110" s="163">
        <v>408.55812676028711</v>
      </c>
    </row>
    <row r="111" spans="29:58">
      <c r="AC111" s="168" t="s">
        <v>269</v>
      </c>
      <c r="AD111" s="167">
        <v>174.56399275381921</v>
      </c>
      <c r="AE111" s="167">
        <v>132.58548457251919</v>
      </c>
      <c r="AF111" s="168"/>
      <c r="AG111" s="167">
        <v>216.87244935306438</v>
      </c>
      <c r="AH111" s="168"/>
      <c r="AI111" s="168"/>
      <c r="AJ111" s="168"/>
      <c r="AK111" s="167">
        <v>273.73985304392471</v>
      </c>
      <c r="AL111" s="167">
        <v>392.43702703234396</v>
      </c>
      <c r="AW111" s="164" t="s">
        <v>269</v>
      </c>
      <c r="AX111" s="163">
        <v>176.84861117459695</v>
      </c>
      <c r="AY111" s="163">
        <v>145.71330535480951</v>
      </c>
      <c r="AZ111" s="164"/>
      <c r="BA111" s="163">
        <v>223.84350334252179</v>
      </c>
      <c r="BB111" s="164"/>
      <c r="BC111" s="164"/>
      <c r="BD111" s="164"/>
      <c r="BE111" s="163">
        <v>278.16472878980346</v>
      </c>
      <c r="BF111" s="163">
        <v>393.59920023797451</v>
      </c>
    </row>
    <row r="112" spans="29:58">
      <c r="AC112" s="168"/>
      <c r="AD112" s="168"/>
      <c r="AE112" s="168"/>
      <c r="AF112" s="168"/>
      <c r="AG112" s="168"/>
      <c r="AH112" s="168"/>
      <c r="AI112" s="168"/>
      <c r="AJ112" s="168"/>
      <c r="AK112" s="168"/>
      <c r="AL112" s="168"/>
      <c r="AW112" s="164"/>
      <c r="AX112" s="164"/>
      <c r="AY112" s="164"/>
      <c r="AZ112" s="164"/>
      <c r="BA112" s="164"/>
      <c r="BB112" s="164"/>
      <c r="BC112" s="164"/>
      <c r="BD112" s="164"/>
      <c r="BE112" s="164"/>
      <c r="BF112" s="164"/>
    </row>
    <row r="113" spans="29:58">
      <c r="AC113" s="168" t="s">
        <v>268</v>
      </c>
      <c r="AD113" s="167">
        <v>149.39230704332658</v>
      </c>
      <c r="AE113" s="167">
        <v>117.16372118865286</v>
      </c>
      <c r="AF113" s="167">
        <v>201.35207413613168</v>
      </c>
      <c r="AG113" s="168"/>
      <c r="AH113" s="167">
        <v>191.30783363460429</v>
      </c>
      <c r="AI113" s="168"/>
      <c r="AJ113" s="168"/>
      <c r="AK113" s="168"/>
      <c r="AL113" s="168"/>
      <c r="AW113" s="164" t="s">
        <v>268</v>
      </c>
      <c r="AX113" s="163">
        <v>151.76615023867342</v>
      </c>
      <c r="AY113" s="163">
        <v>130.58613170026018</v>
      </c>
      <c r="AZ113" s="163">
        <v>208.26257186545809</v>
      </c>
      <c r="BA113" s="164"/>
      <c r="BB113" s="163">
        <v>202.12369732540978</v>
      </c>
      <c r="BC113" s="164"/>
      <c r="BD113" s="164"/>
      <c r="BE113" s="164"/>
      <c r="BF113" s="164"/>
    </row>
    <row r="114" spans="29:58">
      <c r="AC114" s="168" t="s">
        <v>267</v>
      </c>
      <c r="AD114" s="167">
        <v>193.73696268412846</v>
      </c>
      <c r="AE114" s="167">
        <v>157.51910027761636</v>
      </c>
      <c r="AF114" s="167">
        <v>242.47145924736745</v>
      </c>
      <c r="AG114" s="168"/>
      <c r="AH114" s="167">
        <v>246.29747300869963</v>
      </c>
      <c r="AI114" s="168"/>
      <c r="AJ114" s="168"/>
      <c r="AK114" s="168"/>
      <c r="AL114" s="168"/>
      <c r="AW114" s="165" t="s">
        <v>267</v>
      </c>
      <c r="AX114" s="163">
        <v>195.95361966841256</v>
      </c>
      <c r="AY114" s="163">
        <v>170.17063395066836</v>
      </c>
      <c r="AZ114" s="163">
        <v>248.9222202221334</v>
      </c>
      <c r="BA114" s="164"/>
      <c r="BB114" s="163">
        <v>256.16687811802814</v>
      </c>
      <c r="BC114" s="164"/>
      <c r="BD114" s="164"/>
      <c r="BE114" s="164"/>
      <c r="BF114" s="164"/>
    </row>
    <row r="115" spans="29:58">
      <c r="AC115" s="168" t="s">
        <v>266</v>
      </c>
      <c r="AD115" s="167">
        <v>206.1538346713136</v>
      </c>
      <c r="AE115" s="167">
        <v>142.15758300066503</v>
      </c>
      <c r="AF115" s="167">
        <v>229.885615934903</v>
      </c>
      <c r="AG115" s="168"/>
      <c r="AH115" s="167">
        <v>219.33371682757004</v>
      </c>
      <c r="AI115" s="168"/>
      <c r="AJ115" s="168"/>
      <c r="AK115" s="168"/>
      <c r="AL115" s="168"/>
      <c r="AW115" s="164" t="s">
        <v>266</v>
      </c>
      <c r="AX115" s="163">
        <v>208.32647821062417</v>
      </c>
      <c r="AY115" s="163">
        <v>155.10255556937858</v>
      </c>
      <c r="AZ115" s="163">
        <v>236.47709338055552</v>
      </c>
      <c r="BA115" s="164"/>
      <c r="BB115" s="163">
        <v>229.6672107855791</v>
      </c>
      <c r="BC115" s="164"/>
      <c r="BD115" s="164"/>
      <c r="BE115" s="164"/>
      <c r="BF115" s="164"/>
    </row>
    <row r="116" spans="29:58"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W116" s="164"/>
      <c r="AX116" s="164"/>
      <c r="AY116" s="164"/>
      <c r="AZ116" s="164"/>
      <c r="BA116" s="164"/>
      <c r="BB116" s="164"/>
      <c r="BC116" s="164"/>
      <c r="BD116" s="164"/>
      <c r="BE116" s="164"/>
      <c r="BF116" s="164"/>
    </row>
    <row r="117" spans="29:58">
      <c r="AC117" s="168" t="s">
        <v>265</v>
      </c>
      <c r="AD117" s="167">
        <v>141.45390495695742</v>
      </c>
      <c r="AE117" s="167">
        <v>121.18205920039026</v>
      </c>
      <c r="AF117" s="168"/>
      <c r="AG117" s="168"/>
      <c r="AH117" s="168"/>
      <c r="AI117" s="167">
        <v>211.91635511035506</v>
      </c>
      <c r="AJ117" s="167">
        <v>187.97895605394203</v>
      </c>
      <c r="AK117" s="168"/>
      <c r="AL117" s="168"/>
      <c r="AW117" s="164" t="s">
        <v>265</v>
      </c>
      <c r="AX117" s="163">
        <v>143.85588699627129</v>
      </c>
      <c r="AY117" s="163">
        <v>134.52771058415229</v>
      </c>
      <c r="AZ117" s="164"/>
      <c r="BA117" s="164"/>
      <c r="BB117" s="164"/>
      <c r="BC117" s="163">
        <v>219.78892618179307</v>
      </c>
      <c r="BD117" s="163">
        <v>194.13020714664395</v>
      </c>
      <c r="BE117" s="164"/>
      <c r="BF117" s="164"/>
    </row>
    <row r="118" spans="29:58">
      <c r="AC118" s="168" t="s">
        <v>264</v>
      </c>
      <c r="AD118" s="167">
        <v>164.1639088728684</v>
      </c>
      <c r="AE118" s="167">
        <v>128.58729907941489</v>
      </c>
      <c r="AF118" s="168"/>
      <c r="AG118" s="168"/>
      <c r="AH118" s="168"/>
      <c r="AI118" s="167">
        <v>189.75679151133559</v>
      </c>
      <c r="AJ118" s="167">
        <v>201.90470052691009</v>
      </c>
      <c r="AK118" s="168"/>
      <c r="AL118" s="168"/>
      <c r="AW118" s="165" t="s">
        <v>264</v>
      </c>
      <c r="AX118" s="163">
        <v>166.48539193395865</v>
      </c>
      <c r="AY118" s="163">
        <v>141.79149403195117</v>
      </c>
      <c r="AZ118" s="164"/>
      <c r="BA118" s="164"/>
      <c r="BB118" s="164"/>
      <c r="BC118" s="163">
        <v>197.91620253199235</v>
      </c>
      <c r="BD118" s="163">
        <v>207.92034380678064</v>
      </c>
      <c r="BE118" s="164"/>
      <c r="BF118" s="164"/>
    </row>
    <row r="119" spans="29:58">
      <c r="AC119" s="168" t="s">
        <v>263</v>
      </c>
      <c r="AD119" s="167">
        <v>153.82992794948109</v>
      </c>
      <c r="AE119" s="167">
        <v>124.85773352381835</v>
      </c>
      <c r="AF119" s="168"/>
      <c r="AG119" s="168"/>
      <c r="AH119" s="168"/>
      <c r="AI119" s="167">
        <v>202.14675307752438</v>
      </c>
      <c r="AJ119" s="167">
        <v>195.26521088597457</v>
      </c>
      <c r="AK119" s="168"/>
      <c r="AL119" s="168"/>
      <c r="AW119" s="164" t="s">
        <v>263</v>
      </c>
      <c r="AX119" s="163">
        <v>156.18804133914352</v>
      </c>
      <c r="AY119" s="163">
        <v>138.13317141272614</v>
      </c>
      <c r="AZ119" s="164"/>
      <c r="BA119" s="164"/>
      <c r="BB119" s="164"/>
      <c r="BC119" s="163">
        <v>210.14578476893183</v>
      </c>
      <c r="BD119" s="163">
        <v>201.34550899778401</v>
      </c>
      <c r="BE119" s="164"/>
      <c r="BF119" s="164"/>
    </row>
    <row r="120" spans="29:58">
      <c r="AC120" s="168"/>
      <c r="AD120" s="168"/>
      <c r="AE120" s="168"/>
      <c r="AF120" s="168"/>
      <c r="AG120" s="168"/>
      <c r="AH120" s="168"/>
      <c r="AI120" s="168"/>
      <c r="AJ120" s="168"/>
      <c r="AK120" s="168"/>
      <c r="AL120" s="168"/>
      <c r="AW120" s="164"/>
      <c r="AX120" s="164"/>
      <c r="AY120" s="164"/>
      <c r="AZ120" s="164"/>
      <c r="BA120" s="164"/>
      <c r="BB120" s="164"/>
      <c r="BC120" s="164"/>
      <c r="BD120" s="164"/>
      <c r="BE120" s="164"/>
      <c r="BF120" s="164"/>
    </row>
    <row r="121" spans="29:58">
      <c r="AC121" s="168" t="s">
        <v>262</v>
      </c>
      <c r="AD121" s="167">
        <v>181.96752722052616</v>
      </c>
      <c r="AE121" s="167">
        <v>145.14506451850707</v>
      </c>
      <c r="AF121" s="168"/>
      <c r="AG121" s="167">
        <v>141.17266961891173</v>
      </c>
      <c r="AH121" s="168"/>
      <c r="AI121" s="168"/>
      <c r="AJ121" s="168"/>
      <c r="AK121" s="167">
        <v>140.0615441613767</v>
      </c>
      <c r="AL121" s="167">
        <v>215.86175115380433</v>
      </c>
      <c r="AW121" s="165" t="s">
        <v>262</v>
      </c>
      <c r="AX121" s="163">
        <v>184.22590271496978</v>
      </c>
      <c r="AY121" s="163">
        <v>158.03296959436818</v>
      </c>
      <c r="AZ121" s="164"/>
      <c r="BA121" s="163">
        <v>149.01894581499087</v>
      </c>
      <c r="BB121" s="164"/>
      <c r="BC121" s="164"/>
      <c r="BD121" s="164"/>
      <c r="BE121" s="163">
        <v>145.57080456111177</v>
      </c>
      <c r="BF121" s="163">
        <v>217.5042482278092</v>
      </c>
    </row>
    <row r="122" spans="29:58">
      <c r="AC122" s="168" t="s">
        <v>261</v>
      </c>
      <c r="AD122" s="167">
        <v>182.40725804651851</v>
      </c>
      <c r="AE122" s="167">
        <v>134.81616712939959</v>
      </c>
      <c r="AF122" s="168"/>
      <c r="AG122" s="167">
        <v>264.93547812630965</v>
      </c>
      <c r="AH122" s="168"/>
      <c r="AI122" s="168"/>
      <c r="AJ122" s="168"/>
      <c r="AK122" s="167">
        <v>276.10341214540847</v>
      </c>
      <c r="AL122" s="167">
        <v>484.95327020324896</v>
      </c>
      <c r="AW122" s="164" t="s">
        <v>261</v>
      </c>
      <c r="AX122" s="163">
        <v>184.66407484980923</v>
      </c>
      <c r="AY122" s="163">
        <v>147.90137694987789</v>
      </c>
      <c r="AZ122" s="164"/>
      <c r="BA122" s="163">
        <v>271.35083921616325</v>
      </c>
      <c r="BB122" s="164"/>
      <c r="BC122" s="164"/>
      <c r="BD122" s="164"/>
      <c r="BE122" s="163">
        <v>280.50911494363737</v>
      </c>
      <c r="BF122" s="163">
        <v>485.86377873166919</v>
      </c>
    </row>
    <row r="123" spans="29:58">
      <c r="AC123" s="168" t="s">
        <v>260</v>
      </c>
      <c r="AD123" s="167">
        <v>183.74034865368046</v>
      </c>
      <c r="AE123" s="167">
        <v>159.53305191246821</v>
      </c>
      <c r="AF123" s="168"/>
      <c r="AG123" s="167">
        <v>250.5188197746802</v>
      </c>
      <c r="AH123" s="168"/>
      <c r="AI123" s="168"/>
      <c r="AJ123" s="168"/>
      <c r="AK123" s="167">
        <v>281.68403142713765</v>
      </c>
      <c r="AL123" s="167">
        <v>414.04131588544601</v>
      </c>
      <c r="AW123" s="164" t="s">
        <v>260</v>
      </c>
      <c r="AX123" s="163">
        <v>185.99244011953164</v>
      </c>
      <c r="AY123" s="163">
        <v>172.14611466282471</v>
      </c>
      <c r="AZ123" s="164"/>
      <c r="BA123" s="163">
        <v>257.10086271722787</v>
      </c>
      <c r="BB123" s="164"/>
      <c r="BC123" s="164"/>
      <c r="BD123" s="164"/>
      <c r="BE123" s="163">
        <v>286.04446481734738</v>
      </c>
      <c r="BF123" s="163">
        <v>415.14472063924347</v>
      </c>
    </row>
  </sheetData>
  <mergeCells count="14">
    <mergeCell ref="AX1:BF1"/>
    <mergeCell ref="T1:AB1"/>
    <mergeCell ref="A19:A33"/>
    <mergeCell ref="A4:A18"/>
    <mergeCell ref="AD1:AL1"/>
    <mergeCell ref="AN1:AV1"/>
    <mergeCell ref="AD86:AL86"/>
    <mergeCell ref="AX86:BF86"/>
    <mergeCell ref="AX38:BF38"/>
    <mergeCell ref="AD38:AL38"/>
    <mergeCell ref="T46:AB46"/>
    <mergeCell ref="AD46:AL46"/>
    <mergeCell ref="AN46:AV46"/>
    <mergeCell ref="AX46:BF46"/>
  </mergeCells>
  <conditionalFormatting sqref="BC5">
    <cfRule type="cellIs" dxfId="11" priority="7" operator="lessThan">
      <formula>80</formula>
    </cfRule>
    <cfRule type="cellIs" dxfId="10" priority="8" operator="greaterThan">
      <formula>120</formula>
    </cfRule>
  </conditionalFormatting>
  <conditionalFormatting sqref="AY15:BE16 AY17:BC17 BC18">
    <cfRule type="cellIs" dxfId="9" priority="5" operator="lessThan">
      <formula>80</formula>
    </cfRule>
    <cfRule type="cellIs" dxfId="8" priority="6" operator="greaterThan">
      <formula>120</formula>
    </cfRule>
  </conditionalFormatting>
  <conditionalFormatting sqref="BE20">
    <cfRule type="cellIs" dxfId="7" priority="3" operator="lessThan">
      <formula>80</formula>
    </cfRule>
    <cfRule type="cellIs" dxfId="6" priority="4" operator="greaterThan">
      <formula>120</formula>
    </cfRule>
  </conditionalFormatting>
  <conditionalFormatting sqref="AX30:BF30 AY31:BD31 AY32 BA32:BB32 BF31">
    <cfRule type="cellIs" dxfId="5" priority="1" operator="lessThan">
      <formula>80</formula>
    </cfRule>
    <cfRule type="cellIs" dxfId="4" priority="2" operator="greaterThan">
      <formula>120</formula>
    </cfRule>
  </conditionalFormatting>
  <pageMargins left="0.25" right="0.25" top="0.75" bottom="0.75" header="0.3" footer="0.3"/>
  <pageSetup scale="2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1D947-C57E-4B52-A9D7-46D58AF988E1}">
  <dimension ref="A1:O108"/>
  <sheetViews>
    <sheetView zoomScale="80" zoomScaleNormal="80" workbookViewId="0">
      <selection activeCell="E20" sqref="E20"/>
    </sheetView>
  </sheetViews>
  <sheetFormatPr defaultRowHeight="15"/>
  <cols>
    <col min="1" max="1" width="23.85546875" customWidth="1"/>
    <col min="2" max="2" width="61.7109375" bestFit="1" customWidth="1"/>
    <col min="3" max="3" width="17.5703125" customWidth="1"/>
    <col min="4" max="4" width="17.85546875" customWidth="1"/>
    <col min="5" max="5" width="32.28515625" bestFit="1" customWidth="1"/>
    <col min="6" max="6" width="7" customWidth="1"/>
    <col min="7" max="7" width="16.28515625" customWidth="1"/>
    <col min="8" max="8" width="23.85546875" customWidth="1"/>
    <col min="9" max="9" width="23.85546875" style="72" customWidth="1"/>
    <col min="10" max="10" width="21.85546875" customWidth="1"/>
    <col min="12" max="12" width="13.7109375" bestFit="1" customWidth="1"/>
    <col min="13" max="14" width="25.42578125" customWidth="1"/>
    <col min="15" max="15" width="22.28515625" customWidth="1"/>
  </cols>
  <sheetData>
    <row r="1" spans="1:15" ht="18.75">
      <c r="A1" s="88" t="s">
        <v>191</v>
      </c>
    </row>
    <row r="2" spans="1:15" ht="18.75">
      <c r="C2" s="88"/>
    </row>
    <row r="3" spans="1:15" ht="19.5" thickBot="1">
      <c r="C3" s="88" t="s">
        <v>190</v>
      </c>
      <c r="G3" s="88" t="s">
        <v>189</v>
      </c>
    </row>
    <row r="4" spans="1:15">
      <c r="A4" s="87" t="s">
        <v>188</v>
      </c>
      <c r="B4" s="86" t="s">
        <v>112</v>
      </c>
      <c r="C4" s="86" t="s">
        <v>111</v>
      </c>
      <c r="D4" s="86" t="s">
        <v>187</v>
      </c>
      <c r="E4" s="85" t="s">
        <v>186</v>
      </c>
      <c r="G4" s="228" t="str">
        <f>B5</f>
        <v>4:2 Fluorotelomer alcohol</v>
      </c>
      <c r="H4" s="228"/>
      <c r="I4" s="228"/>
      <c r="J4" s="228"/>
      <c r="L4" s="228" t="str">
        <f>B6</f>
        <v>6:1 Fluorotelomer alcohol</v>
      </c>
      <c r="M4" s="228"/>
      <c r="N4" s="228"/>
      <c r="O4" s="228"/>
    </row>
    <row r="5" spans="1:15" ht="30">
      <c r="A5" s="194" t="s">
        <v>229</v>
      </c>
      <c r="B5" s="195" t="s">
        <v>228</v>
      </c>
      <c r="C5" s="57" t="s">
        <v>255</v>
      </c>
      <c r="D5" s="57">
        <f>'All Raw data and Calcs'!CH62</f>
        <v>12.92</v>
      </c>
      <c r="E5" s="84">
        <f>'CC,eLOQ'!B5</f>
        <v>12.5</v>
      </c>
      <c r="G5" s="79" t="s">
        <v>183</v>
      </c>
      <c r="H5" s="77" t="s">
        <v>182</v>
      </c>
      <c r="I5" s="78" t="s">
        <v>181</v>
      </c>
      <c r="J5" s="77" t="s">
        <v>180</v>
      </c>
      <c r="L5" s="79" t="s">
        <v>183</v>
      </c>
      <c r="M5" s="77" t="s">
        <v>182</v>
      </c>
      <c r="N5" s="78" t="s">
        <v>181</v>
      </c>
      <c r="O5" s="77" t="s">
        <v>180</v>
      </c>
    </row>
    <row r="6" spans="1:15">
      <c r="A6" s="194" t="s">
        <v>247</v>
      </c>
      <c r="B6" s="195" t="s">
        <v>245</v>
      </c>
      <c r="C6" s="57" t="s">
        <v>248</v>
      </c>
      <c r="D6" s="57">
        <f>'All Raw data and Calcs'!CI62</f>
        <v>5.78</v>
      </c>
      <c r="E6" s="84">
        <f>'CC,eLOQ'!B6</f>
        <v>7.5</v>
      </c>
      <c r="G6" s="223" t="s">
        <v>179</v>
      </c>
      <c r="H6" s="224">
        <f>FractionUnbound!P5/1000</f>
        <v>2.3740533154361776</v>
      </c>
      <c r="I6" s="229">
        <v>44580</v>
      </c>
      <c r="J6" s="232">
        <f>FractionUnbound!S5</f>
        <v>0.129935281179796</v>
      </c>
      <c r="L6" s="223" t="s">
        <v>179</v>
      </c>
      <c r="M6" s="224">
        <f>FractionUnbound!P10/1000</f>
        <v>0.17933721739663186</v>
      </c>
      <c r="N6" s="229">
        <v>44580</v>
      </c>
      <c r="O6" s="232">
        <f>FractionUnbound!S10</f>
        <v>1.6212917986801655E-2</v>
      </c>
    </row>
    <row r="7" spans="1:15">
      <c r="A7" s="194" t="s">
        <v>232</v>
      </c>
      <c r="B7" s="195" t="s">
        <v>231</v>
      </c>
      <c r="C7" s="57" t="s">
        <v>254</v>
      </c>
      <c r="D7" s="57">
        <f>'All Raw data and Calcs'!CJ62</f>
        <v>4.53</v>
      </c>
      <c r="E7" s="84">
        <f>'CC,eLOQ'!B7</f>
        <v>12.5</v>
      </c>
      <c r="G7" s="223"/>
      <c r="H7" s="225"/>
      <c r="I7" s="230"/>
      <c r="J7" s="233"/>
      <c r="L7" s="223"/>
      <c r="M7" s="225"/>
      <c r="N7" s="230"/>
      <c r="O7" s="233">
        <f>[1]FractionUnbound!O14</f>
        <v>0.60148329327336159</v>
      </c>
    </row>
    <row r="8" spans="1:15">
      <c r="A8" s="194" t="s">
        <v>236</v>
      </c>
      <c r="B8" s="195" t="s">
        <v>234</v>
      </c>
      <c r="C8" s="57" t="s">
        <v>253</v>
      </c>
      <c r="D8" s="57">
        <f>'All Raw data and Calcs'!CK62</f>
        <v>27.16</v>
      </c>
      <c r="E8" s="84">
        <f>'CC,eLOQ'!B8</f>
        <v>3</v>
      </c>
      <c r="G8" s="223"/>
      <c r="H8" s="226"/>
      <c r="I8" s="231"/>
      <c r="J8" s="234"/>
      <c r="L8" s="223"/>
      <c r="M8" s="226"/>
      <c r="N8" s="231"/>
      <c r="O8" s="234">
        <f>[1]FractionUnbound!P14</f>
        <v>0.45041982430871347</v>
      </c>
    </row>
    <row r="9" spans="1:15" ht="14.25" customHeight="1">
      <c r="A9" s="194" t="s">
        <v>239</v>
      </c>
      <c r="B9" s="195" t="s">
        <v>237</v>
      </c>
      <c r="C9" s="57" t="s">
        <v>250</v>
      </c>
      <c r="D9" s="57">
        <f>'All Raw data and Calcs'!CL62</f>
        <v>9.77</v>
      </c>
      <c r="E9" s="84">
        <f>'CC,eLOQ'!B9</f>
        <v>3</v>
      </c>
      <c r="G9" s="223" t="s">
        <v>178</v>
      </c>
      <c r="H9" s="224">
        <f>FractionUnbound!J5/1000</f>
        <v>12.824021111024869</v>
      </c>
      <c r="I9" s="196" t="s">
        <v>346</v>
      </c>
      <c r="J9" s="220"/>
      <c r="L9" s="223" t="s">
        <v>178</v>
      </c>
      <c r="M9" s="224">
        <f>FractionUnbound!J10/1000</f>
        <v>10.422895893134022</v>
      </c>
      <c r="N9" s="199"/>
      <c r="O9" s="220"/>
    </row>
    <row r="10" spans="1:15">
      <c r="A10" s="194" t="s">
        <v>252</v>
      </c>
      <c r="B10" s="195" t="s">
        <v>240</v>
      </c>
      <c r="C10" s="57" t="s">
        <v>249</v>
      </c>
      <c r="D10" s="57">
        <f>'All Raw data and Calcs'!CM62</f>
        <v>6.32</v>
      </c>
      <c r="E10" s="84">
        <f>'CC,eLOQ'!B10</f>
        <v>12.5</v>
      </c>
      <c r="G10" s="223"/>
      <c r="H10" s="225"/>
      <c r="I10" s="200"/>
      <c r="J10" s="221"/>
      <c r="L10" s="223"/>
      <c r="M10" s="225"/>
      <c r="N10" s="200"/>
      <c r="O10" s="221"/>
    </row>
    <row r="11" spans="1:15">
      <c r="A11" s="194" t="s">
        <v>244</v>
      </c>
      <c r="B11" s="195" t="s">
        <v>241</v>
      </c>
      <c r="C11" s="57" t="s">
        <v>242</v>
      </c>
      <c r="D11" s="57">
        <f>'All Raw data and Calcs'!CN62</f>
        <v>5.85</v>
      </c>
      <c r="E11" s="84">
        <f>'CC,eLOQ'!B11</f>
        <v>12.5</v>
      </c>
      <c r="G11" s="223"/>
      <c r="H11" s="226"/>
      <c r="I11" s="200"/>
      <c r="J11" s="221"/>
      <c r="L11" s="223"/>
      <c r="M11" s="226"/>
      <c r="N11" s="200"/>
      <c r="O11" s="221"/>
    </row>
    <row r="12" spans="1:15" ht="15.75" thickBot="1">
      <c r="A12" s="83" t="s">
        <v>185</v>
      </c>
      <c r="B12" s="82" t="s">
        <v>104</v>
      </c>
      <c r="C12" s="81" t="s">
        <v>184</v>
      </c>
      <c r="D12" s="81">
        <f>'All Raw data and Calcs'!CF62</f>
        <v>8.67</v>
      </c>
      <c r="E12" s="80">
        <f>'CC,eLOQ'!B12</f>
        <v>7.5</v>
      </c>
      <c r="G12" s="223" t="s">
        <v>177</v>
      </c>
      <c r="H12" s="224">
        <f>FractionUnbound!M5/1000</f>
        <v>9.4805684668695847</v>
      </c>
      <c r="I12" s="200"/>
      <c r="J12" s="221"/>
      <c r="L12" s="223" t="s">
        <v>177</v>
      </c>
      <c r="M12" s="224">
        <f>FractionUnbound!M10/1000</f>
        <v>9.2723358134736191</v>
      </c>
      <c r="N12" s="200"/>
      <c r="O12" s="221"/>
    </row>
    <row r="13" spans="1:15">
      <c r="G13" s="223"/>
      <c r="H13" s="225"/>
      <c r="I13" s="200"/>
      <c r="J13" s="221"/>
      <c r="L13" s="223"/>
      <c r="M13" s="225"/>
      <c r="N13" s="200"/>
      <c r="O13" s="221"/>
    </row>
    <row r="14" spans="1:15">
      <c r="A14" s="43" t="s">
        <v>107</v>
      </c>
      <c r="C14" s="56"/>
      <c r="D14" s="73"/>
      <c r="E14" s="73"/>
      <c r="G14" s="223"/>
      <c r="H14" s="226"/>
      <c r="I14" s="201"/>
      <c r="J14" s="222"/>
      <c r="L14" s="223"/>
      <c r="M14" s="226"/>
      <c r="N14" s="201"/>
      <c r="O14" s="222"/>
    </row>
    <row r="15" spans="1:15">
      <c r="A15" s="196" t="s">
        <v>346</v>
      </c>
      <c r="C15" s="56"/>
      <c r="D15" s="73"/>
      <c r="E15" s="73"/>
      <c r="I15"/>
    </row>
    <row r="16" spans="1:15">
      <c r="C16" s="56"/>
      <c r="G16" s="227" t="str">
        <f>B7</f>
        <v>6:2 Fluorotelomer alcohol</v>
      </c>
      <c r="H16" s="228"/>
      <c r="I16" s="228"/>
      <c r="J16" s="228"/>
      <c r="L16" s="227" t="str">
        <f>B8</f>
        <v>4:4 Fluorotelomer alcohol</v>
      </c>
      <c r="M16" s="228"/>
      <c r="N16" s="228"/>
      <c r="O16" s="228"/>
    </row>
    <row r="17" spans="3:15" ht="30">
      <c r="C17" s="56"/>
      <c r="D17" s="73"/>
      <c r="G17" s="79" t="s">
        <v>183</v>
      </c>
      <c r="H17" s="77" t="s">
        <v>182</v>
      </c>
      <c r="I17" s="78" t="s">
        <v>181</v>
      </c>
      <c r="J17" s="77" t="s">
        <v>180</v>
      </c>
      <c r="L17" s="79" t="s">
        <v>183</v>
      </c>
      <c r="M17" s="77" t="s">
        <v>182</v>
      </c>
      <c r="N17" s="78" t="s">
        <v>181</v>
      </c>
      <c r="O17" s="77" t="s">
        <v>180</v>
      </c>
    </row>
    <row r="18" spans="3:15">
      <c r="C18" s="56"/>
      <c r="D18" s="73"/>
      <c r="G18" s="223" t="s">
        <v>179</v>
      </c>
      <c r="H18" s="224">
        <f>FractionUnbound!P15/1000</f>
        <v>1.7524768039605512</v>
      </c>
      <c r="I18" s="229">
        <v>44580</v>
      </c>
      <c r="J18" s="232">
        <f>FractionUnbound!S15</f>
        <v>1.8766060603171666E-2</v>
      </c>
      <c r="L18" s="223" t="s">
        <v>179</v>
      </c>
      <c r="M18" s="224">
        <f>FractionUnbound!P20/1000</f>
        <v>0.58815995893520745</v>
      </c>
      <c r="N18" s="229">
        <v>44580</v>
      </c>
      <c r="O18" s="232">
        <f>FractionUnbound!S20</f>
        <v>7.0528542169657593E-2</v>
      </c>
    </row>
    <row r="19" spans="3:15">
      <c r="C19" s="56"/>
      <c r="E19" s="73"/>
      <c r="F19" s="67"/>
      <c r="G19" s="223"/>
      <c r="H19" s="225"/>
      <c r="I19" s="230"/>
      <c r="J19" s="233">
        <f>[1]FractionUnbound!O6</f>
        <v>0.60092417624380812</v>
      </c>
      <c r="L19" s="223"/>
      <c r="M19" s="225"/>
      <c r="N19" s="230"/>
      <c r="O19" s="233">
        <f>[2]FractionUnbound_Adjusted!T20</f>
        <v>0.99292990316662777</v>
      </c>
    </row>
    <row r="20" spans="3:15">
      <c r="C20" s="56"/>
      <c r="D20" s="73"/>
      <c r="F20" s="67"/>
      <c r="G20" s="223"/>
      <c r="H20" s="226"/>
      <c r="I20" s="231"/>
      <c r="J20" s="234" t="str">
        <f>[1]FractionUnbound!P6</f>
        <v>NA</v>
      </c>
      <c r="L20" s="223"/>
      <c r="M20" s="226"/>
      <c r="N20" s="231"/>
      <c r="O20" s="234"/>
    </row>
    <row r="21" spans="3:15">
      <c r="C21" s="56"/>
      <c r="D21" s="73"/>
      <c r="F21" s="74"/>
      <c r="G21" s="223" t="s">
        <v>178</v>
      </c>
      <c r="H21" s="224">
        <f>FractionUnbound!J15/1000</f>
        <v>10.506380884270856</v>
      </c>
      <c r="I21" s="196" t="s">
        <v>346</v>
      </c>
      <c r="J21" s="220"/>
      <c r="L21" s="223" t="s">
        <v>178</v>
      </c>
      <c r="M21" s="224">
        <f>FractionUnbound!J20/1000</f>
        <v>10.142563267979776</v>
      </c>
      <c r="N21" s="199"/>
      <c r="O21" s="236"/>
    </row>
    <row r="22" spans="3:15">
      <c r="C22" s="56"/>
      <c r="D22" s="73"/>
      <c r="F22" s="74"/>
      <c r="G22" s="223"/>
      <c r="H22" s="225"/>
      <c r="I22" s="200"/>
      <c r="J22" s="221"/>
      <c r="L22" s="223"/>
      <c r="M22" s="225"/>
      <c r="N22" s="200"/>
      <c r="O22" s="237"/>
    </row>
    <row r="23" spans="3:15">
      <c r="C23" s="56"/>
      <c r="E23" s="73"/>
      <c r="F23" s="74"/>
      <c r="G23" s="223"/>
      <c r="H23" s="226"/>
      <c r="I23" s="200"/>
      <c r="J23" s="221"/>
      <c r="L23" s="223"/>
      <c r="M23" s="226"/>
      <c r="N23" s="200"/>
      <c r="O23" s="237"/>
    </row>
    <row r="24" spans="3:15">
      <c r="C24" s="56"/>
      <c r="D24" s="73"/>
      <c r="F24" s="74"/>
      <c r="G24" s="223" t="s">
        <v>177</v>
      </c>
      <c r="H24" s="224">
        <f>FractionUnbound!M15/1000</f>
        <v>9.3952718258878249</v>
      </c>
      <c r="I24" s="200"/>
      <c r="J24" s="221"/>
      <c r="L24" s="223" t="s">
        <v>177</v>
      </c>
      <c r="M24" s="224">
        <f>FractionUnbound!M20/1000</f>
        <v>8.5324751717647853</v>
      </c>
      <c r="N24" s="200"/>
      <c r="O24" s="237"/>
    </row>
    <row r="25" spans="3:15">
      <c r="C25" s="56"/>
      <c r="E25" s="73"/>
      <c r="F25" s="74"/>
      <c r="G25" s="223"/>
      <c r="H25" s="225"/>
      <c r="I25" s="200"/>
      <c r="J25" s="221"/>
      <c r="L25" s="223"/>
      <c r="M25" s="225"/>
      <c r="N25" s="200"/>
      <c r="O25" s="237"/>
    </row>
    <row r="26" spans="3:15">
      <c r="C26" s="56"/>
      <c r="D26" s="73"/>
      <c r="E26" s="73"/>
      <c r="F26" s="74"/>
      <c r="G26" s="223"/>
      <c r="H26" s="226"/>
      <c r="I26" s="201"/>
      <c r="J26" s="222"/>
      <c r="L26" s="223"/>
      <c r="M26" s="226"/>
      <c r="N26" s="201"/>
      <c r="O26" s="238"/>
    </row>
    <row r="27" spans="3:15">
      <c r="C27" s="56"/>
      <c r="D27" s="73"/>
      <c r="E27" s="73"/>
      <c r="F27" s="74"/>
      <c r="G27" s="67"/>
      <c r="H27" s="67"/>
      <c r="I27" s="76"/>
      <c r="J27" s="67"/>
    </row>
    <row r="28" spans="3:15">
      <c r="C28" s="56"/>
      <c r="D28" s="73"/>
      <c r="E28" s="73"/>
      <c r="F28" s="74"/>
      <c r="G28" s="227" t="str">
        <f>B9</f>
        <v>8:2 Fluorotelomer alcohol</v>
      </c>
      <c r="H28" s="228"/>
      <c r="I28" s="228"/>
      <c r="J28" s="228"/>
      <c r="L28" s="227" t="str">
        <f>B10</f>
        <v>Methyl perfluoro(3-(1-ethenyloxypropan-2-yloxy)propanoate)</v>
      </c>
      <c r="M28" s="228"/>
      <c r="N28" s="228"/>
      <c r="O28" s="228"/>
    </row>
    <row r="29" spans="3:15" ht="30">
      <c r="C29" s="56"/>
      <c r="D29" s="73"/>
      <c r="E29" s="73"/>
      <c r="F29" s="67"/>
      <c r="G29" s="79" t="s">
        <v>183</v>
      </c>
      <c r="H29" s="77" t="s">
        <v>182</v>
      </c>
      <c r="I29" s="78" t="s">
        <v>181</v>
      </c>
      <c r="J29" s="77" t="s">
        <v>180</v>
      </c>
      <c r="L29" s="79" t="s">
        <v>183</v>
      </c>
      <c r="M29" s="77" t="s">
        <v>182</v>
      </c>
      <c r="N29" s="78" t="s">
        <v>181</v>
      </c>
      <c r="O29" s="77" t="s">
        <v>180</v>
      </c>
    </row>
    <row r="30" spans="3:15">
      <c r="C30" s="56"/>
      <c r="D30" s="73"/>
      <c r="E30" s="73"/>
      <c r="F30" s="67"/>
      <c r="G30" s="223" t="s">
        <v>179</v>
      </c>
      <c r="H30" s="224">
        <f>FractionUnbound!P25/1000</f>
        <v>0.11016449228918561</v>
      </c>
      <c r="I30" s="229">
        <v>44580</v>
      </c>
      <c r="J30" s="232">
        <f>FractionUnbound!S25</f>
        <v>1.32539820510341E-2</v>
      </c>
      <c r="L30" s="223" t="s">
        <v>179</v>
      </c>
      <c r="M30" s="224">
        <f>FractionUnbound!P30/1000</f>
        <v>0.19959546168123632</v>
      </c>
      <c r="N30" s="229">
        <v>44580</v>
      </c>
      <c r="O30" s="232">
        <f>FractionUnbound!S30</f>
        <v>1.7241821614896249E-2</v>
      </c>
    </row>
    <row r="31" spans="3:15">
      <c r="C31" s="56"/>
      <c r="D31" s="73"/>
      <c r="E31" s="73"/>
      <c r="F31" s="67"/>
      <c r="G31" s="223"/>
      <c r="H31" s="225"/>
      <c r="I31" s="230"/>
      <c r="J31" s="233">
        <f>[1]FractionUnbound!O18</f>
        <v>0.66803918872724699</v>
      </c>
      <c r="L31" s="223"/>
      <c r="M31" s="225"/>
      <c r="N31" s="230"/>
      <c r="O31" s="233">
        <f>[2]FractionUnbound_Adjusted!T32</f>
        <v>0</v>
      </c>
    </row>
    <row r="32" spans="3:15">
      <c r="C32" s="56"/>
      <c r="D32" s="73"/>
      <c r="E32" s="73"/>
      <c r="F32" s="67"/>
      <c r="G32" s="223"/>
      <c r="H32" s="226"/>
      <c r="I32" s="231"/>
      <c r="J32" s="234">
        <f>[1]FractionUnbound!P18</f>
        <v>0.87013838138134147</v>
      </c>
      <c r="L32" s="223"/>
      <c r="M32" s="226"/>
      <c r="N32" s="231"/>
      <c r="O32" s="234"/>
    </row>
    <row r="33" spans="3:15">
      <c r="C33" s="56"/>
      <c r="D33" s="73"/>
      <c r="E33" s="73"/>
      <c r="F33" s="67"/>
      <c r="G33" s="223" t="s">
        <v>178</v>
      </c>
      <c r="H33" s="224">
        <f>FractionUnbound!J25/1000</f>
        <v>10.111526190490157</v>
      </c>
      <c r="I33" s="199"/>
      <c r="J33" s="220"/>
      <c r="L33" s="223" t="s">
        <v>178</v>
      </c>
      <c r="M33" s="224">
        <f>FractionUnbound!J30/1000</f>
        <v>11.859805735162517</v>
      </c>
      <c r="N33" s="199"/>
      <c r="O33" s="220"/>
    </row>
    <row r="34" spans="3:15">
      <c r="C34" s="56"/>
      <c r="D34" s="73"/>
      <c r="E34" s="73"/>
      <c r="F34" s="67"/>
      <c r="G34" s="223"/>
      <c r="H34" s="225"/>
      <c r="I34" s="200"/>
      <c r="J34" s="221"/>
      <c r="L34" s="223"/>
      <c r="M34" s="225"/>
      <c r="N34" s="200"/>
      <c r="O34" s="221"/>
    </row>
    <row r="35" spans="3:15">
      <c r="C35" s="67"/>
      <c r="D35" s="67"/>
      <c r="E35" s="67"/>
      <c r="F35" s="67"/>
      <c r="G35" s="223"/>
      <c r="H35" s="226"/>
      <c r="I35" s="200"/>
      <c r="J35" s="221"/>
      <c r="L35" s="223"/>
      <c r="M35" s="226"/>
      <c r="N35" s="200"/>
      <c r="O35" s="221"/>
    </row>
    <row r="36" spans="3:15">
      <c r="C36" s="67"/>
      <c r="D36" s="67"/>
      <c r="E36" s="67"/>
      <c r="F36" s="67"/>
      <c r="G36" s="223" t="s">
        <v>177</v>
      </c>
      <c r="H36" s="224">
        <f>FractionUnbound!M25/1000</f>
        <v>8.2222174795484815</v>
      </c>
      <c r="I36" s="200"/>
      <c r="J36" s="221"/>
      <c r="L36" s="223" t="s">
        <v>177</v>
      </c>
      <c r="M36" s="224">
        <f>FractionUnbound!M30/1000</f>
        <v>9.6511551392915305</v>
      </c>
      <c r="N36" s="200"/>
      <c r="O36" s="221"/>
    </row>
    <row r="37" spans="3:15">
      <c r="C37" s="67"/>
      <c r="D37" s="75"/>
      <c r="E37" s="75"/>
      <c r="F37" s="67"/>
      <c r="G37" s="223"/>
      <c r="H37" s="225"/>
      <c r="I37" s="200"/>
      <c r="J37" s="221"/>
      <c r="L37" s="223"/>
      <c r="M37" s="225"/>
      <c r="N37" s="200"/>
      <c r="O37" s="221"/>
    </row>
    <row r="38" spans="3:15">
      <c r="C38" s="56"/>
      <c r="D38" s="73"/>
      <c r="E38" s="73"/>
      <c r="F38" s="74"/>
      <c r="G38" s="223"/>
      <c r="H38" s="226"/>
      <c r="I38" s="201"/>
      <c r="J38" s="222"/>
      <c r="L38" s="223"/>
      <c r="M38" s="226"/>
      <c r="N38" s="201"/>
      <c r="O38" s="222"/>
    </row>
    <row r="39" spans="3:15">
      <c r="C39" s="56"/>
      <c r="D39" s="73"/>
      <c r="E39" s="73"/>
      <c r="F39" s="74"/>
    </row>
    <row r="40" spans="3:15">
      <c r="C40" s="56"/>
      <c r="D40" s="73"/>
      <c r="E40" s="73"/>
      <c r="F40" s="74"/>
      <c r="G40" s="227" t="str">
        <f>B11</f>
        <v>11:1 Fluorotelomer alcohol</v>
      </c>
      <c r="H40" s="228"/>
      <c r="I40" s="228"/>
      <c r="J40" s="228"/>
    </row>
    <row r="41" spans="3:15" ht="30">
      <c r="C41" s="56"/>
      <c r="D41" s="73"/>
      <c r="E41" s="73"/>
      <c r="F41" s="67"/>
      <c r="G41" s="79" t="s">
        <v>183</v>
      </c>
      <c r="H41" s="77" t="s">
        <v>182</v>
      </c>
      <c r="I41" s="78" t="s">
        <v>181</v>
      </c>
      <c r="J41" s="77" t="s">
        <v>180</v>
      </c>
    </row>
    <row r="42" spans="3:15">
      <c r="C42" s="56"/>
      <c r="D42" s="73"/>
      <c r="E42" s="73"/>
      <c r="F42" s="67"/>
      <c r="G42" s="223" t="s">
        <v>179</v>
      </c>
      <c r="H42" s="224">
        <f>FractionUnbound!P35/1000</f>
        <v>0.97397087544868977</v>
      </c>
      <c r="I42" s="229">
        <v>44580</v>
      </c>
      <c r="J42" s="232">
        <f>FractionUnbound!S35</f>
        <v>5.1098204274789595E-2</v>
      </c>
    </row>
    <row r="43" spans="3:15">
      <c r="C43" s="56"/>
      <c r="D43" s="73"/>
      <c r="E43" s="73"/>
      <c r="F43" s="67"/>
      <c r="G43" s="223"/>
      <c r="H43" s="225"/>
      <c r="I43" s="230"/>
      <c r="J43" s="233">
        <f>[1]FractionUnbound!O30</f>
        <v>0</v>
      </c>
    </row>
    <row r="44" spans="3:15">
      <c r="C44" s="56"/>
      <c r="D44" s="73"/>
      <c r="E44" s="73"/>
      <c r="F44" s="67"/>
      <c r="G44" s="223"/>
      <c r="H44" s="226"/>
      <c r="I44" s="231"/>
      <c r="J44" s="234">
        <f>[1]FractionUnbound!P30</f>
        <v>0</v>
      </c>
    </row>
    <row r="45" spans="3:15">
      <c r="C45" s="56"/>
      <c r="D45" s="73"/>
      <c r="E45" s="73"/>
      <c r="F45" s="67"/>
      <c r="G45" s="223" t="s">
        <v>178</v>
      </c>
      <c r="H45" s="224">
        <f>FractionUnbound!J35/1000</f>
        <v>16.932714734932471</v>
      </c>
      <c r="I45" s="199"/>
      <c r="J45" s="220"/>
    </row>
    <row r="46" spans="3:15">
      <c r="C46" s="56"/>
      <c r="D46" s="73"/>
      <c r="E46" s="73"/>
      <c r="F46" s="67"/>
      <c r="G46" s="223"/>
      <c r="H46" s="225"/>
      <c r="I46" s="200"/>
      <c r="J46" s="221"/>
    </row>
    <row r="47" spans="3:15">
      <c r="C47" s="67"/>
      <c r="D47" s="67"/>
      <c r="E47" s="67"/>
      <c r="F47" s="67"/>
      <c r="G47" s="223"/>
      <c r="H47" s="226"/>
      <c r="I47" s="200"/>
      <c r="J47" s="221"/>
    </row>
    <row r="48" spans="3:15">
      <c r="C48" s="67"/>
      <c r="E48" s="67"/>
      <c r="F48" s="67"/>
      <c r="G48" s="223" t="s">
        <v>177</v>
      </c>
      <c r="H48" s="224">
        <f>FractionUnbound!M35/1000</f>
        <v>15.141992567565817</v>
      </c>
      <c r="I48" s="200"/>
      <c r="J48" s="221"/>
    </row>
    <row r="49" spans="3:10">
      <c r="C49" s="67"/>
      <c r="D49" s="75"/>
      <c r="E49" s="75"/>
      <c r="F49" s="67"/>
      <c r="G49" s="223"/>
      <c r="H49" s="225"/>
      <c r="I49" s="200"/>
      <c r="J49" s="221"/>
    </row>
    <row r="50" spans="3:10">
      <c r="C50" s="56"/>
      <c r="D50" s="73"/>
      <c r="E50" s="73"/>
      <c r="F50" s="74"/>
      <c r="G50" s="223"/>
      <c r="H50" s="226"/>
      <c r="I50" s="201"/>
      <c r="J50" s="222"/>
    </row>
    <row r="51" spans="3:10">
      <c r="C51" s="56"/>
      <c r="D51" s="73"/>
      <c r="E51" s="73"/>
      <c r="F51" s="74"/>
    </row>
    <row r="52" spans="3:10">
      <c r="C52" s="56"/>
      <c r="D52" s="73"/>
      <c r="E52" s="73"/>
      <c r="F52" s="74"/>
    </row>
    <row r="53" spans="3:10">
      <c r="C53" s="56"/>
      <c r="D53" s="73"/>
      <c r="E53" s="73"/>
      <c r="F53" s="67"/>
    </row>
    <row r="54" spans="3:10">
      <c r="C54" s="56"/>
      <c r="D54" s="73"/>
      <c r="E54" s="73"/>
      <c r="F54" s="67"/>
    </row>
    <row r="55" spans="3:10">
      <c r="C55" s="56"/>
      <c r="D55" s="73"/>
      <c r="E55" s="73"/>
      <c r="F55" s="67"/>
    </row>
    <row r="56" spans="3:10">
      <c r="C56" s="56"/>
      <c r="D56" s="73"/>
      <c r="E56" s="73"/>
      <c r="F56" s="67"/>
      <c r="G56" s="67"/>
      <c r="H56" s="67"/>
      <c r="I56" s="76"/>
      <c r="J56" s="67"/>
    </row>
    <row r="57" spans="3:10">
      <c r="C57" s="56"/>
      <c r="D57" s="73"/>
      <c r="E57" s="73"/>
      <c r="F57" s="67"/>
    </row>
    <row r="58" spans="3:10">
      <c r="C58" s="56"/>
      <c r="D58" s="73"/>
      <c r="E58" s="73"/>
      <c r="F58" s="67"/>
    </row>
    <row r="59" spans="3:10">
      <c r="C59" s="67"/>
      <c r="D59" s="67"/>
      <c r="E59" s="67"/>
      <c r="F59" s="67"/>
    </row>
    <row r="60" spans="3:10">
      <c r="C60" s="67"/>
      <c r="D60" s="67"/>
      <c r="E60" s="67"/>
      <c r="F60" s="67"/>
    </row>
    <row r="61" spans="3:10">
      <c r="C61" s="67"/>
      <c r="D61" s="75"/>
      <c r="E61" s="75"/>
      <c r="F61" s="67"/>
    </row>
    <row r="62" spans="3:10">
      <c r="C62" s="56"/>
      <c r="D62" s="73"/>
      <c r="E62" s="73"/>
      <c r="F62" s="74"/>
    </row>
    <row r="63" spans="3:10">
      <c r="C63" s="56"/>
      <c r="D63" s="73"/>
      <c r="E63" s="73"/>
      <c r="F63" s="74"/>
    </row>
    <row r="64" spans="3:10">
      <c r="C64" s="56"/>
      <c r="D64" s="73"/>
      <c r="E64" s="73"/>
      <c r="F64" s="74"/>
    </row>
    <row r="65" spans="3:10">
      <c r="C65" s="56"/>
      <c r="D65" s="73"/>
      <c r="E65" s="73"/>
      <c r="F65" s="67"/>
    </row>
    <row r="66" spans="3:10">
      <c r="C66" s="56"/>
      <c r="D66" s="73"/>
      <c r="E66" s="73"/>
      <c r="F66" s="67"/>
    </row>
    <row r="67" spans="3:10">
      <c r="C67" s="56"/>
      <c r="D67" s="73"/>
      <c r="E67" s="73"/>
      <c r="F67" s="67"/>
    </row>
    <row r="68" spans="3:10">
      <c r="C68" s="56"/>
      <c r="D68" s="73"/>
      <c r="E68" s="73"/>
      <c r="F68" s="67"/>
      <c r="G68" s="67"/>
      <c r="H68" s="67"/>
      <c r="I68" s="76"/>
      <c r="J68" s="67"/>
    </row>
    <row r="69" spans="3:10">
      <c r="C69" s="56"/>
      <c r="D69" s="73"/>
      <c r="E69" s="73"/>
      <c r="F69" s="67"/>
    </row>
    <row r="70" spans="3:10">
      <c r="C70" s="56"/>
      <c r="D70" s="73"/>
      <c r="E70" s="73"/>
      <c r="F70" s="67"/>
    </row>
    <row r="71" spans="3:10">
      <c r="C71" s="67"/>
      <c r="D71" s="67"/>
      <c r="E71" s="67"/>
      <c r="F71" s="67"/>
    </row>
    <row r="72" spans="3:10">
      <c r="C72" s="67"/>
      <c r="D72" s="67"/>
      <c r="E72" s="67"/>
      <c r="F72" s="67"/>
    </row>
    <row r="73" spans="3:10">
      <c r="C73" s="67"/>
      <c r="D73" s="75"/>
      <c r="E73" s="75"/>
      <c r="F73" s="67"/>
    </row>
    <row r="74" spans="3:10">
      <c r="C74" s="56"/>
      <c r="D74" s="73"/>
      <c r="E74" s="73"/>
      <c r="F74" s="74"/>
    </row>
    <row r="75" spans="3:10">
      <c r="C75" s="56"/>
      <c r="D75" s="73"/>
      <c r="E75" s="73"/>
      <c r="F75" s="74"/>
    </row>
    <row r="76" spans="3:10">
      <c r="C76" s="56"/>
      <c r="D76" s="73"/>
      <c r="E76" s="73"/>
      <c r="F76" s="74"/>
    </row>
    <row r="77" spans="3:10">
      <c r="C77" s="56"/>
      <c r="D77" s="73"/>
      <c r="E77" s="73"/>
      <c r="F77" s="67"/>
    </row>
    <row r="78" spans="3:10">
      <c r="C78" s="56"/>
      <c r="D78" s="73"/>
      <c r="E78" s="73"/>
      <c r="F78" s="67"/>
    </row>
    <row r="79" spans="3:10">
      <c r="C79" s="56"/>
      <c r="D79" s="73"/>
      <c r="E79" s="73"/>
      <c r="F79" s="67"/>
    </row>
    <row r="80" spans="3:10">
      <c r="C80" s="56"/>
      <c r="D80" s="73"/>
      <c r="E80" s="73"/>
      <c r="F80" s="67"/>
      <c r="G80" s="67"/>
    </row>
    <row r="81" spans="3:7">
      <c r="C81" s="56"/>
      <c r="D81" s="73"/>
      <c r="E81" s="73"/>
      <c r="F81" s="67"/>
      <c r="G81" s="67"/>
    </row>
    <row r="82" spans="3:7">
      <c r="C82" s="56"/>
      <c r="D82" s="73"/>
      <c r="E82" s="73"/>
      <c r="F82" s="67"/>
      <c r="G82" s="67"/>
    </row>
    <row r="83" spans="3:7">
      <c r="C83" s="67"/>
      <c r="D83" s="67"/>
      <c r="E83" s="67"/>
      <c r="F83" s="67"/>
      <c r="G83" s="67"/>
    </row>
    <row r="84" spans="3:7">
      <c r="C84" s="67"/>
      <c r="D84" s="67"/>
      <c r="E84" s="67"/>
      <c r="F84" s="67"/>
      <c r="G84" s="67"/>
    </row>
    <row r="85" spans="3:7">
      <c r="C85" s="67"/>
      <c r="D85" s="75"/>
      <c r="E85" s="75"/>
      <c r="F85" s="67"/>
      <c r="G85" s="67"/>
    </row>
    <row r="86" spans="3:7">
      <c r="C86" s="56"/>
      <c r="D86" s="73"/>
      <c r="E86" s="73"/>
      <c r="F86" s="74"/>
      <c r="G86" s="235"/>
    </row>
    <row r="87" spans="3:7">
      <c r="C87" s="56"/>
      <c r="D87" s="73"/>
      <c r="E87" s="73"/>
      <c r="F87" s="74"/>
      <c r="G87" s="235"/>
    </row>
    <row r="88" spans="3:7">
      <c r="C88" s="56"/>
      <c r="D88" s="73"/>
      <c r="E88" s="73"/>
      <c r="F88" s="74"/>
      <c r="G88" s="235"/>
    </row>
    <row r="89" spans="3:7">
      <c r="C89" s="56"/>
      <c r="D89" s="73"/>
      <c r="E89" s="73"/>
      <c r="F89" s="67"/>
      <c r="G89" s="67"/>
    </row>
    <row r="90" spans="3:7">
      <c r="C90" s="56"/>
      <c r="D90" s="73"/>
      <c r="E90" s="73"/>
      <c r="F90" s="67"/>
      <c r="G90" s="67"/>
    </row>
    <row r="91" spans="3:7">
      <c r="C91" s="56"/>
      <c r="D91" s="73"/>
      <c r="E91" s="73"/>
      <c r="F91" s="67"/>
      <c r="G91" s="67"/>
    </row>
    <row r="92" spans="3:7">
      <c r="C92" s="56"/>
      <c r="D92" s="73"/>
      <c r="E92" s="73"/>
      <c r="F92" s="67"/>
      <c r="G92" s="67"/>
    </row>
    <row r="93" spans="3:7">
      <c r="C93" s="56"/>
      <c r="D93" s="73"/>
      <c r="E93" s="73"/>
      <c r="F93" s="67"/>
      <c r="G93" s="67"/>
    </row>
    <row r="94" spans="3:7">
      <c r="C94" s="56"/>
      <c r="D94" s="73"/>
      <c r="E94" s="73"/>
      <c r="F94" s="67"/>
      <c r="G94" s="67"/>
    </row>
    <row r="95" spans="3:7">
      <c r="C95" s="67"/>
      <c r="D95" s="67"/>
      <c r="E95" s="67"/>
      <c r="F95" s="67"/>
      <c r="G95" s="67"/>
    </row>
    <row r="96" spans="3:7">
      <c r="C96" s="67"/>
      <c r="D96" s="67"/>
      <c r="E96" s="67"/>
      <c r="F96" s="67"/>
      <c r="G96" s="67"/>
    </row>
    <row r="97" spans="3:7">
      <c r="C97" s="67"/>
      <c r="D97" s="67"/>
      <c r="E97" s="67"/>
      <c r="F97" s="67"/>
      <c r="G97" s="67"/>
    </row>
    <row r="98" spans="3:7">
      <c r="C98" s="67"/>
      <c r="D98" s="67"/>
      <c r="E98" s="67"/>
      <c r="F98" s="67"/>
      <c r="G98" s="67"/>
    </row>
    <row r="99" spans="3:7">
      <c r="C99" s="67"/>
      <c r="D99" s="67"/>
      <c r="E99" s="67"/>
      <c r="F99" s="67"/>
      <c r="G99" s="67"/>
    </row>
    <row r="100" spans="3:7">
      <c r="C100" s="67"/>
      <c r="D100" s="67"/>
      <c r="E100" s="67"/>
      <c r="F100" s="67"/>
      <c r="G100" s="67"/>
    </row>
    <row r="101" spans="3:7">
      <c r="C101" s="67"/>
      <c r="D101" s="67"/>
      <c r="E101" s="67"/>
      <c r="F101" s="67"/>
      <c r="G101" s="67"/>
    </row>
    <row r="102" spans="3:7">
      <c r="C102" s="67"/>
      <c r="D102" s="67"/>
      <c r="E102" s="67"/>
      <c r="F102" s="67"/>
      <c r="G102" s="67"/>
    </row>
    <row r="103" spans="3:7">
      <c r="C103" s="67"/>
      <c r="D103" s="67"/>
      <c r="E103" s="67"/>
      <c r="F103" s="67"/>
      <c r="G103" s="67"/>
    </row>
    <row r="104" spans="3:7">
      <c r="C104" s="67"/>
      <c r="D104" s="67"/>
      <c r="E104" s="67"/>
      <c r="F104" s="67"/>
      <c r="G104" s="67"/>
    </row>
    <row r="105" spans="3:7">
      <c r="C105" s="67"/>
      <c r="D105" s="67"/>
      <c r="E105" s="67"/>
      <c r="F105" s="67"/>
      <c r="G105" s="67"/>
    </row>
    <row r="106" spans="3:7">
      <c r="C106" s="67"/>
      <c r="D106" s="67"/>
      <c r="E106" s="67"/>
      <c r="F106" s="67"/>
      <c r="G106" s="67"/>
    </row>
    <row r="107" spans="3:7">
      <c r="C107" s="67"/>
      <c r="D107" s="67"/>
      <c r="E107" s="67"/>
      <c r="F107" s="67"/>
      <c r="G107" s="67"/>
    </row>
    <row r="108" spans="3:7">
      <c r="C108" s="67"/>
      <c r="D108" s="67"/>
      <c r="E108" s="67"/>
      <c r="F108" s="67"/>
      <c r="G108" s="67"/>
    </row>
  </sheetData>
  <mergeCells count="71">
    <mergeCell ref="O9:O14"/>
    <mergeCell ref="G12:G14"/>
    <mergeCell ref="H12:H14"/>
    <mergeCell ref="L12:L14"/>
    <mergeCell ref="M12:M14"/>
    <mergeCell ref="G9:G11"/>
    <mergeCell ref="H9:H11"/>
    <mergeCell ref="J9:J14"/>
    <mergeCell ref="L9:L11"/>
    <mergeCell ref="M9:M11"/>
    <mergeCell ref="G4:J4"/>
    <mergeCell ref="L4:O4"/>
    <mergeCell ref="G6:G8"/>
    <mergeCell ref="H6:H8"/>
    <mergeCell ref="I6:I8"/>
    <mergeCell ref="J6:J8"/>
    <mergeCell ref="L6:L8"/>
    <mergeCell ref="M6:M8"/>
    <mergeCell ref="N6:N8"/>
    <mergeCell ref="O6:O8"/>
    <mergeCell ref="O21:O26"/>
    <mergeCell ref="G24:G26"/>
    <mergeCell ref="H24:H26"/>
    <mergeCell ref="L24:L26"/>
    <mergeCell ref="M24:M26"/>
    <mergeCell ref="M21:M23"/>
    <mergeCell ref="G16:J16"/>
    <mergeCell ref="L16:O16"/>
    <mergeCell ref="G18:G20"/>
    <mergeCell ref="H18:H20"/>
    <mergeCell ref="I18:I20"/>
    <mergeCell ref="J18:J20"/>
    <mergeCell ref="L18:L20"/>
    <mergeCell ref="M18:M20"/>
    <mergeCell ref="N18:N20"/>
    <mergeCell ref="O18:O20"/>
    <mergeCell ref="G86:G88"/>
    <mergeCell ref="G21:G23"/>
    <mergeCell ref="H21:H23"/>
    <mergeCell ref="J21:J26"/>
    <mergeCell ref="L21:L23"/>
    <mergeCell ref="G33:G35"/>
    <mergeCell ref="H33:H35"/>
    <mergeCell ref="J33:J38"/>
    <mergeCell ref="L33:L35"/>
    <mergeCell ref="G40:J40"/>
    <mergeCell ref="G42:G44"/>
    <mergeCell ref="H42:H44"/>
    <mergeCell ref="I42:I44"/>
    <mergeCell ref="J42:J44"/>
    <mergeCell ref="G45:G47"/>
    <mergeCell ref="H45:H47"/>
    <mergeCell ref="G28:J28"/>
    <mergeCell ref="L28:O28"/>
    <mergeCell ref="G30:G32"/>
    <mergeCell ref="H30:H32"/>
    <mergeCell ref="I30:I32"/>
    <mergeCell ref="J30:J32"/>
    <mergeCell ref="L30:L32"/>
    <mergeCell ref="M30:M32"/>
    <mergeCell ref="N30:N32"/>
    <mergeCell ref="O30:O32"/>
    <mergeCell ref="J45:J50"/>
    <mergeCell ref="G48:G50"/>
    <mergeCell ref="H48:H50"/>
    <mergeCell ref="M33:M35"/>
    <mergeCell ref="O33:O38"/>
    <mergeCell ref="G36:G38"/>
    <mergeCell ref="H36:H38"/>
    <mergeCell ref="L36:L38"/>
    <mergeCell ref="M36:M3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EFC0-7B28-4D41-96E2-7726F1033119}">
  <dimension ref="A1:Y47"/>
  <sheetViews>
    <sheetView topLeftCell="B1" zoomScale="80" zoomScaleNormal="80" workbookViewId="0">
      <selection activeCell="V49" sqref="V49"/>
    </sheetView>
  </sheetViews>
  <sheetFormatPr defaultRowHeight="15"/>
  <cols>
    <col min="1" max="1" width="17.140625" customWidth="1"/>
    <col min="2" max="2" width="61.7109375" bestFit="1" customWidth="1"/>
    <col min="3" max="3" width="25.85546875" customWidth="1"/>
    <col min="4" max="4" width="14.5703125" customWidth="1"/>
    <col min="5" max="6" width="9.140625" customWidth="1"/>
    <col min="7" max="7" width="8.7109375" customWidth="1"/>
    <col min="8" max="8" width="9.140625" customWidth="1"/>
    <col min="9" max="9" width="17.85546875" customWidth="1"/>
    <col min="10" max="15" width="17" bestFit="1" customWidth="1"/>
    <col min="16" max="18" width="15.85546875" bestFit="1" customWidth="1"/>
    <col min="19" max="19" width="8.140625" bestFit="1" customWidth="1"/>
    <col min="22" max="23" width="9.140625" customWidth="1"/>
    <col min="25" max="25" width="13" bestFit="1" customWidth="1"/>
  </cols>
  <sheetData>
    <row r="1" spans="1:25">
      <c r="A1" s="150" t="s">
        <v>215</v>
      </c>
      <c r="C1" s="160" t="s">
        <v>257</v>
      </c>
    </row>
    <row r="2" spans="1:25">
      <c r="C2" s="161" t="s">
        <v>258</v>
      </c>
    </row>
    <row r="3" spans="1:25">
      <c r="A3" s="149"/>
      <c r="B3" s="47"/>
      <c r="C3" s="159" t="s">
        <v>256</v>
      </c>
      <c r="D3" s="47"/>
      <c r="E3" s="147" t="s">
        <v>212</v>
      </c>
      <c r="F3" s="147" t="s">
        <v>214</v>
      </c>
      <c r="G3" s="147" t="s">
        <v>213</v>
      </c>
      <c r="H3" s="147" t="s">
        <v>212</v>
      </c>
      <c r="I3" s="47"/>
      <c r="J3" s="277" t="s">
        <v>211</v>
      </c>
      <c r="K3" s="277"/>
      <c r="L3" s="277"/>
      <c r="M3" s="277" t="s">
        <v>210</v>
      </c>
      <c r="N3" s="277"/>
      <c r="O3" s="277"/>
      <c r="P3" s="277" t="s">
        <v>209</v>
      </c>
      <c r="Q3" s="277"/>
      <c r="R3" s="277"/>
      <c r="S3" s="277" t="s">
        <v>208</v>
      </c>
      <c r="T3" s="277"/>
      <c r="U3" s="277"/>
      <c r="V3" s="278" t="s">
        <v>207</v>
      </c>
      <c r="W3" s="278"/>
      <c r="X3" s="278"/>
      <c r="Y3" s="148"/>
    </row>
    <row r="4" spans="1:25" ht="15.75" thickBot="1">
      <c r="A4" s="147" t="s">
        <v>188</v>
      </c>
      <c r="B4" s="147" t="s">
        <v>206</v>
      </c>
      <c r="C4" s="147" t="s">
        <v>205</v>
      </c>
      <c r="D4" s="147" t="s">
        <v>204</v>
      </c>
      <c r="E4" s="147" t="s">
        <v>203</v>
      </c>
      <c r="F4" s="147" t="s">
        <v>203</v>
      </c>
      <c r="G4" s="147" t="s">
        <v>203</v>
      </c>
      <c r="H4" s="147" t="s">
        <v>202</v>
      </c>
      <c r="I4" s="142" t="s">
        <v>201</v>
      </c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7" t="s">
        <v>200</v>
      </c>
    </row>
    <row r="5" spans="1:25">
      <c r="A5" s="266" t="s">
        <v>229</v>
      </c>
      <c r="B5" s="266" t="s">
        <v>228</v>
      </c>
      <c r="C5" s="273" t="s">
        <v>255</v>
      </c>
      <c r="D5" s="271" t="s">
        <v>230</v>
      </c>
      <c r="E5" s="261">
        <f>AVERAGE(S8:U8)</f>
        <v>0.16786228788270219</v>
      </c>
      <c r="F5" s="248">
        <f>STDEV(S8:U8)</f>
        <v>5.3636887259465325E-2</v>
      </c>
      <c r="G5" s="248">
        <f>F5/E5*100</f>
        <v>31.95291088665811</v>
      </c>
      <c r="H5" s="261">
        <f>AVERAGE(V8:X8)</f>
        <v>0.7401673946196361</v>
      </c>
      <c r="I5" s="124" t="s">
        <v>196</v>
      </c>
      <c r="J5" s="123">
        <f>AVERAGE(J8:L8)</f>
        <v>12824.021111024869</v>
      </c>
      <c r="K5" s="118"/>
      <c r="L5" s="117"/>
      <c r="M5" s="122">
        <f>AVERAGE(M8:O8)</f>
        <v>9480.5684668695849</v>
      </c>
      <c r="N5" s="118"/>
      <c r="O5" s="117"/>
      <c r="P5" s="122">
        <f>AVERAGE(Q8:R8)</f>
        <v>2374.0533154361774</v>
      </c>
      <c r="Q5" s="118"/>
      <c r="R5" s="117"/>
      <c r="S5" s="120">
        <f>AVERAGE(T8:U8)</f>
        <v>0.129935281179796</v>
      </c>
      <c r="T5" s="140"/>
      <c r="U5" s="139"/>
      <c r="V5" s="119">
        <f>M5/J5</f>
        <v>0.73928203835527817</v>
      </c>
      <c r="W5" s="140"/>
      <c r="X5" s="139"/>
      <c r="Y5" s="263">
        <f>_xlfn.T.TEST(J8:L8,M8:O8,2,1)</f>
        <v>3.2232829171677531E-2</v>
      </c>
    </row>
    <row r="6" spans="1:25">
      <c r="A6" s="267" t="s">
        <v>106</v>
      </c>
      <c r="B6" s="267" t="s">
        <v>105</v>
      </c>
      <c r="C6" s="274"/>
      <c r="D6" s="272"/>
      <c r="E6" s="262"/>
      <c r="F6" s="221"/>
      <c r="G6" s="221"/>
      <c r="H6" s="262"/>
      <c r="I6" s="116" t="s">
        <v>195</v>
      </c>
      <c r="J6" s="115"/>
      <c r="K6" s="114"/>
      <c r="L6" s="113"/>
      <c r="M6" s="115"/>
      <c r="N6" s="114"/>
      <c r="O6" s="113"/>
      <c r="P6" s="112"/>
      <c r="Q6" s="111"/>
      <c r="R6" s="111"/>
      <c r="S6" s="110">
        <f>(STDEV(S8:U8)/AVERAGE(S8:U8))*100</f>
        <v>31.95291088665811</v>
      </c>
      <c r="T6" s="109"/>
      <c r="U6" s="108"/>
      <c r="V6" s="106"/>
      <c r="W6" s="106"/>
      <c r="X6" s="105"/>
      <c r="Y6" s="264"/>
    </row>
    <row r="7" spans="1:25">
      <c r="A7" s="267" t="s">
        <v>106</v>
      </c>
      <c r="B7" s="267" t="s">
        <v>105</v>
      </c>
      <c r="C7" s="274"/>
      <c r="D7" s="272"/>
      <c r="E7" s="221"/>
      <c r="F7" s="221"/>
      <c r="G7" s="221"/>
      <c r="H7" s="221"/>
      <c r="I7" s="104"/>
      <c r="J7" s="55" t="s">
        <v>194</v>
      </c>
      <c r="K7" s="55" t="s">
        <v>193</v>
      </c>
      <c r="L7" s="103" t="s">
        <v>192</v>
      </c>
      <c r="M7" s="102" t="s">
        <v>194</v>
      </c>
      <c r="N7" s="55" t="s">
        <v>193</v>
      </c>
      <c r="O7" s="103" t="s">
        <v>192</v>
      </c>
      <c r="P7" s="102" t="s">
        <v>194</v>
      </c>
      <c r="Q7" s="55" t="s">
        <v>193</v>
      </c>
      <c r="R7" s="103" t="s">
        <v>192</v>
      </c>
      <c r="S7" s="102" t="s">
        <v>194</v>
      </c>
      <c r="T7" s="55" t="s">
        <v>193</v>
      </c>
      <c r="U7" s="103" t="s">
        <v>192</v>
      </c>
      <c r="V7" s="55" t="s">
        <v>194</v>
      </c>
      <c r="W7" s="55" t="s">
        <v>193</v>
      </c>
      <c r="X7" s="103" t="s">
        <v>192</v>
      </c>
      <c r="Y7" s="264"/>
    </row>
    <row r="8" spans="1:25" ht="15.75" thickBot="1">
      <c r="A8" s="268" t="s">
        <v>106</v>
      </c>
      <c r="B8" s="268" t="s">
        <v>105</v>
      </c>
      <c r="C8" s="274"/>
      <c r="D8" s="272"/>
      <c r="E8" s="221"/>
      <c r="F8" s="221"/>
      <c r="G8" s="221"/>
      <c r="H8" s="221"/>
      <c r="I8" s="98"/>
      <c r="J8" s="97">
        <f>'All Raw data and Calcs'!$CH$79*10*4</f>
        <v>13035.950862688196</v>
      </c>
      <c r="K8" s="95">
        <f>'All Raw data and Calcs'!$CH$80*10*4</f>
        <v>13164.292246735771</v>
      </c>
      <c r="L8" s="94">
        <f>'All Raw data and Calcs'!$CH$81*10*4</f>
        <v>12271.820223650644</v>
      </c>
      <c r="M8" s="96">
        <f>'All Raw data and Calcs'!$CH$91*10*4</f>
        <v>8478.6599726482054</v>
      </c>
      <c r="N8" s="95">
        <f>'All Raw data and Calcs'!$CH$92*10*4</f>
        <v>10253.080505183858</v>
      </c>
      <c r="O8" s="94">
        <f>'All Raw data and Calcs'!$CH$93*10*4</f>
        <v>9709.9649227766895</v>
      </c>
      <c r="P8" s="96">
        <f>'All Raw data and Calcs'!$CH$67*2*4</f>
        <v>1744.8174548025081</v>
      </c>
      <c r="Q8" s="197">
        <f>'All Raw data and Calcs'!$CH$68*2*4</f>
        <v>3486.4396083854099</v>
      </c>
      <c r="R8" s="93">
        <f>'All Raw data and Calcs'!$CH$69*2*4</f>
        <v>1261.6670224869454</v>
      </c>
      <c r="S8" s="138">
        <f>P8/M8</f>
        <v>0.20578929458560841</v>
      </c>
      <c r="T8" s="198"/>
      <c r="U8" s="136">
        <f>R8/O8</f>
        <v>0.129935281179796</v>
      </c>
      <c r="V8" s="135">
        <f>M8/J8</f>
        <v>0.65040594751826075</v>
      </c>
      <c r="W8" s="134">
        <f>N8/K8</f>
        <v>0.77885543050946926</v>
      </c>
      <c r="X8" s="133">
        <f>O8/L8</f>
        <v>0.79124080583117851</v>
      </c>
      <c r="Y8" s="265"/>
    </row>
    <row r="9" spans="1:25" ht="15.75" thickBot="1">
      <c r="A9" s="143"/>
      <c r="B9" s="143"/>
      <c r="C9" s="131"/>
      <c r="D9" s="131"/>
      <c r="E9" s="130"/>
      <c r="F9" s="130"/>
      <c r="G9" s="130"/>
      <c r="H9" s="130"/>
      <c r="I9" s="146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5"/>
      <c r="X9" s="144"/>
      <c r="Y9" s="141"/>
    </row>
    <row r="10" spans="1:25">
      <c r="A10" s="266" t="s">
        <v>247</v>
      </c>
      <c r="B10" s="266" t="s">
        <v>245</v>
      </c>
      <c r="C10" s="275" t="s">
        <v>248</v>
      </c>
      <c r="D10" s="266" t="s">
        <v>246</v>
      </c>
      <c r="E10" s="261">
        <f>AVERAGE(S13:U13)</f>
        <v>2.3070776221448316E-2</v>
      </c>
      <c r="F10" s="248">
        <f>STDEV(S13:U13)</f>
        <v>1.2116983531493385E-2</v>
      </c>
      <c r="G10" s="248">
        <f>F10/E10*100</f>
        <v>52.520918304554201</v>
      </c>
      <c r="H10" s="261">
        <f>AVERAGE(V13:X13)</f>
        <v>0.90690508096032441</v>
      </c>
      <c r="I10" s="124" t="s">
        <v>196</v>
      </c>
      <c r="J10" s="123">
        <f>AVERAGE(J13:L13)</f>
        <v>10422.895893134022</v>
      </c>
      <c r="K10" s="118"/>
      <c r="L10" s="117"/>
      <c r="M10" s="122">
        <f>AVERAGE(M13:O13)</f>
        <v>9272.3358134736191</v>
      </c>
      <c r="N10" s="118"/>
      <c r="O10" s="117"/>
      <c r="P10" s="122">
        <f>AVERAGE(Q13:R13)</f>
        <v>179.33721739663187</v>
      </c>
      <c r="Q10" s="118"/>
      <c r="R10" s="117"/>
      <c r="S10" s="120">
        <f>AVERAGE(T13:U13)</f>
        <v>1.6212917986801655E-2</v>
      </c>
      <c r="T10" s="140"/>
      <c r="U10" s="139"/>
      <c r="V10" s="119">
        <f>M10/J10</f>
        <v>0.88961224486389401</v>
      </c>
      <c r="W10" s="140"/>
      <c r="X10" s="139"/>
      <c r="Y10" s="263">
        <f>_xlfn.T.TEST(J13:L13,M13:O13,2,1)</f>
        <v>0.64386253885779243</v>
      </c>
    </row>
    <row r="11" spans="1:25">
      <c r="A11" s="267"/>
      <c r="B11" s="267"/>
      <c r="C11" s="276"/>
      <c r="D11" s="267"/>
      <c r="E11" s="262"/>
      <c r="F11" s="221"/>
      <c r="G11" s="221"/>
      <c r="H11" s="262"/>
      <c r="I11" s="116" t="s">
        <v>195</v>
      </c>
      <c r="J11" s="115"/>
      <c r="K11" s="114"/>
      <c r="L11" s="113"/>
      <c r="M11" s="115"/>
      <c r="N11" s="114"/>
      <c r="O11" s="113"/>
      <c r="P11" s="112"/>
      <c r="Q11" s="111"/>
      <c r="R11" s="111"/>
      <c r="S11" s="110">
        <f>(STDEV(S13:U13)/AVERAGE(S13:U13))*100</f>
        <v>52.520918304554201</v>
      </c>
      <c r="T11" s="109"/>
      <c r="U11" s="108"/>
      <c r="V11" s="106"/>
      <c r="W11" s="106"/>
      <c r="X11" s="105"/>
      <c r="Y11" s="264"/>
    </row>
    <row r="12" spans="1:25">
      <c r="A12" s="267"/>
      <c r="B12" s="267"/>
      <c r="C12" s="276"/>
      <c r="D12" s="267"/>
      <c r="E12" s="221"/>
      <c r="F12" s="221"/>
      <c r="G12" s="221"/>
      <c r="H12" s="221"/>
      <c r="I12" s="104"/>
      <c r="J12" s="55" t="s">
        <v>194</v>
      </c>
      <c r="K12" s="55" t="s">
        <v>193</v>
      </c>
      <c r="L12" s="103" t="s">
        <v>192</v>
      </c>
      <c r="M12" s="102" t="s">
        <v>194</v>
      </c>
      <c r="N12" s="55" t="s">
        <v>193</v>
      </c>
      <c r="O12" s="103" t="s">
        <v>192</v>
      </c>
      <c r="P12" s="102" t="s">
        <v>194</v>
      </c>
      <c r="Q12" s="55" t="s">
        <v>193</v>
      </c>
      <c r="R12" s="103" t="s">
        <v>192</v>
      </c>
      <c r="S12" s="102" t="s">
        <v>194</v>
      </c>
      <c r="T12" s="55" t="s">
        <v>193</v>
      </c>
      <c r="U12" s="103" t="s">
        <v>192</v>
      </c>
      <c r="V12" s="102" t="s">
        <v>194</v>
      </c>
      <c r="W12" s="55" t="s">
        <v>193</v>
      </c>
      <c r="X12" s="103" t="s">
        <v>192</v>
      </c>
      <c r="Y12" s="264"/>
    </row>
    <row r="13" spans="1:25" ht="15.75" thickBot="1">
      <c r="A13" s="268"/>
      <c r="B13" s="268"/>
      <c r="C13" s="276"/>
      <c r="D13" s="268"/>
      <c r="E13" s="221"/>
      <c r="F13" s="221"/>
      <c r="G13" s="221"/>
      <c r="H13" s="221"/>
      <c r="I13" s="98"/>
      <c r="J13" s="97">
        <f>'All Raw data and Calcs'!$CI$87*10*4</f>
        <v>11162.435730701061</v>
      </c>
      <c r="K13" s="95">
        <f>'All Raw data and Calcs'!$CI$88*10*4</f>
        <v>10923.700621055861</v>
      </c>
      <c r="L13" s="94">
        <f>'All Raw data and Calcs'!$CI$89*10*4</f>
        <v>9182.5513276451402</v>
      </c>
      <c r="M13" s="96">
        <f>'All Raw data and Calcs'!$CI$99*10*4</f>
        <v>5789.6580611758791</v>
      </c>
      <c r="N13" s="95">
        <f>'All Raw data and Calcs'!$CI$100*10*4</f>
        <v>11336.754777953074</v>
      </c>
      <c r="O13" s="94">
        <f>'All Raw data and Calcs'!$CI$101*10*4</f>
        <v>10690.594601291907</v>
      </c>
      <c r="P13" s="96">
        <f>'All Raw data and Calcs'!$CI$75*2*4</f>
        <v>212.98121394933989</v>
      </c>
      <c r="Q13" s="93">
        <f>'All Raw data and Calcs'!$CI$76*2*4</f>
        <v>210.94063434792605</v>
      </c>
      <c r="R13" s="92">
        <f>'All Raw data and Calcs'!$CI$77*2*4</f>
        <v>147.73380044533769</v>
      </c>
      <c r="S13" s="138">
        <f>P13/M13</f>
        <v>3.6786492690741641E-2</v>
      </c>
      <c r="T13" s="137">
        <f>Q13/N13</f>
        <v>1.8606791668295465E-2</v>
      </c>
      <c r="U13" s="136">
        <f>R13/O13</f>
        <v>1.3819044305307842E-2</v>
      </c>
      <c r="V13" s="135">
        <f>M13/J13</f>
        <v>0.51867336133923314</v>
      </c>
      <c r="W13" s="134">
        <f>N13/K13</f>
        <v>1.0378126581115776</v>
      </c>
      <c r="X13" s="133">
        <f>O13/L13</f>
        <v>1.1642292234301623</v>
      </c>
      <c r="Y13" s="265"/>
    </row>
    <row r="14" spans="1:25" ht="15" customHeight="1" thickBot="1">
      <c r="A14" s="132"/>
      <c r="B14" s="132"/>
      <c r="C14" s="131"/>
      <c r="D14" s="131"/>
      <c r="E14" s="130"/>
      <c r="F14" s="130"/>
      <c r="G14" s="130"/>
      <c r="H14" s="130"/>
      <c r="I14" s="129"/>
      <c r="J14" s="128"/>
      <c r="K14" s="128"/>
      <c r="L14" s="128"/>
      <c r="M14" s="128"/>
      <c r="N14" s="128"/>
      <c r="O14" s="128"/>
      <c r="P14" s="127"/>
      <c r="Q14" s="127"/>
      <c r="R14" s="127"/>
      <c r="S14" s="126"/>
      <c r="T14" s="126"/>
      <c r="U14" s="126"/>
      <c r="V14" s="125"/>
      <c r="W14" s="125"/>
      <c r="X14" s="125"/>
      <c r="Y14" s="74"/>
    </row>
    <row r="15" spans="1:25">
      <c r="A15" s="266" t="s">
        <v>232</v>
      </c>
      <c r="B15" s="266" t="s">
        <v>231</v>
      </c>
      <c r="C15" s="273" t="s">
        <v>254</v>
      </c>
      <c r="D15" s="271" t="s">
        <v>233</v>
      </c>
      <c r="E15" s="261">
        <f>AVERAGE(S18:U18)</f>
        <v>2.2880486320225237E-2</v>
      </c>
      <c r="F15" s="248">
        <f>STDEV(S18:U18)</f>
        <v>5.8186766504338067E-3</v>
      </c>
      <c r="G15" s="248">
        <f>F15/E15*100</f>
        <v>25.430738529759218</v>
      </c>
      <c r="H15" s="261">
        <f>AVERAGE(V18:X18)</f>
        <v>0.89543215257136255</v>
      </c>
      <c r="I15" s="124" t="s">
        <v>196</v>
      </c>
      <c r="J15" s="123">
        <f>AVERAGE(J18:L18)</f>
        <v>10506.380884270855</v>
      </c>
      <c r="K15" s="118"/>
      <c r="L15" s="117"/>
      <c r="M15" s="122">
        <f>AVERAGE(M18:O18)</f>
        <v>9395.2718258878249</v>
      </c>
      <c r="N15" s="118"/>
      <c r="O15" s="117"/>
      <c r="P15" s="122">
        <f>AVERAGE(Q18:R18)</f>
        <v>1752.4768039605513</v>
      </c>
      <c r="Q15" s="118"/>
      <c r="R15" s="117"/>
      <c r="S15" s="120">
        <f>AVERAGE(T18:U18)</f>
        <v>1.8766060603171666E-2</v>
      </c>
      <c r="T15" s="140"/>
      <c r="U15" s="139"/>
      <c r="V15" s="119">
        <f>M15/J15</f>
        <v>0.89424435772679101</v>
      </c>
      <c r="W15" s="140"/>
      <c r="X15" s="139"/>
      <c r="Y15" s="263">
        <f>_xlfn.T.TEST(J18:L18,M18:O18,2,1)</f>
        <v>0.27684382603080548</v>
      </c>
    </row>
    <row r="16" spans="1:25">
      <c r="A16" s="267"/>
      <c r="B16" s="267"/>
      <c r="C16" s="274"/>
      <c r="D16" s="272"/>
      <c r="E16" s="262"/>
      <c r="F16" s="221"/>
      <c r="G16" s="221"/>
      <c r="H16" s="262"/>
      <c r="I16" s="116" t="s">
        <v>195</v>
      </c>
      <c r="J16" s="115"/>
      <c r="K16" s="114"/>
      <c r="L16" s="113"/>
      <c r="M16" s="115"/>
      <c r="N16" s="114"/>
      <c r="O16" s="113"/>
      <c r="P16" s="112"/>
      <c r="Q16" s="111"/>
      <c r="R16" s="111"/>
      <c r="S16" s="110">
        <f>(STDEV(S18:U18)/AVERAGE(S18:U18))*100</f>
        <v>25.430738529759218</v>
      </c>
      <c r="T16" s="109"/>
      <c r="U16" s="108"/>
      <c r="V16" s="106"/>
      <c r="W16" s="106"/>
      <c r="X16" s="105"/>
      <c r="Y16" s="264"/>
    </row>
    <row r="17" spans="1:25">
      <c r="A17" s="267"/>
      <c r="B17" s="267"/>
      <c r="C17" s="274"/>
      <c r="D17" s="272"/>
      <c r="E17" s="221"/>
      <c r="F17" s="221"/>
      <c r="G17" s="221"/>
      <c r="H17" s="221"/>
      <c r="I17" s="104"/>
      <c r="J17" s="55" t="s">
        <v>194</v>
      </c>
      <c r="K17" s="55" t="s">
        <v>193</v>
      </c>
      <c r="L17" s="103" t="s">
        <v>192</v>
      </c>
      <c r="M17" s="102" t="s">
        <v>194</v>
      </c>
      <c r="N17" s="55" t="s">
        <v>193</v>
      </c>
      <c r="O17" s="103" t="s">
        <v>192</v>
      </c>
      <c r="P17" s="102" t="s">
        <v>194</v>
      </c>
      <c r="Q17" s="55" t="s">
        <v>193</v>
      </c>
      <c r="R17" s="103" t="s">
        <v>192</v>
      </c>
      <c r="S17" s="102" t="s">
        <v>194</v>
      </c>
      <c r="T17" s="55" t="s">
        <v>193</v>
      </c>
      <c r="U17" s="103" t="s">
        <v>192</v>
      </c>
      <c r="V17" s="102" t="s">
        <v>194</v>
      </c>
      <c r="W17" s="55" t="s">
        <v>193</v>
      </c>
      <c r="X17" s="103" t="s">
        <v>192</v>
      </c>
      <c r="Y17" s="264"/>
    </row>
    <row r="18" spans="1:25" ht="15.75" thickBot="1">
      <c r="A18" s="268"/>
      <c r="B18" s="268"/>
      <c r="C18" s="274"/>
      <c r="D18" s="272"/>
      <c r="E18" s="221"/>
      <c r="F18" s="221"/>
      <c r="G18" s="221"/>
      <c r="H18" s="221"/>
      <c r="I18" s="98"/>
      <c r="J18" s="97">
        <f>'All Raw data and Calcs'!$CJ$79*10*4</f>
        <v>10094.745599198115</v>
      </c>
      <c r="K18" s="95">
        <f>'All Raw data and Calcs'!$CJ$80*10*4</f>
        <v>10242.53254249732</v>
      </c>
      <c r="L18" s="94">
        <f>'All Raw data and Calcs'!$CJ$81*10*4</f>
        <v>11181.86451111713</v>
      </c>
      <c r="M18" s="96">
        <f>'All Raw data and Calcs'!$CJ$91*10*4</f>
        <v>8145.8800787416931</v>
      </c>
      <c r="N18" s="95">
        <f>'All Raw data and Calcs'!$CJ$92*10*4</f>
        <v>10628.678457455879</v>
      </c>
      <c r="O18" s="94">
        <f>'All Raw data and Calcs'!$CJ$93*10*4</f>
        <v>9411.2569414659047</v>
      </c>
      <c r="P18" s="96">
        <f>'All Raw data and Calcs'!$CJ$67*2*4</f>
        <v>219.89731619185378</v>
      </c>
      <c r="Q18" s="197">
        <f>'All Raw data and Calcs'!$CJ$68*2*4</f>
        <v>3328.3413898055333</v>
      </c>
      <c r="R18" s="92">
        <f>'All Raw data and Calcs'!$CJ$69*2*4</f>
        <v>176.61221811556919</v>
      </c>
      <c r="S18" s="138">
        <f>P18/M18</f>
        <v>2.6994912037278808E-2</v>
      </c>
      <c r="T18" s="198"/>
      <c r="U18" s="136">
        <f>R18/O18</f>
        <v>1.8766060603171666E-2</v>
      </c>
      <c r="V18" s="135">
        <f>M18/J18</f>
        <v>0.80694258202888913</v>
      </c>
      <c r="W18" s="134">
        <f>N18/K18</f>
        <v>1.037700238037458</v>
      </c>
      <c r="X18" s="133">
        <f>O18/L18</f>
        <v>0.84165363764774037</v>
      </c>
      <c r="Y18" s="265"/>
    </row>
    <row r="19" spans="1:25" ht="15.75" thickBot="1">
      <c r="A19" s="132"/>
      <c r="B19" s="132"/>
      <c r="C19" s="131"/>
      <c r="D19" s="131"/>
      <c r="E19" s="130"/>
      <c r="F19" s="130"/>
      <c r="G19" s="130"/>
      <c r="H19" s="130"/>
      <c r="I19" s="129"/>
      <c r="J19" s="128"/>
      <c r="K19" s="128"/>
      <c r="L19" s="128"/>
      <c r="M19" s="128"/>
      <c r="N19" s="128"/>
      <c r="O19" s="128"/>
      <c r="P19" s="127"/>
      <c r="Q19" s="127"/>
      <c r="R19" s="127"/>
      <c r="S19" s="126"/>
      <c r="T19" s="126"/>
      <c r="U19" s="126"/>
      <c r="V19" s="125"/>
      <c r="W19" s="125"/>
      <c r="X19" s="125"/>
      <c r="Y19" s="74"/>
    </row>
    <row r="20" spans="1:25">
      <c r="A20" s="266" t="s">
        <v>236</v>
      </c>
      <c r="B20" s="266" t="s">
        <v>234</v>
      </c>
      <c r="C20" s="269" t="s">
        <v>253</v>
      </c>
      <c r="D20" s="271" t="s">
        <v>235</v>
      </c>
      <c r="E20" s="261">
        <f>AVERAGE(S23:U23)</f>
        <v>6.4037544549274336E-2</v>
      </c>
      <c r="F20" s="248">
        <f>STDEV(S23:U23)</f>
        <v>1.6328428960473276E-2</v>
      </c>
      <c r="G20" s="248">
        <f>F20/E20*100</f>
        <v>25.498212143204835</v>
      </c>
      <c r="H20" s="261">
        <f>AVERAGE(V23:X23)</f>
        <v>0.85007613449541475</v>
      </c>
      <c r="I20" s="124" t="s">
        <v>196</v>
      </c>
      <c r="J20" s="123">
        <f>AVERAGE(J23:L23)</f>
        <v>10142.563267979776</v>
      </c>
      <c r="K20" s="118"/>
      <c r="L20" s="117"/>
      <c r="M20" s="122">
        <f>AVERAGE(M23:O23)</f>
        <v>8532.475171764785</v>
      </c>
      <c r="N20" s="118"/>
      <c r="O20" s="117"/>
      <c r="P20" s="122">
        <f>AVERAGE(Q23:R23)</f>
        <v>588.15995893520744</v>
      </c>
      <c r="Q20" s="118"/>
      <c r="R20" s="117"/>
      <c r="S20" s="120">
        <f>AVERAGE(T23:U23)</f>
        <v>7.0528542169657593E-2</v>
      </c>
      <c r="T20" s="140"/>
      <c r="U20" s="139"/>
      <c r="V20" s="119">
        <f>M20/J20</f>
        <v>0.84125432066092565</v>
      </c>
      <c r="W20" s="140"/>
      <c r="X20" s="139"/>
      <c r="Y20" s="263">
        <f>_xlfn.T.TEST(J23:L23,M23:O23,2,1)</f>
        <v>0.20963282453737819</v>
      </c>
    </row>
    <row r="21" spans="1:25">
      <c r="A21" s="267"/>
      <c r="B21" s="267"/>
      <c r="C21" s="270"/>
      <c r="D21" s="272"/>
      <c r="E21" s="262"/>
      <c r="F21" s="221"/>
      <c r="G21" s="221"/>
      <c r="H21" s="262"/>
      <c r="I21" s="116" t="s">
        <v>195</v>
      </c>
      <c r="J21" s="115"/>
      <c r="K21" s="114"/>
      <c r="L21" s="113"/>
      <c r="M21" s="115"/>
      <c r="N21" s="114"/>
      <c r="O21" s="113"/>
      <c r="P21" s="112"/>
      <c r="Q21" s="111"/>
      <c r="R21" s="111"/>
      <c r="S21" s="110">
        <f>(STDEV(S23:U23)/AVERAGE(S23:U23))*100</f>
        <v>25.498212143204835</v>
      </c>
      <c r="T21" s="109"/>
      <c r="U21" s="108"/>
      <c r="V21" s="106"/>
      <c r="W21" s="106"/>
      <c r="X21" s="105"/>
      <c r="Y21" s="264"/>
    </row>
    <row r="22" spans="1:25">
      <c r="A22" s="267"/>
      <c r="B22" s="267"/>
      <c r="C22" s="270"/>
      <c r="D22" s="272"/>
      <c r="E22" s="221"/>
      <c r="F22" s="221"/>
      <c r="G22" s="221"/>
      <c r="H22" s="221"/>
      <c r="I22" s="104"/>
      <c r="J22" s="55" t="s">
        <v>194</v>
      </c>
      <c r="K22" s="55" t="s">
        <v>193</v>
      </c>
      <c r="L22" s="103" t="s">
        <v>192</v>
      </c>
      <c r="M22" s="102" t="s">
        <v>194</v>
      </c>
      <c r="N22" s="55" t="s">
        <v>193</v>
      </c>
      <c r="O22" s="103" t="s">
        <v>192</v>
      </c>
      <c r="P22" s="102" t="s">
        <v>194</v>
      </c>
      <c r="Q22" s="55" t="s">
        <v>193</v>
      </c>
      <c r="R22" s="103" t="s">
        <v>192</v>
      </c>
      <c r="S22" s="102" t="s">
        <v>194</v>
      </c>
      <c r="T22" s="55" t="s">
        <v>193</v>
      </c>
      <c r="U22" s="103" t="s">
        <v>192</v>
      </c>
      <c r="V22" s="102" t="s">
        <v>194</v>
      </c>
      <c r="W22" s="55" t="s">
        <v>193</v>
      </c>
      <c r="X22" s="103" t="s">
        <v>192</v>
      </c>
      <c r="Y22" s="264"/>
    </row>
    <row r="23" spans="1:25" ht="15.75" thickBot="1">
      <c r="A23" s="268"/>
      <c r="B23" s="268"/>
      <c r="C23" s="270"/>
      <c r="D23" s="272"/>
      <c r="E23" s="221"/>
      <c r="F23" s="221"/>
      <c r="G23" s="221"/>
      <c r="H23" s="221"/>
      <c r="I23" s="98"/>
      <c r="J23" s="97">
        <f>'All Raw data and Calcs'!$CK$83*10*4</f>
        <v>9594.3468180342952</v>
      </c>
      <c r="K23" s="95">
        <f>'All Raw data and Calcs'!$CK$84*10*4</f>
        <v>11379.422665695187</v>
      </c>
      <c r="L23" s="94">
        <f>'All Raw data and Calcs'!$CK$85*10*4</f>
        <v>9453.9203202098433</v>
      </c>
      <c r="M23" s="96">
        <f>'All Raw data and Calcs'!$CK$95*10*4</f>
        <v>9012.638068104081</v>
      </c>
      <c r="N23" s="95">
        <f>'All Raw data and Calcs'!$CK$96*10*4</f>
        <v>8012.9063154484957</v>
      </c>
      <c r="O23" s="94">
        <f>'All Raw data and Calcs'!$CK$97*10*4</f>
        <v>8571.8811317417785</v>
      </c>
      <c r="P23" s="96">
        <f>'All Raw data and Calcs'!$CK$71*2*4</f>
        <v>460.14518728582254</v>
      </c>
      <c r="Q23" s="93">
        <f>'All Raw data and Calcs'!$CK$72*2*4</f>
        <v>470.25467767848204</v>
      </c>
      <c r="R23" s="92">
        <f>'All Raw data and Calcs'!$CK$73*2*4</f>
        <v>706.06524019193284</v>
      </c>
      <c r="S23" s="138">
        <f>P23/M23</f>
        <v>5.1055549308507815E-2</v>
      </c>
      <c r="T23" s="137">
        <f>Q23/N23</f>
        <v>5.8687155342357342E-2</v>
      </c>
      <c r="U23" s="136">
        <f>R23/O23</f>
        <v>8.2369928996957831E-2</v>
      </c>
      <c r="V23" s="135">
        <f>M23/J23</f>
        <v>0.93936963495661963</v>
      </c>
      <c r="W23" s="134">
        <f>N23/K23</f>
        <v>0.70415754391516616</v>
      </c>
      <c r="X23" s="133">
        <f>O23/L23</f>
        <v>0.90670122461445846</v>
      </c>
      <c r="Y23" s="265"/>
    </row>
    <row r="24" spans="1:25" ht="15" customHeight="1" thickBot="1">
      <c r="A24" s="132"/>
      <c r="B24" s="132"/>
      <c r="C24" s="131"/>
      <c r="D24" s="131"/>
      <c r="E24" s="130"/>
      <c r="F24" s="130"/>
      <c r="G24" s="130"/>
      <c r="H24" s="130"/>
      <c r="I24" s="129"/>
      <c r="J24" s="128"/>
      <c r="K24" s="128"/>
      <c r="L24" s="128"/>
      <c r="M24" s="128"/>
      <c r="N24" s="128"/>
      <c r="O24" s="128"/>
      <c r="P24" s="127"/>
      <c r="Q24" s="127"/>
      <c r="R24" s="127"/>
      <c r="S24" s="126"/>
      <c r="T24" s="126"/>
      <c r="U24" s="126"/>
      <c r="V24" s="125"/>
      <c r="W24" s="125"/>
      <c r="X24" s="125"/>
      <c r="Y24" s="74"/>
    </row>
    <row r="25" spans="1:25">
      <c r="A25" s="266" t="s">
        <v>239</v>
      </c>
      <c r="B25" s="266" t="s">
        <v>237</v>
      </c>
      <c r="C25" s="269" t="s">
        <v>250</v>
      </c>
      <c r="D25" s="271" t="s">
        <v>238</v>
      </c>
      <c r="E25" s="261">
        <f>AVERAGE(S28:U28)</f>
        <v>1.6964550221217994E-2</v>
      </c>
      <c r="F25" s="248">
        <f>STDEV(S28:U28)</f>
        <v>8.818451820389657E-3</v>
      </c>
      <c r="G25" s="248">
        <f>F25/E25*100</f>
        <v>51.981642338859032</v>
      </c>
      <c r="H25" s="261">
        <f>AVERAGE(V28:X28)</f>
        <v>0.81409796841781601</v>
      </c>
      <c r="I25" s="124" t="s">
        <v>196</v>
      </c>
      <c r="J25" s="123">
        <f>AVERAGE(J28:L28)</f>
        <v>10111.526190490156</v>
      </c>
      <c r="K25" s="118"/>
      <c r="L25" s="117"/>
      <c r="M25" s="122">
        <f>AVERAGE(M28:O28)</f>
        <v>8222.2174795484807</v>
      </c>
      <c r="N25" s="118"/>
      <c r="O25" s="117"/>
      <c r="P25" s="122">
        <f>AVERAGE(Q28:R28)</f>
        <v>110.1644922891856</v>
      </c>
      <c r="Q25" s="118"/>
      <c r="R25" s="117"/>
      <c r="S25" s="120">
        <f>AVERAGE(T28:U28)</f>
        <v>1.32539820510341E-2</v>
      </c>
      <c r="T25" s="140"/>
      <c r="U25" s="139"/>
      <c r="V25" s="119">
        <f>M25/J25</f>
        <v>0.81315296273290949</v>
      </c>
      <c r="W25" s="140"/>
      <c r="X25" s="139"/>
      <c r="Y25" s="263">
        <f>_xlfn.T.TEST(J28:L28,M28:O28,2,1)</f>
        <v>2.4438639989248469E-2</v>
      </c>
    </row>
    <row r="26" spans="1:25">
      <c r="A26" s="267"/>
      <c r="B26" s="267"/>
      <c r="C26" s="270"/>
      <c r="D26" s="272"/>
      <c r="E26" s="262"/>
      <c r="F26" s="221"/>
      <c r="G26" s="221"/>
      <c r="H26" s="262"/>
      <c r="I26" s="116" t="s">
        <v>195</v>
      </c>
      <c r="J26" s="115"/>
      <c r="K26" s="114"/>
      <c r="L26" s="113"/>
      <c r="M26" s="115"/>
      <c r="N26" s="114"/>
      <c r="O26" s="113"/>
      <c r="P26" s="112"/>
      <c r="Q26" s="111"/>
      <c r="R26" s="111"/>
      <c r="S26" s="110">
        <f>(STDEV(S28:U28)/AVERAGE(S28:U28))*100</f>
        <v>51.981642338859032</v>
      </c>
      <c r="T26" s="109"/>
      <c r="U26" s="108"/>
      <c r="V26" s="106"/>
      <c r="W26" s="106"/>
      <c r="X26" s="105"/>
      <c r="Y26" s="264"/>
    </row>
    <row r="27" spans="1:25">
      <c r="A27" s="267"/>
      <c r="B27" s="267"/>
      <c r="C27" s="270"/>
      <c r="D27" s="272"/>
      <c r="E27" s="221"/>
      <c r="F27" s="221"/>
      <c r="G27" s="221"/>
      <c r="H27" s="221"/>
      <c r="I27" s="104"/>
      <c r="J27" s="55" t="s">
        <v>194</v>
      </c>
      <c r="K27" s="55" t="s">
        <v>193</v>
      </c>
      <c r="L27" s="103" t="s">
        <v>192</v>
      </c>
      <c r="M27" s="102" t="s">
        <v>194</v>
      </c>
      <c r="N27" s="55" t="s">
        <v>193</v>
      </c>
      <c r="O27" s="103" t="s">
        <v>192</v>
      </c>
      <c r="P27" s="102" t="s">
        <v>194</v>
      </c>
      <c r="Q27" s="55" t="s">
        <v>193</v>
      </c>
      <c r="R27" s="103" t="s">
        <v>192</v>
      </c>
      <c r="S27" s="102" t="s">
        <v>194</v>
      </c>
      <c r="T27" s="55" t="s">
        <v>193</v>
      </c>
      <c r="U27" s="103" t="s">
        <v>192</v>
      </c>
      <c r="V27" s="102" t="s">
        <v>194</v>
      </c>
      <c r="W27" s="55" t="s">
        <v>193</v>
      </c>
      <c r="X27" s="103" t="s">
        <v>192</v>
      </c>
      <c r="Y27" s="264"/>
    </row>
    <row r="28" spans="1:25" ht="15.75" thickBot="1">
      <c r="A28" s="268"/>
      <c r="B28" s="268"/>
      <c r="C28" s="270"/>
      <c r="D28" s="272"/>
      <c r="E28" s="221"/>
      <c r="F28" s="221"/>
      <c r="G28" s="221"/>
      <c r="H28" s="221"/>
      <c r="I28" s="98"/>
      <c r="J28" s="97">
        <f>'All Raw data and Calcs'!$CL$84*10*4</f>
        <v>10349.332412675634</v>
      </c>
      <c r="K28" s="95">
        <f>'All Raw data and Calcs'!$CL$84*10*4</f>
        <v>10349.332412675634</v>
      </c>
      <c r="L28" s="94">
        <f>'All Raw data and Calcs'!$CL$85*10*4</f>
        <v>9635.9137461191985</v>
      </c>
      <c r="M28" s="96">
        <f>'All Raw data and Calcs'!$CL$95*10*4</f>
        <v>7909.0916394256001</v>
      </c>
      <c r="N28" s="95">
        <f>'All Raw data and Calcs'!$CL$96*10*4</f>
        <v>8525.7959455218261</v>
      </c>
      <c r="O28" s="94">
        <f>'All Raw data and Calcs'!$CL$97*10*4</f>
        <v>8231.7648536980141</v>
      </c>
      <c r="P28" s="96">
        <f>'All Raw data and Calcs'!$CL$71*2*4</f>
        <v>192.86862970589129</v>
      </c>
      <c r="Q28" s="93">
        <f>'All Raw data and Calcs'!$CL$72*2*4</f>
        <v>61.520084266985961</v>
      </c>
      <c r="R28" s="92">
        <f>'All Raw data and Calcs'!$CL$73*2*4</f>
        <v>158.80890031138526</v>
      </c>
      <c r="S28" s="138">
        <f>P28/M28</f>
        <v>2.4385686561585778E-2</v>
      </c>
      <c r="T28" s="137">
        <f>Q28/N28</f>
        <v>7.215758465260875E-3</v>
      </c>
      <c r="U28" s="136">
        <f>R28/O28</f>
        <v>1.9292205636807325E-2</v>
      </c>
      <c r="V28" s="135">
        <f>M28/J28</f>
        <v>0.76421273605423268</v>
      </c>
      <c r="W28" s="134">
        <f>N28/K28</f>
        <v>0.8238015367135777</v>
      </c>
      <c r="X28" s="133">
        <f>O28/L28</f>
        <v>0.85427963248563776</v>
      </c>
      <c r="Y28" s="265"/>
    </row>
    <row r="29" spans="1:25" ht="15" customHeight="1" thickBot="1">
      <c r="A29" s="132"/>
      <c r="B29" s="132"/>
      <c r="C29" s="131"/>
      <c r="D29" s="131"/>
      <c r="E29" s="130"/>
      <c r="F29" s="130"/>
      <c r="G29" s="130"/>
      <c r="H29" s="130"/>
      <c r="I29" s="129"/>
      <c r="J29" s="128"/>
      <c r="K29" s="128"/>
      <c r="L29" s="128"/>
      <c r="M29" s="128"/>
      <c r="N29" s="128"/>
      <c r="O29" s="128"/>
      <c r="P29" s="127"/>
      <c r="Q29" s="127"/>
      <c r="R29" s="127"/>
      <c r="S29" s="126"/>
      <c r="T29" s="126"/>
      <c r="U29" s="126"/>
      <c r="V29" s="125"/>
      <c r="W29" s="125"/>
      <c r="X29" s="125"/>
      <c r="Y29" s="74"/>
    </row>
    <row r="30" spans="1:25">
      <c r="A30" s="266" t="s">
        <v>252</v>
      </c>
      <c r="B30" s="266" t="s">
        <v>240</v>
      </c>
      <c r="C30" s="275" t="s">
        <v>249</v>
      </c>
      <c r="D30" s="266" t="s">
        <v>251</v>
      </c>
      <c r="E30" s="261">
        <f>AVERAGE(S33:U33)</f>
        <v>2.3201003269042262E-2</v>
      </c>
      <c r="F30" s="248">
        <f>STDEV(S33:U33)</f>
        <v>1.1217354986371443E-2</v>
      </c>
      <c r="G30" s="248">
        <f>F30/E30*100</f>
        <v>48.348577241653459</v>
      </c>
      <c r="H30" s="261">
        <f>AVERAGE(V33:X33)</f>
        <v>0.83644462156945176</v>
      </c>
      <c r="I30" s="124" t="s">
        <v>196</v>
      </c>
      <c r="J30" s="123">
        <f>AVERAGE(J33:L33)</f>
        <v>11859.805735162518</v>
      </c>
      <c r="K30" s="118"/>
      <c r="L30" s="117"/>
      <c r="M30" s="122">
        <f>AVERAGE(M33:O33)</f>
        <v>9651.1551392915298</v>
      </c>
      <c r="N30" s="118"/>
      <c r="O30" s="117"/>
      <c r="P30" s="122">
        <f>AVERAGE(Q33:R33)</f>
        <v>199.59546168123632</v>
      </c>
      <c r="Q30" s="118"/>
      <c r="R30" s="117"/>
      <c r="S30" s="120">
        <f>AVERAGE(T33:U33)</f>
        <v>1.7241821614896249E-2</v>
      </c>
      <c r="T30" s="140"/>
      <c r="U30" s="139"/>
      <c r="V30" s="119">
        <f>M30/J30</f>
        <v>0.81377008652657146</v>
      </c>
      <c r="W30" s="140"/>
      <c r="X30" s="139"/>
      <c r="Y30" s="263">
        <f>_xlfn.T.TEST(J33:L33,M33:O33,2,1)</f>
        <v>0.48841329997684402</v>
      </c>
    </row>
    <row r="31" spans="1:25">
      <c r="A31" s="267"/>
      <c r="B31" s="267"/>
      <c r="C31" s="276"/>
      <c r="D31" s="267"/>
      <c r="E31" s="262"/>
      <c r="F31" s="221"/>
      <c r="G31" s="221"/>
      <c r="H31" s="262"/>
      <c r="I31" s="116" t="s">
        <v>195</v>
      </c>
      <c r="J31" s="115"/>
      <c r="K31" s="114"/>
      <c r="L31" s="113"/>
      <c r="M31" s="115"/>
      <c r="N31" s="114"/>
      <c r="O31" s="113"/>
      <c r="P31" s="112"/>
      <c r="Q31" s="111"/>
      <c r="R31" s="111"/>
      <c r="S31" s="110">
        <f>(STDEV(S33:U33)/AVERAGE(S33:U33))*100</f>
        <v>48.348577241653459</v>
      </c>
      <c r="T31" s="109"/>
      <c r="U31" s="108"/>
      <c r="V31" s="106"/>
      <c r="W31" s="106"/>
      <c r="X31" s="105"/>
      <c r="Y31" s="264"/>
    </row>
    <row r="32" spans="1:25">
      <c r="A32" s="267"/>
      <c r="B32" s="267"/>
      <c r="C32" s="276"/>
      <c r="D32" s="267"/>
      <c r="E32" s="221"/>
      <c r="F32" s="221"/>
      <c r="G32" s="221"/>
      <c r="H32" s="221"/>
      <c r="I32" s="104"/>
      <c r="J32" s="55" t="s">
        <v>194</v>
      </c>
      <c r="K32" s="55" t="s">
        <v>193</v>
      </c>
      <c r="L32" s="103" t="s">
        <v>192</v>
      </c>
      <c r="M32" s="102" t="s">
        <v>194</v>
      </c>
      <c r="N32" s="55" t="s">
        <v>193</v>
      </c>
      <c r="O32" s="103" t="s">
        <v>192</v>
      </c>
      <c r="P32" s="102" t="s">
        <v>194</v>
      </c>
      <c r="Q32" s="55" t="s">
        <v>193</v>
      </c>
      <c r="R32" s="103" t="s">
        <v>192</v>
      </c>
      <c r="S32" s="102" t="s">
        <v>194</v>
      </c>
      <c r="T32" s="55" t="s">
        <v>193</v>
      </c>
      <c r="U32" s="103" t="s">
        <v>192</v>
      </c>
      <c r="V32" s="102" t="s">
        <v>194</v>
      </c>
      <c r="W32" s="55" t="s">
        <v>193</v>
      </c>
      <c r="X32" s="103" t="s">
        <v>192</v>
      </c>
      <c r="Y32" s="264"/>
    </row>
    <row r="33" spans="1:25" ht="15.75" thickBot="1">
      <c r="A33" s="268"/>
      <c r="B33" s="268"/>
      <c r="C33" s="276"/>
      <c r="D33" s="268"/>
      <c r="E33" s="221"/>
      <c r="F33" s="221"/>
      <c r="G33" s="221"/>
      <c r="H33" s="221"/>
      <c r="I33" s="98"/>
      <c r="J33" s="97">
        <f>'All Raw data and Calcs'!$CM$87*10*4</f>
        <v>13194.850171308892</v>
      </c>
      <c r="K33" s="95">
        <f>'All Raw data and Calcs'!$CM$88*10*4</f>
        <v>10996.035039141396</v>
      </c>
      <c r="L33" s="94">
        <f>'All Raw data and Calcs'!$CM$89*10*4</f>
        <v>11388.531995037269</v>
      </c>
      <c r="M33" s="96">
        <f>'All Raw data and Calcs'!$CM$99*10*4</f>
        <v>5740.9225853637181</v>
      </c>
      <c r="N33" s="95">
        <f>'All Raw data and Calcs'!$CM$100*10*4</f>
        <v>11488.387077985599</v>
      </c>
      <c r="O33" s="94">
        <f>'All Raw data and Calcs'!$CM$101*10*4</f>
        <v>11724.155754525271</v>
      </c>
      <c r="P33" s="96">
        <f>'All Raw data and Calcs'!$CM$75*2*4</f>
        <v>201.6175647674861</v>
      </c>
      <c r="Q33" s="93">
        <f>'All Raw data and Calcs'!$CM$76*2*4</f>
        <v>248.54275297609746</v>
      </c>
      <c r="R33" s="92">
        <f>'All Raw data and Calcs'!$CM$77*2*4</f>
        <v>150.64817038637514</v>
      </c>
      <c r="S33" s="138">
        <f>P33/M33</f>
        <v>3.5119366577334284E-2</v>
      </c>
      <c r="T33" s="137">
        <f>Q33/N33</f>
        <v>2.1634259995675351E-2</v>
      </c>
      <c r="U33" s="136">
        <f>R33/O33</f>
        <v>1.2849383234117152E-2</v>
      </c>
      <c r="V33" s="135">
        <f>M33/J33</f>
        <v>0.43508812232266786</v>
      </c>
      <c r="W33" s="134">
        <f>N33/K33</f>
        <v>1.0447754156013174</v>
      </c>
      <c r="X33" s="133">
        <f>O33/L33</f>
        <v>1.0294703267843701</v>
      </c>
      <c r="Y33" s="265"/>
    </row>
    <row r="34" spans="1:25" ht="15" customHeight="1" thickBot="1">
      <c r="A34" s="132"/>
      <c r="B34" s="132"/>
      <c r="C34" s="131"/>
      <c r="D34" s="131"/>
      <c r="E34" s="130"/>
      <c r="F34" s="130"/>
      <c r="G34" s="130"/>
      <c r="H34" s="130"/>
      <c r="I34" s="129"/>
      <c r="J34" s="128"/>
      <c r="K34" s="128"/>
      <c r="L34" s="128"/>
      <c r="M34" s="128"/>
      <c r="N34" s="128"/>
      <c r="O34" s="128"/>
      <c r="P34" s="127"/>
      <c r="Q34" s="127"/>
      <c r="R34" s="127"/>
      <c r="S34" s="126"/>
      <c r="T34" s="126"/>
      <c r="U34" s="126"/>
      <c r="V34" s="125"/>
      <c r="W34" s="125"/>
      <c r="X34" s="125"/>
      <c r="Y34" s="74"/>
    </row>
    <row r="35" spans="1:25">
      <c r="A35" s="266" t="s">
        <v>244</v>
      </c>
      <c r="B35" s="266" t="s">
        <v>241</v>
      </c>
      <c r="C35" s="275" t="s">
        <v>242</v>
      </c>
      <c r="D35" s="271" t="s">
        <v>243</v>
      </c>
      <c r="E35" s="261">
        <f>AVERAGE(S38:U38)</f>
        <v>5.6892652011944496E-2</v>
      </c>
      <c r="F35" s="248">
        <f>STDEV(S38:U38)</f>
        <v>2.6247974049138378E-2</v>
      </c>
      <c r="G35" s="248">
        <f>F35/E35*100</f>
        <v>46.135965051563552</v>
      </c>
      <c r="H35" s="261">
        <f>AVERAGE(V38:X38)</f>
        <v>0.90914492068378827</v>
      </c>
      <c r="I35" s="124" t="s">
        <v>196</v>
      </c>
      <c r="J35" s="123">
        <f>AVERAGE(J38:L38)</f>
        <v>16932.71473493247</v>
      </c>
      <c r="K35" s="118"/>
      <c r="L35" s="117"/>
      <c r="M35" s="122">
        <f>AVERAGE(M38:O38)</f>
        <v>15141.992567565816</v>
      </c>
      <c r="N35" s="118"/>
      <c r="O35" s="117"/>
      <c r="P35" s="122">
        <f>AVERAGE(Q38:R38)</f>
        <v>973.97087544868975</v>
      </c>
      <c r="Q35" s="118"/>
      <c r="R35" s="117"/>
      <c r="S35" s="120">
        <f>AVERAGE(T38:U38)</f>
        <v>5.1098204274789595E-2</v>
      </c>
      <c r="T35" s="140"/>
      <c r="U35" s="139"/>
      <c r="V35" s="119">
        <f>M35/J35</f>
        <v>0.89424482751886414</v>
      </c>
      <c r="W35" s="140"/>
      <c r="X35" s="139"/>
      <c r="Y35" s="263">
        <f>_xlfn.T.TEST(J38:L38,M38:O38,2,1)</f>
        <v>0.69112479094467716</v>
      </c>
    </row>
    <row r="36" spans="1:25">
      <c r="A36" s="267"/>
      <c r="B36" s="267"/>
      <c r="C36" s="276"/>
      <c r="D36" s="272"/>
      <c r="E36" s="262"/>
      <c r="F36" s="221"/>
      <c r="G36" s="221"/>
      <c r="H36" s="262"/>
      <c r="I36" s="116" t="s">
        <v>195</v>
      </c>
      <c r="J36" s="115"/>
      <c r="K36" s="114"/>
      <c r="L36" s="113"/>
      <c r="M36" s="115"/>
      <c r="N36" s="114"/>
      <c r="O36" s="113"/>
      <c r="P36" s="112"/>
      <c r="Q36" s="111"/>
      <c r="R36" s="111"/>
      <c r="S36" s="110">
        <f>(STDEV(S38:U38)/AVERAGE(S38:U38))*100</f>
        <v>46.135965051563552</v>
      </c>
      <c r="T36" s="109"/>
      <c r="U36" s="108"/>
      <c r="V36" s="106"/>
      <c r="W36" s="106"/>
      <c r="X36" s="105"/>
      <c r="Y36" s="264"/>
    </row>
    <row r="37" spans="1:25">
      <c r="A37" s="267"/>
      <c r="B37" s="267"/>
      <c r="C37" s="276"/>
      <c r="D37" s="272"/>
      <c r="E37" s="221"/>
      <c r="F37" s="221"/>
      <c r="G37" s="221"/>
      <c r="H37" s="221"/>
      <c r="I37" s="104"/>
      <c r="J37" s="55" t="s">
        <v>194</v>
      </c>
      <c r="K37" s="55" t="s">
        <v>193</v>
      </c>
      <c r="L37" s="103" t="s">
        <v>192</v>
      </c>
      <c r="M37" s="102" t="s">
        <v>194</v>
      </c>
      <c r="N37" s="55" t="s">
        <v>193</v>
      </c>
      <c r="O37" s="103" t="s">
        <v>192</v>
      </c>
      <c r="P37" s="102" t="s">
        <v>194</v>
      </c>
      <c r="Q37" s="55" t="s">
        <v>193</v>
      </c>
      <c r="R37" s="103" t="s">
        <v>192</v>
      </c>
      <c r="S37" s="102" t="s">
        <v>194</v>
      </c>
      <c r="T37" s="55" t="s">
        <v>193</v>
      </c>
      <c r="U37" s="103" t="s">
        <v>192</v>
      </c>
      <c r="V37" s="102" t="s">
        <v>194</v>
      </c>
      <c r="W37" s="55" t="s">
        <v>193</v>
      </c>
      <c r="X37" s="103" t="s">
        <v>192</v>
      </c>
      <c r="Y37" s="264"/>
    </row>
    <row r="38" spans="1:25" ht="15.75" thickBot="1">
      <c r="A38" s="268"/>
      <c r="B38" s="268"/>
      <c r="C38" s="276"/>
      <c r="D38" s="272"/>
      <c r="E38" s="221"/>
      <c r="F38" s="221"/>
      <c r="G38" s="221"/>
      <c r="H38" s="221"/>
      <c r="I38" s="98"/>
      <c r="J38" s="97">
        <f>'All Raw data and Calcs'!$CN$87*10*4</f>
        <v>18170.685064427416</v>
      </c>
      <c r="K38" s="95">
        <f>'All Raw data and Calcs'!$CN$88*10*4</f>
        <v>16624.056355243592</v>
      </c>
      <c r="L38" s="94">
        <f>'All Raw data and Calcs'!$CN$89*10*4</f>
        <v>16003.402785126407</v>
      </c>
      <c r="M38" s="96">
        <f>'All Raw data and Calcs'!$CN$99*10*4</f>
        <v>8697.1324801214523</v>
      </c>
      <c r="N38" s="95">
        <f>'All Raw data and Calcs'!$CN$100*10*4</f>
        <v>19831.507693059066</v>
      </c>
      <c r="O38" s="94">
        <f>'All Raw data and Calcs'!$CN$101*10*4</f>
        <v>16897.337529516935</v>
      </c>
      <c r="P38" s="96">
        <f>'All Raw data and Calcs'!$CN$75*2*4</f>
        <v>595.59309093168201</v>
      </c>
      <c r="Q38" s="93">
        <f>'All Raw data and Calcs'!$CN$76*2*4</f>
        <v>1494.3366788245842</v>
      </c>
      <c r="R38" s="92">
        <f>'All Raw data and Calcs'!$CN$77*2*4</f>
        <v>453.60507207279534</v>
      </c>
      <c r="S38" s="138">
        <f>P38/M38</f>
        <v>6.8481547486254318E-2</v>
      </c>
      <c r="T38" s="137">
        <f>Q38/N38</f>
        <v>7.5351642545442729E-2</v>
      </c>
      <c r="U38" s="136">
        <f>R38/O38</f>
        <v>2.6844766004136458E-2</v>
      </c>
      <c r="V38" s="135">
        <f>M38/J38</f>
        <v>0.47863536511057303</v>
      </c>
      <c r="W38" s="134">
        <f>N38/K38</f>
        <v>1.1929403551861621</v>
      </c>
      <c r="X38" s="133">
        <f>O38/L38</f>
        <v>1.0558590417546294</v>
      </c>
      <c r="Y38" s="265"/>
    </row>
    <row r="39" spans="1:25" ht="15" customHeight="1" thickBot="1">
      <c r="A39" s="132"/>
      <c r="B39" s="132"/>
      <c r="C39" s="131"/>
      <c r="D39" s="131"/>
      <c r="E39" s="130"/>
      <c r="F39" s="130"/>
      <c r="G39" s="130"/>
      <c r="H39" s="130"/>
      <c r="I39" s="129"/>
      <c r="J39" s="128"/>
      <c r="K39" s="128"/>
      <c r="L39" s="128"/>
      <c r="M39" s="128"/>
      <c r="N39" s="128"/>
      <c r="O39" s="128"/>
      <c r="P39" s="127"/>
      <c r="Q39" s="127"/>
      <c r="R39" s="127"/>
      <c r="S39" s="126"/>
      <c r="T39" s="126"/>
      <c r="U39" s="126"/>
      <c r="V39" s="125"/>
      <c r="W39" s="125"/>
      <c r="X39" s="125"/>
      <c r="Y39" s="74"/>
    </row>
    <row r="40" spans="1:25">
      <c r="A40" s="239" t="s">
        <v>199</v>
      </c>
      <c r="B40" s="242" t="s">
        <v>198</v>
      </c>
      <c r="C40" s="245" t="s">
        <v>184</v>
      </c>
      <c r="D40" s="248" t="s">
        <v>197</v>
      </c>
      <c r="E40" s="250">
        <f>AVERAGE(S43:U45)</f>
        <v>6.2196651816567673E-2</v>
      </c>
      <c r="F40" s="248">
        <f>STDEV(S43:U45)</f>
        <v>1.3717773505249539E-2</v>
      </c>
      <c r="G40" s="248">
        <f>F40/E40*100</f>
        <v>22.055485471639905</v>
      </c>
      <c r="H40" s="254">
        <f>AVERAGE(V45:X45)</f>
        <v>0.97065908890936115</v>
      </c>
      <c r="I40" s="124" t="s">
        <v>196</v>
      </c>
      <c r="J40" s="123">
        <f>AVERAGE(J45:L45)</f>
        <v>7972.8607079820913</v>
      </c>
      <c r="K40" s="118"/>
      <c r="L40" s="117"/>
      <c r="M40" s="123">
        <f>AVERAGE(M45:O45)</f>
        <v>7698.6695519234918</v>
      </c>
      <c r="N40" s="118"/>
      <c r="O40" s="117"/>
      <c r="P40" s="123">
        <f>AVERAGE(P45:R45)</f>
        <v>436.14161772522351</v>
      </c>
      <c r="Q40" s="118"/>
      <c r="R40" s="121"/>
      <c r="S40" s="122">
        <f>AVERAGE(S43:U45)</f>
        <v>6.2196651816567673E-2</v>
      </c>
      <c r="T40" s="118"/>
      <c r="U40" s="117"/>
      <c r="V40" s="119">
        <f>M40/J40</f>
        <v>0.96560943855646553</v>
      </c>
      <c r="W40" s="118"/>
      <c r="X40" s="117"/>
      <c r="Y40" s="258">
        <f>_xlfn.T.TEST(J45:L45,M45:O45,2,1)</f>
        <v>0.58145759030559852</v>
      </c>
    </row>
    <row r="41" spans="1:25">
      <c r="A41" s="240"/>
      <c r="B41" s="243"/>
      <c r="C41" s="246"/>
      <c r="D41" s="221"/>
      <c r="E41" s="251"/>
      <c r="F41" s="221"/>
      <c r="G41" s="221"/>
      <c r="H41" s="255"/>
      <c r="I41" s="116" t="s">
        <v>195</v>
      </c>
      <c r="J41" s="115"/>
      <c r="K41" s="114"/>
      <c r="L41" s="113"/>
      <c r="M41" s="115"/>
      <c r="N41" s="114"/>
      <c r="O41" s="113"/>
      <c r="P41" s="112"/>
      <c r="Q41" s="111"/>
      <c r="R41" s="111"/>
      <c r="S41" s="110">
        <f>(STDEV(S43:U45)/AVERAGE(S43:U45))*100</f>
        <v>22.055485471639905</v>
      </c>
      <c r="T41" s="109"/>
      <c r="U41" s="108"/>
      <c r="V41" s="107"/>
      <c r="W41" s="106"/>
      <c r="X41" s="105"/>
      <c r="Y41" s="259"/>
    </row>
    <row r="42" spans="1:25">
      <c r="A42" s="240"/>
      <c r="B42" s="243"/>
      <c r="C42" s="246"/>
      <c r="D42" s="221"/>
      <c r="E42" s="252"/>
      <c r="F42" s="221"/>
      <c r="G42" s="221"/>
      <c r="H42" s="256"/>
      <c r="I42" s="104"/>
      <c r="J42" s="55" t="s">
        <v>194</v>
      </c>
      <c r="K42" s="55" t="s">
        <v>193</v>
      </c>
      <c r="L42" s="103" t="s">
        <v>192</v>
      </c>
      <c r="M42" s="102" t="s">
        <v>194</v>
      </c>
      <c r="N42" s="55" t="s">
        <v>193</v>
      </c>
      <c r="O42" s="103" t="s">
        <v>192</v>
      </c>
      <c r="P42" s="102" t="s">
        <v>194</v>
      </c>
      <c r="Q42" s="55" t="s">
        <v>193</v>
      </c>
      <c r="R42" s="55" t="s">
        <v>192</v>
      </c>
      <c r="S42" s="101" t="s">
        <v>194</v>
      </c>
      <c r="T42" s="100" t="s">
        <v>193</v>
      </c>
      <c r="U42" s="99" t="s">
        <v>192</v>
      </c>
      <c r="V42" s="101" t="s">
        <v>194</v>
      </c>
      <c r="W42" s="100" t="s">
        <v>193</v>
      </c>
      <c r="X42" s="99" t="s">
        <v>192</v>
      </c>
      <c r="Y42" s="259"/>
    </row>
    <row r="43" spans="1:25">
      <c r="A43" s="240"/>
      <c r="B43" s="243"/>
      <c r="C43" s="246"/>
      <c r="D43" s="221"/>
      <c r="E43" s="252"/>
      <c r="F43" s="221"/>
      <c r="G43" s="221"/>
      <c r="H43" s="256"/>
      <c r="I43" s="183"/>
      <c r="J43" s="184">
        <f>'All Raw data and Calcs'!$CF$79*10*4</f>
        <v>8428.9264337985041</v>
      </c>
      <c r="K43" s="8">
        <f>'All Raw data and Calcs'!$CF$80*10*4</f>
        <v>9320.1598120048111</v>
      </c>
      <c r="L43" s="185">
        <f>'All Raw data and Calcs'!$CF$81*10*4</f>
        <v>10011.572629630817</v>
      </c>
      <c r="M43" s="184">
        <f>'All Raw data and Calcs'!$CF$91*10*4</f>
        <v>6256.519307278093</v>
      </c>
      <c r="N43" s="8">
        <f>'All Raw data and Calcs'!$CF$92*10*4</f>
        <v>8176.2551379058496</v>
      </c>
      <c r="O43" s="185">
        <f>'All Raw data and Calcs'!$CF$93*10*4</f>
        <v>8713.7971193162248</v>
      </c>
      <c r="P43" s="184">
        <f>'All Raw data and Calcs'!$CF$67*2*4</f>
        <v>529.53188857919667</v>
      </c>
      <c r="Q43" s="204">
        <f>'All Raw data and Calcs'!$CF$68*2*4</f>
        <v>1086.337482111159</v>
      </c>
      <c r="R43" s="185">
        <f>'All Raw data and Calcs'!$CF$69*2*4</f>
        <v>414.55901175658181</v>
      </c>
      <c r="S43" s="186">
        <f t="shared" ref="S43:U45" si="0">P43/M43</f>
        <v>8.4636818424455598E-2</v>
      </c>
      <c r="T43" s="204"/>
      <c r="U43" s="188">
        <f t="shared" si="0"/>
        <v>4.7575013060335333E-2</v>
      </c>
      <c r="V43" s="186">
        <f t="shared" ref="V43:X45" si="1">M43/J43</f>
        <v>0.7422676370967668</v>
      </c>
      <c r="W43" s="187">
        <f t="shared" si="1"/>
        <v>0.87726555153855224</v>
      </c>
      <c r="X43" s="188">
        <f t="shared" si="1"/>
        <v>0.87037246211712815</v>
      </c>
      <c r="Y43" s="259"/>
    </row>
    <row r="44" spans="1:25">
      <c r="A44" s="240"/>
      <c r="B44" s="243"/>
      <c r="C44" s="246"/>
      <c r="D44" s="221"/>
      <c r="E44" s="252"/>
      <c r="F44" s="221"/>
      <c r="G44" s="221"/>
      <c r="H44" s="256"/>
      <c r="I44" s="183"/>
      <c r="J44" s="184">
        <f>'All Raw data and Calcs'!$CF$83*10*4</f>
        <v>7257.0251773596456</v>
      </c>
      <c r="K44" s="8">
        <f>'All Raw data and Calcs'!$CF$84*10*4</f>
        <v>8066.5793888520157</v>
      </c>
      <c r="L44" s="185">
        <f>'All Raw data and Calcs'!$CF$85*10*4</f>
        <v>10348.224919860086</v>
      </c>
      <c r="M44" s="184">
        <f>'All Raw data and Calcs'!$CF$95*10*4</f>
        <v>5912.8559119283527</v>
      </c>
      <c r="N44" s="8">
        <f>'All Raw data and Calcs'!$CF$96*10*4</f>
        <v>6896.0005006295169</v>
      </c>
      <c r="O44" s="185">
        <f>'All Raw data and Calcs'!$CF$97*10*4</f>
        <v>6448.6294890617392</v>
      </c>
      <c r="P44" s="184">
        <f>'All Raw data and Calcs'!$CF$71*2*4</f>
        <v>382.34457708727825</v>
      </c>
      <c r="Q44" s="203">
        <f>'All Raw data and Calcs'!$CF$72*2*4</f>
        <v>358.99093888571952</v>
      </c>
      <c r="R44" s="185">
        <f>'All Raw data and Calcs'!$CF$73*2*4</f>
        <v>507.30227219740988</v>
      </c>
      <c r="S44" s="186">
        <f t="shared" si="0"/>
        <v>6.4663266411743942E-2</v>
      </c>
      <c r="T44" s="187">
        <f t="shared" si="0"/>
        <v>5.2057846987242563E-2</v>
      </c>
      <c r="U44" s="188">
        <f t="shared" si="0"/>
        <v>7.8668230677216539E-2</v>
      </c>
      <c r="V44" s="186">
        <f t="shared" si="1"/>
        <v>0.81477682210269697</v>
      </c>
      <c r="W44" s="187">
        <f t="shared" si="1"/>
        <v>0.85488534460588905</v>
      </c>
      <c r="X44" s="188">
        <f t="shared" si="1"/>
        <v>0.6231628650325981</v>
      </c>
      <c r="Y44" s="259"/>
    </row>
    <row r="45" spans="1:25" ht="15.75" thickBot="1">
      <c r="A45" s="241"/>
      <c r="B45" s="244"/>
      <c r="C45" s="247"/>
      <c r="D45" s="249"/>
      <c r="E45" s="253"/>
      <c r="F45" s="249"/>
      <c r="G45" s="249"/>
      <c r="H45" s="257"/>
      <c r="I45" s="98"/>
      <c r="J45" s="189">
        <f>'All Raw data and Calcs'!$CF$87*10*4</f>
        <v>8715.8040153843122</v>
      </c>
      <c r="K45" s="190">
        <f>'All Raw data and Calcs'!$CF$88*10*4</f>
        <v>7856.5449163197718</v>
      </c>
      <c r="L45" s="191">
        <f>'All Raw data and Calcs'!$CF$89*10*4</f>
        <v>7346.2331922421927</v>
      </c>
      <c r="M45" s="189">
        <f>'All Raw data and Calcs'!$CF$99*10*4</f>
        <v>7666.7414966509787</v>
      </c>
      <c r="N45" s="190">
        <f>'All Raw data and Calcs'!$CF$100*10*4</f>
        <v>7685.7779963213543</v>
      </c>
      <c r="O45" s="191">
        <f>'All Raw data and Calcs'!$CF$101*10*4</f>
        <v>7743.4891627981406</v>
      </c>
      <c r="P45" s="192">
        <f>'All Raw data and Calcs'!$CF$75*2*4</f>
        <v>494.55525063457634</v>
      </c>
      <c r="Q45" s="93">
        <f>'All Raw data and Calcs'!$CF$76*2*4</f>
        <v>373.03561140817686</v>
      </c>
      <c r="R45" s="193">
        <f>'All Raw data and Calcs'!$CF$77*2*4</f>
        <v>440.83399113291722</v>
      </c>
      <c r="S45" s="91">
        <f t="shared" si="0"/>
        <v>6.4506576992404169E-2</v>
      </c>
      <c r="T45" s="90">
        <f t="shared" si="0"/>
        <v>4.853582963061423E-2</v>
      </c>
      <c r="U45" s="89">
        <f t="shared" si="0"/>
        <v>5.6929632348529061E-2</v>
      </c>
      <c r="V45" s="91">
        <f t="shared" si="1"/>
        <v>0.87963674758156241</v>
      </c>
      <c r="W45" s="90">
        <f t="shared" si="1"/>
        <v>0.97826437424882573</v>
      </c>
      <c r="X45" s="89">
        <f t="shared" si="1"/>
        <v>1.0540761448976954</v>
      </c>
      <c r="Y45" s="260"/>
    </row>
    <row r="47" spans="1:25">
      <c r="A47" s="196" t="s">
        <v>346</v>
      </c>
    </row>
  </sheetData>
  <mergeCells count="77">
    <mergeCell ref="H30:H33"/>
    <mergeCell ref="Y30:Y33"/>
    <mergeCell ref="A35:A38"/>
    <mergeCell ref="B35:B38"/>
    <mergeCell ref="C35:C38"/>
    <mergeCell ref="D35:D38"/>
    <mergeCell ref="E35:E38"/>
    <mergeCell ref="F35:F38"/>
    <mergeCell ref="G35:G38"/>
    <mergeCell ref="H35:H38"/>
    <mergeCell ref="A30:A33"/>
    <mergeCell ref="B30:B33"/>
    <mergeCell ref="C30:C33"/>
    <mergeCell ref="D30:D33"/>
    <mergeCell ref="E30:E33"/>
    <mergeCell ref="A25:A28"/>
    <mergeCell ref="B25:B28"/>
    <mergeCell ref="C25:C28"/>
    <mergeCell ref="D25:D28"/>
    <mergeCell ref="E25:E28"/>
    <mergeCell ref="S3:U3"/>
    <mergeCell ref="V3:X3"/>
    <mergeCell ref="G25:G28"/>
    <mergeCell ref="H25:H28"/>
    <mergeCell ref="Y25:Y28"/>
    <mergeCell ref="Y5:Y8"/>
    <mergeCell ref="J3:L3"/>
    <mergeCell ref="M3:O3"/>
    <mergeCell ref="P3:R3"/>
    <mergeCell ref="F5:F8"/>
    <mergeCell ref="G5:G8"/>
    <mergeCell ref="H5:H8"/>
    <mergeCell ref="F10:F13"/>
    <mergeCell ref="G10:G13"/>
    <mergeCell ref="H10:H13"/>
    <mergeCell ref="Y10:Y13"/>
    <mergeCell ref="A5:A8"/>
    <mergeCell ref="B5:B8"/>
    <mergeCell ref="C5:C8"/>
    <mergeCell ref="A10:A13"/>
    <mergeCell ref="B10:B13"/>
    <mergeCell ref="C10:C13"/>
    <mergeCell ref="D10:D13"/>
    <mergeCell ref="E10:E13"/>
    <mergeCell ref="D5:D8"/>
    <mergeCell ref="E5:E8"/>
    <mergeCell ref="A15:A18"/>
    <mergeCell ref="B15:B18"/>
    <mergeCell ref="C15:C18"/>
    <mergeCell ref="D15:D18"/>
    <mergeCell ref="E15:E18"/>
    <mergeCell ref="A20:A23"/>
    <mergeCell ref="B20:B23"/>
    <mergeCell ref="C20:C23"/>
    <mergeCell ref="D20:D23"/>
    <mergeCell ref="E20:E23"/>
    <mergeCell ref="F40:F45"/>
    <mergeCell ref="G40:G45"/>
    <mergeCell ref="H40:H45"/>
    <mergeCell ref="Y40:Y45"/>
    <mergeCell ref="F15:F18"/>
    <mergeCell ref="G15:G18"/>
    <mergeCell ref="H15:H18"/>
    <mergeCell ref="Y15:Y18"/>
    <mergeCell ref="F20:F23"/>
    <mergeCell ref="G20:G23"/>
    <mergeCell ref="H20:H23"/>
    <mergeCell ref="Y20:Y23"/>
    <mergeCell ref="F30:F33"/>
    <mergeCell ref="G30:G33"/>
    <mergeCell ref="F25:F28"/>
    <mergeCell ref="Y35:Y38"/>
    <mergeCell ref="A40:A45"/>
    <mergeCell ref="B40:B45"/>
    <mergeCell ref="C40:C45"/>
    <mergeCell ref="D40:D45"/>
    <mergeCell ref="E40:E4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F8B7-8D3D-4194-B66D-D7EFDFBD5147}">
  <dimension ref="A2:G69"/>
  <sheetViews>
    <sheetView topLeftCell="A13" zoomScaleNormal="100" workbookViewId="0">
      <selection activeCell="E34" sqref="E34"/>
    </sheetView>
  </sheetViews>
  <sheetFormatPr defaultRowHeight="15"/>
  <cols>
    <col min="1" max="1" width="26.85546875" bestFit="1" customWidth="1"/>
    <col min="2" max="2" width="13.7109375" bestFit="1" customWidth="1"/>
    <col min="3" max="3" width="16.42578125" bestFit="1" customWidth="1"/>
    <col min="4" max="5" width="16.28515625" bestFit="1" customWidth="1"/>
    <col min="6" max="6" width="16.5703125" bestFit="1" customWidth="1"/>
  </cols>
  <sheetData>
    <row r="2" spans="1:7">
      <c r="F2" s="43" t="s">
        <v>220</v>
      </c>
      <c r="G2">
        <v>65</v>
      </c>
    </row>
    <row r="3" spans="1:7">
      <c r="A3" s="279"/>
      <c r="B3" s="279"/>
      <c r="C3" s="279"/>
      <c r="D3" s="279"/>
      <c r="E3" s="154"/>
      <c r="F3" s="43"/>
    </row>
    <row r="4" spans="1:7">
      <c r="A4" s="154" t="s">
        <v>216</v>
      </c>
      <c r="B4" s="154" t="s">
        <v>219</v>
      </c>
      <c r="C4" s="154" t="s">
        <v>147</v>
      </c>
      <c r="D4" s="154" t="s">
        <v>218</v>
      </c>
      <c r="E4" s="154" t="s">
        <v>347</v>
      </c>
    </row>
    <row r="5" spans="1:7" ht="15.75">
      <c r="A5" s="173" t="s">
        <v>337</v>
      </c>
      <c r="B5" s="162">
        <v>220119012</v>
      </c>
      <c r="C5" s="152" t="s">
        <v>217</v>
      </c>
      <c r="D5" s="152">
        <v>1</v>
      </c>
      <c r="E5" s="152">
        <v>1.75</v>
      </c>
    </row>
    <row r="6" spans="1:7" ht="15.75">
      <c r="A6" s="173" t="s">
        <v>336</v>
      </c>
      <c r="B6" s="162">
        <v>220119010</v>
      </c>
      <c r="C6" s="152" t="s">
        <v>217</v>
      </c>
      <c r="D6" s="152">
        <v>10</v>
      </c>
      <c r="E6" s="152">
        <v>125</v>
      </c>
    </row>
    <row r="7" spans="1:7" ht="15.75">
      <c r="A7" s="173" t="s">
        <v>335</v>
      </c>
      <c r="B7" s="162">
        <v>220119015</v>
      </c>
      <c r="C7" s="152" t="s">
        <v>217</v>
      </c>
      <c r="D7" s="152">
        <v>11</v>
      </c>
      <c r="E7" s="152">
        <v>200</v>
      </c>
    </row>
    <row r="8" spans="1:7" ht="15.75">
      <c r="A8" s="173" t="s">
        <v>334</v>
      </c>
      <c r="B8" s="162">
        <v>220119004</v>
      </c>
      <c r="C8" s="152" t="s">
        <v>217</v>
      </c>
      <c r="D8" s="152">
        <v>12</v>
      </c>
      <c r="E8" s="152">
        <v>375</v>
      </c>
    </row>
    <row r="9" spans="1:7" ht="15.75">
      <c r="A9" s="173" t="s">
        <v>333</v>
      </c>
      <c r="B9" s="162">
        <v>220119009</v>
      </c>
      <c r="C9" s="152" t="s">
        <v>217</v>
      </c>
      <c r="D9" s="152">
        <v>13</v>
      </c>
      <c r="E9" s="152">
        <v>625</v>
      </c>
    </row>
    <row r="10" spans="1:7" ht="15.75">
      <c r="A10" s="173" t="s">
        <v>332</v>
      </c>
      <c r="B10" s="162">
        <v>220119017</v>
      </c>
      <c r="C10" s="152" t="s">
        <v>217</v>
      </c>
      <c r="D10" s="152">
        <v>14</v>
      </c>
      <c r="E10" s="152">
        <v>875</v>
      </c>
    </row>
    <row r="11" spans="1:7" ht="15.75">
      <c r="A11" s="173" t="s">
        <v>331</v>
      </c>
      <c r="B11" s="162">
        <v>220119018</v>
      </c>
      <c r="C11" s="152" t="s">
        <v>217</v>
      </c>
      <c r="D11" s="152">
        <v>15</v>
      </c>
      <c r="E11" s="152">
        <v>1250</v>
      </c>
    </row>
    <row r="12" spans="1:7" ht="15.75">
      <c r="A12" s="173" t="s">
        <v>330</v>
      </c>
      <c r="B12" s="162">
        <v>220119016</v>
      </c>
      <c r="C12" s="152" t="s">
        <v>217</v>
      </c>
      <c r="D12" s="152">
        <v>2</v>
      </c>
      <c r="E12" s="152">
        <v>3</v>
      </c>
    </row>
    <row r="13" spans="1:7" ht="15.75">
      <c r="A13" s="173" t="s">
        <v>329</v>
      </c>
      <c r="B13" s="162">
        <v>220119003</v>
      </c>
      <c r="C13" s="152" t="s">
        <v>217</v>
      </c>
      <c r="D13" s="152">
        <v>3</v>
      </c>
      <c r="E13" s="152">
        <v>5</v>
      </c>
    </row>
    <row r="14" spans="1:7" ht="15.75">
      <c r="A14" s="173" t="s">
        <v>328</v>
      </c>
      <c r="B14" s="162">
        <v>220119007</v>
      </c>
      <c r="C14" s="152" t="s">
        <v>217</v>
      </c>
      <c r="D14" s="152">
        <v>4</v>
      </c>
      <c r="E14" s="152">
        <v>7.5</v>
      </c>
    </row>
    <row r="15" spans="1:7" ht="15.75">
      <c r="A15" s="173" t="s">
        <v>327</v>
      </c>
      <c r="B15" s="162">
        <v>220119014</v>
      </c>
      <c r="C15" s="152" t="s">
        <v>217</v>
      </c>
      <c r="D15" s="152">
        <v>5</v>
      </c>
      <c r="E15" s="152">
        <v>12.5</v>
      </c>
    </row>
    <row r="16" spans="1:7" ht="15.75">
      <c r="A16" s="173" t="s">
        <v>326</v>
      </c>
      <c r="B16" s="162">
        <v>220119006</v>
      </c>
      <c r="C16" s="152" t="s">
        <v>217</v>
      </c>
      <c r="D16" s="152">
        <v>6</v>
      </c>
      <c r="E16" s="152">
        <v>20</v>
      </c>
    </row>
    <row r="17" spans="1:5" ht="15.75">
      <c r="A17" s="173" t="s">
        <v>325</v>
      </c>
      <c r="B17" s="162">
        <v>220119008</v>
      </c>
      <c r="C17" s="152" t="s">
        <v>217</v>
      </c>
      <c r="D17" s="152">
        <v>7</v>
      </c>
      <c r="E17" s="152">
        <v>31.25</v>
      </c>
    </row>
    <row r="18" spans="1:5" ht="15.75">
      <c r="A18" s="173" t="s">
        <v>324</v>
      </c>
      <c r="B18" s="162">
        <v>220119013</v>
      </c>
      <c r="C18" s="152" t="s">
        <v>217</v>
      </c>
      <c r="D18" s="152">
        <v>8</v>
      </c>
      <c r="E18" s="152">
        <v>50</v>
      </c>
    </row>
    <row r="19" spans="1:5" ht="15.75">
      <c r="A19" s="173" t="s">
        <v>323</v>
      </c>
      <c r="B19" s="162">
        <v>220119005</v>
      </c>
      <c r="C19" s="152" t="s">
        <v>217</v>
      </c>
      <c r="D19" s="152">
        <v>9</v>
      </c>
      <c r="E19" s="152">
        <v>87.5</v>
      </c>
    </row>
    <row r="20" spans="1:5" ht="15.75">
      <c r="A20" s="173" t="s">
        <v>337</v>
      </c>
      <c r="B20" s="162">
        <v>220119061</v>
      </c>
      <c r="C20" s="152" t="s">
        <v>217</v>
      </c>
      <c r="D20" s="152">
        <v>1</v>
      </c>
      <c r="E20" s="152">
        <v>1.75</v>
      </c>
    </row>
    <row r="21" spans="1:5" ht="15.75">
      <c r="A21" s="173" t="s">
        <v>336</v>
      </c>
      <c r="B21" s="162">
        <v>220119060</v>
      </c>
      <c r="C21" s="152" t="s">
        <v>217</v>
      </c>
      <c r="D21" s="152">
        <v>10</v>
      </c>
      <c r="E21" s="152">
        <v>125</v>
      </c>
    </row>
    <row r="22" spans="1:5" ht="15.75">
      <c r="A22" s="173" t="s">
        <v>335</v>
      </c>
      <c r="B22" s="162">
        <v>220119064</v>
      </c>
      <c r="C22" s="152" t="s">
        <v>217</v>
      </c>
      <c r="D22" s="152">
        <v>11</v>
      </c>
      <c r="E22" s="152">
        <v>200</v>
      </c>
    </row>
    <row r="23" spans="1:5" ht="15.75">
      <c r="A23" s="173" t="s">
        <v>334</v>
      </c>
      <c r="B23" s="162">
        <v>220119053</v>
      </c>
      <c r="C23" s="152" t="s">
        <v>217</v>
      </c>
      <c r="D23" s="152">
        <v>12</v>
      </c>
      <c r="E23" s="152">
        <v>375</v>
      </c>
    </row>
    <row r="24" spans="1:5" ht="15.75">
      <c r="A24" s="173" t="s">
        <v>333</v>
      </c>
      <c r="B24" s="162">
        <v>220119059</v>
      </c>
      <c r="C24" s="152" t="s">
        <v>217</v>
      </c>
      <c r="D24" s="152">
        <v>13</v>
      </c>
      <c r="E24" s="152">
        <v>625</v>
      </c>
    </row>
    <row r="25" spans="1:5" ht="15.75">
      <c r="A25" s="173" t="s">
        <v>332</v>
      </c>
      <c r="B25" s="162">
        <v>220119067</v>
      </c>
      <c r="C25" s="152" t="s">
        <v>217</v>
      </c>
      <c r="D25" s="152">
        <v>14</v>
      </c>
      <c r="E25" s="152">
        <v>875</v>
      </c>
    </row>
    <row r="26" spans="1:5" ht="15.75">
      <c r="A26" s="173" t="s">
        <v>331</v>
      </c>
      <c r="B26" s="162">
        <v>220119068</v>
      </c>
      <c r="C26" s="152" t="s">
        <v>217</v>
      </c>
      <c r="D26" s="152">
        <v>15</v>
      </c>
      <c r="E26" s="152">
        <v>1250</v>
      </c>
    </row>
    <row r="27" spans="1:5" ht="15.75">
      <c r="A27" s="173" t="s">
        <v>330</v>
      </c>
      <c r="B27" s="162">
        <v>220119066</v>
      </c>
      <c r="C27" s="152" t="s">
        <v>217</v>
      </c>
      <c r="D27" s="152">
        <v>2</v>
      </c>
      <c r="E27" s="152">
        <v>3</v>
      </c>
    </row>
    <row r="28" spans="1:5" ht="15.75">
      <c r="A28" s="173" t="s">
        <v>329</v>
      </c>
      <c r="B28" s="162">
        <v>220119052</v>
      </c>
      <c r="C28" s="152" t="s">
        <v>217</v>
      </c>
      <c r="D28" s="152">
        <v>3</v>
      </c>
      <c r="E28" s="152">
        <v>5</v>
      </c>
    </row>
    <row r="29" spans="1:5" ht="15.75">
      <c r="A29" s="173" t="s">
        <v>328</v>
      </c>
      <c r="B29" s="162">
        <v>220119057</v>
      </c>
      <c r="C29" s="152" t="s">
        <v>217</v>
      </c>
      <c r="D29" s="152">
        <v>4</v>
      </c>
      <c r="E29" s="152">
        <v>7.5</v>
      </c>
    </row>
    <row r="30" spans="1:5" ht="15.75">
      <c r="A30" s="173" t="s">
        <v>327</v>
      </c>
      <c r="B30" s="162">
        <v>220119063</v>
      </c>
      <c r="C30" s="152" t="s">
        <v>217</v>
      </c>
      <c r="D30" s="152">
        <v>5</v>
      </c>
      <c r="E30" s="152">
        <v>12.5</v>
      </c>
    </row>
    <row r="31" spans="1:5" ht="15.75">
      <c r="A31" s="173" t="s">
        <v>326</v>
      </c>
      <c r="B31" s="162">
        <v>220119055</v>
      </c>
      <c r="C31" s="152" t="s">
        <v>217</v>
      </c>
      <c r="D31" s="152">
        <v>6</v>
      </c>
      <c r="E31" s="152">
        <v>20</v>
      </c>
    </row>
    <row r="32" spans="1:5" ht="15.75">
      <c r="A32" s="173" t="s">
        <v>325</v>
      </c>
      <c r="B32" s="162">
        <v>220119058</v>
      </c>
      <c r="C32" s="152" t="s">
        <v>217</v>
      </c>
      <c r="D32" s="152">
        <v>7</v>
      </c>
      <c r="E32" s="152">
        <v>31.25</v>
      </c>
    </row>
    <row r="33" spans="1:5" ht="15.75">
      <c r="A33" s="173" t="s">
        <v>324</v>
      </c>
      <c r="B33" s="162">
        <v>220119062</v>
      </c>
      <c r="C33" s="152" t="s">
        <v>217</v>
      </c>
      <c r="D33" s="152">
        <v>8</v>
      </c>
      <c r="E33" s="152">
        <v>50</v>
      </c>
    </row>
    <row r="34" spans="1:5" ht="15.75">
      <c r="A34" s="179" t="s">
        <v>323</v>
      </c>
      <c r="B34" s="178">
        <v>220119054</v>
      </c>
      <c r="C34" s="152" t="s">
        <v>100</v>
      </c>
      <c r="D34" s="152">
        <v>9</v>
      </c>
      <c r="E34" s="152">
        <v>87.5</v>
      </c>
    </row>
    <row r="35" spans="1:5" ht="15.75">
      <c r="A35" s="173" t="s">
        <v>286</v>
      </c>
      <c r="B35" s="162">
        <v>220119027</v>
      </c>
      <c r="C35" s="152" t="s">
        <v>216</v>
      </c>
      <c r="D35" s="152"/>
      <c r="E35" s="152"/>
    </row>
    <row r="36" spans="1:5" ht="15.75">
      <c r="A36" s="173" t="s">
        <v>285</v>
      </c>
      <c r="B36" s="162">
        <v>220119033</v>
      </c>
      <c r="C36" s="152" t="s">
        <v>216</v>
      </c>
      <c r="D36" s="152"/>
      <c r="E36" s="152"/>
    </row>
    <row r="37" spans="1:5" ht="15.75">
      <c r="A37" s="173" t="s">
        <v>284</v>
      </c>
      <c r="B37" s="162">
        <v>220119025</v>
      </c>
      <c r="C37" s="152" t="s">
        <v>216</v>
      </c>
      <c r="D37" s="152"/>
      <c r="E37" s="152"/>
    </row>
    <row r="38" spans="1:5" ht="15.75">
      <c r="A38" s="173" t="s">
        <v>283</v>
      </c>
      <c r="B38" s="162">
        <v>220119046</v>
      </c>
      <c r="C38" s="152" t="s">
        <v>216</v>
      </c>
      <c r="D38" s="152"/>
      <c r="E38" s="152"/>
    </row>
    <row r="39" spans="1:5" ht="15.75">
      <c r="A39" s="173" t="s">
        <v>282</v>
      </c>
      <c r="B39" s="162">
        <v>220119050</v>
      </c>
      <c r="C39" s="152" t="s">
        <v>216</v>
      </c>
      <c r="D39" s="152"/>
      <c r="E39" s="152"/>
    </row>
    <row r="40" spans="1:5" ht="15.75">
      <c r="A40" s="173" t="s">
        <v>281</v>
      </c>
      <c r="B40" s="162">
        <v>220119035</v>
      </c>
      <c r="C40" s="152" t="s">
        <v>216</v>
      </c>
      <c r="D40" s="152"/>
      <c r="E40" s="152"/>
    </row>
    <row r="41" spans="1:5" ht="15.75">
      <c r="A41" s="173" t="s">
        <v>280</v>
      </c>
      <c r="B41" s="162">
        <v>220119036</v>
      </c>
      <c r="C41" s="152" t="s">
        <v>216</v>
      </c>
      <c r="D41" s="152"/>
      <c r="E41" s="152"/>
    </row>
    <row r="42" spans="1:5" ht="15.75">
      <c r="A42" s="173" t="s">
        <v>279</v>
      </c>
      <c r="B42" s="162">
        <v>220119045</v>
      </c>
      <c r="C42" s="152" t="s">
        <v>216</v>
      </c>
      <c r="D42" s="152"/>
      <c r="E42" s="152"/>
    </row>
    <row r="43" spans="1:5" ht="15.75">
      <c r="A43" s="173" t="s">
        <v>278</v>
      </c>
      <c r="B43" s="162">
        <v>220119049</v>
      </c>
      <c r="C43" s="152" t="s">
        <v>216</v>
      </c>
      <c r="D43" s="152"/>
      <c r="E43" s="152"/>
    </row>
    <row r="44" spans="1:5" ht="15.75">
      <c r="A44" s="173" t="s">
        <v>277</v>
      </c>
      <c r="B44" s="162">
        <v>220119034</v>
      </c>
      <c r="C44" s="152" t="s">
        <v>216</v>
      </c>
      <c r="D44" s="152"/>
      <c r="E44" s="152"/>
    </row>
    <row r="45" spans="1:5" ht="15.75">
      <c r="A45" s="173" t="s">
        <v>276</v>
      </c>
      <c r="B45" s="162">
        <v>220119032</v>
      </c>
      <c r="C45" s="152" t="s">
        <v>216</v>
      </c>
      <c r="D45" s="152"/>
      <c r="E45" s="152"/>
    </row>
    <row r="46" spans="1:5" ht="15.75">
      <c r="A46" s="173" t="s">
        <v>275</v>
      </c>
      <c r="B46" s="162">
        <v>220119022</v>
      </c>
      <c r="C46" s="152" t="s">
        <v>216</v>
      </c>
      <c r="D46" s="152"/>
      <c r="E46" s="152"/>
    </row>
    <row r="47" spans="1:5" ht="15.75">
      <c r="A47" s="173" t="s">
        <v>274</v>
      </c>
      <c r="B47" s="162">
        <v>220119051</v>
      </c>
      <c r="C47" s="152" t="s">
        <v>216</v>
      </c>
      <c r="D47" s="152"/>
      <c r="E47" s="152"/>
    </row>
    <row r="48" spans="1:5" ht="15.75">
      <c r="A48" s="173" t="s">
        <v>273</v>
      </c>
      <c r="B48" s="162">
        <v>220119024</v>
      </c>
      <c r="C48" s="152" t="s">
        <v>216</v>
      </c>
      <c r="D48" s="152"/>
      <c r="E48" s="152"/>
    </row>
    <row r="49" spans="1:5" ht="15.75">
      <c r="A49" s="173" t="s">
        <v>272</v>
      </c>
      <c r="B49" s="162">
        <v>220119041</v>
      </c>
      <c r="C49" s="152" t="s">
        <v>216</v>
      </c>
      <c r="D49" s="152"/>
      <c r="E49" s="152"/>
    </row>
    <row r="50" spans="1:5" ht="15.75">
      <c r="A50" s="173" t="s">
        <v>271</v>
      </c>
      <c r="B50" s="162">
        <v>220119028</v>
      </c>
      <c r="C50" s="152" t="s">
        <v>216</v>
      </c>
      <c r="D50" s="152"/>
      <c r="E50" s="152"/>
    </row>
    <row r="51" spans="1:5" ht="15.75">
      <c r="A51" s="173" t="s">
        <v>270</v>
      </c>
      <c r="B51" s="162">
        <v>220119030</v>
      </c>
      <c r="C51" s="152" t="s">
        <v>216</v>
      </c>
      <c r="D51" s="152"/>
      <c r="E51" s="152"/>
    </row>
    <row r="52" spans="1:5" ht="15.75">
      <c r="A52" s="173" t="s">
        <v>269</v>
      </c>
      <c r="B52" s="162">
        <v>220119031</v>
      </c>
      <c r="C52" s="152" t="s">
        <v>216</v>
      </c>
      <c r="D52" s="152"/>
      <c r="E52" s="151"/>
    </row>
    <row r="53" spans="1:5" ht="15.75">
      <c r="A53" s="173" t="s">
        <v>268</v>
      </c>
      <c r="B53" s="162">
        <v>220119042</v>
      </c>
      <c r="C53" s="152" t="s">
        <v>216</v>
      </c>
      <c r="D53" s="152"/>
      <c r="E53" s="151"/>
    </row>
    <row r="54" spans="1:5" ht="15.75">
      <c r="A54" s="173" t="s">
        <v>267</v>
      </c>
      <c r="B54" s="162">
        <v>220119021</v>
      </c>
      <c r="C54" s="152" t="s">
        <v>216</v>
      </c>
      <c r="D54" s="152"/>
      <c r="E54" s="151"/>
    </row>
    <row r="55" spans="1:5" ht="15.75">
      <c r="A55" s="173" t="s">
        <v>266</v>
      </c>
      <c r="B55" s="162">
        <v>220119043</v>
      </c>
      <c r="C55" s="152" t="s">
        <v>216</v>
      </c>
      <c r="D55" s="152"/>
      <c r="E55" s="151"/>
    </row>
    <row r="56" spans="1:5" ht="15.75">
      <c r="A56" s="173" t="s">
        <v>265</v>
      </c>
      <c r="B56" s="162">
        <v>220119037</v>
      </c>
      <c r="C56" s="152" t="s">
        <v>216</v>
      </c>
      <c r="D56" s="152"/>
      <c r="E56" s="151"/>
    </row>
    <row r="57" spans="1:5" ht="15.75">
      <c r="A57" s="173" t="s">
        <v>264</v>
      </c>
      <c r="B57" s="162">
        <v>220119044</v>
      </c>
      <c r="C57" s="152" t="s">
        <v>216</v>
      </c>
      <c r="D57" s="152"/>
      <c r="E57" s="151"/>
    </row>
    <row r="58" spans="1:5" ht="15.75">
      <c r="A58" s="173" t="s">
        <v>263</v>
      </c>
      <c r="B58" s="162">
        <v>220119039</v>
      </c>
      <c r="C58" s="152" t="s">
        <v>216</v>
      </c>
      <c r="D58" s="152"/>
      <c r="E58" s="151"/>
    </row>
    <row r="59" spans="1:5" ht="15.75">
      <c r="A59" s="173" t="s">
        <v>262</v>
      </c>
      <c r="B59" s="162">
        <v>220119040</v>
      </c>
      <c r="C59" s="152" t="s">
        <v>216</v>
      </c>
      <c r="D59" s="152"/>
      <c r="E59" s="151"/>
    </row>
    <row r="60" spans="1:5" ht="15.75">
      <c r="A60" s="173" t="s">
        <v>261</v>
      </c>
      <c r="B60" s="162">
        <v>220119048</v>
      </c>
      <c r="C60" s="152" t="s">
        <v>216</v>
      </c>
      <c r="D60" s="152"/>
      <c r="E60" s="151"/>
    </row>
    <row r="61" spans="1:5" ht="15.75">
      <c r="A61" s="173" t="s">
        <v>260</v>
      </c>
      <c r="B61" s="162">
        <v>220119023</v>
      </c>
      <c r="C61" s="152" t="s">
        <v>216</v>
      </c>
      <c r="D61" s="152"/>
      <c r="E61" s="151"/>
    </row>
    <row r="62" spans="1:5" ht="15.75">
      <c r="A62" s="173" t="s">
        <v>318</v>
      </c>
      <c r="B62" s="162">
        <v>220119019</v>
      </c>
      <c r="C62" s="152" t="s">
        <v>100</v>
      </c>
      <c r="D62" s="152">
        <v>8</v>
      </c>
      <c r="E62" s="152">
        <v>50</v>
      </c>
    </row>
    <row r="63" spans="1:5" ht="15.75">
      <c r="A63" s="173" t="s">
        <v>367</v>
      </c>
      <c r="B63" s="162">
        <v>220119069</v>
      </c>
      <c r="C63" s="152" t="s">
        <v>216</v>
      </c>
      <c r="D63" s="152">
        <v>8</v>
      </c>
      <c r="E63" s="152">
        <v>50</v>
      </c>
    </row>
    <row r="64" spans="1:5" ht="15.75">
      <c r="A64" s="173" t="s">
        <v>366</v>
      </c>
      <c r="B64" s="162"/>
      <c r="C64" s="152" t="s">
        <v>100</v>
      </c>
      <c r="D64" s="152">
        <v>11</v>
      </c>
      <c r="E64" s="152">
        <v>200</v>
      </c>
    </row>
    <row r="65" spans="1:5" ht="15.75">
      <c r="A65" s="173" t="s">
        <v>365</v>
      </c>
      <c r="B65" s="162"/>
      <c r="C65" s="152" t="s">
        <v>100</v>
      </c>
      <c r="D65" s="152">
        <v>11</v>
      </c>
      <c r="E65" s="152">
        <v>200</v>
      </c>
    </row>
    <row r="66" spans="1:5" ht="15.75">
      <c r="A66" s="173" t="s">
        <v>364</v>
      </c>
      <c r="B66" s="162"/>
      <c r="C66" s="152" t="s">
        <v>100</v>
      </c>
      <c r="D66" s="152">
        <v>3</v>
      </c>
      <c r="E66" s="152">
        <v>5</v>
      </c>
    </row>
    <row r="67" spans="1:5" ht="15.75">
      <c r="A67" s="173" t="s">
        <v>363</v>
      </c>
      <c r="B67" s="162"/>
      <c r="C67" s="152" t="s">
        <v>100</v>
      </c>
      <c r="D67" s="152">
        <v>3</v>
      </c>
      <c r="E67" s="152">
        <v>5</v>
      </c>
    </row>
    <row r="68" spans="1:5" ht="15.75">
      <c r="A68" s="173" t="s">
        <v>317</v>
      </c>
      <c r="B68" s="162">
        <v>220119026</v>
      </c>
      <c r="C68" s="152" t="s">
        <v>371</v>
      </c>
      <c r="D68" s="152"/>
      <c r="E68" s="151"/>
    </row>
    <row r="69" spans="1:5" ht="15.75">
      <c r="A69" s="173" t="s">
        <v>362</v>
      </c>
      <c r="C69" s="152" t="s">
        <v>371</v>
      </c>
      <c r="D69" s="152"/>
      <c r="E69" s="151"/>
    </row>
  </sheetData>
  <mergeCells count="1">
    <mergeCell ref="A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2D46-345C-4FA8-9F76-82AF18BBAD72}">
  <dimension ref="A1:AK32"/>
  <sheetViews>
    <sheetView topLeftCell="M1" workbookViewId="0">
      <selection activeCell="AA1" sqref="AA1:AK32"/>
    </sheetView>
  </sheetViews>
  <sheetFormatPr defaultRowHeight="15"/>
  <cols>
    <col min="1" max="1" width="27.28515625" bestFit="1" customWidth="1"/>
    <col min="2" max="2" width="10.7109375" bestFit="1" customWidth="1"/>
    <col min="3" max="3" width="5.5703125" bestFit="1" customWidth="1"/>
    <col min="25" max="25" width="11.140625" bestFit="1" customWidth="1"/>
  </cols>
  <sheetData>
    <row r="1" spans="1:37" ht="15.75">
      <c r="F1" s="280" t="s">
        <v>377</v>
      </c>
      <c r="G1" s="280"/>
      <c r="H1" s="280"/>
      <c r="I1" s="280"/>
      <c r="J1" s="280"/>
      <c r="K1" s="280"/>
      <c r="L1" s="280"/>
      <c r="M1" s="280"/>
      <c r="N1" s="280"/>
      <c r="O1" s="280"/>
      <c r="Q1" s="280" t="s">
        <v>376</v>
      </c>
      <c r="R1" s="280"/>
      <c r="S1" s="280"/>
      <c r="T1" s="280"/>
      <c r="U1" s="280"/>
      <c r="V1" s="280"/>
      <c r="W1" s="280"/>
      <c r="X1" s="280"/>
      <c r="Y1" s="280"/>
      <c r="Z1" s="280"/>
      <c r="AB1" s="280" t="s">
        <v>376</v>
      </c>
      <c r="AC1" s="280"/>
      <c r="AD1" s="280"/>
      <c r="AE1" s="280"/>
      <c r="AF1" s="280"/>
      <c r="AG1" s="280"/>
      <c r="AH1" s="280"/>
      <c r="AI1" s="280"/>
      <c r="AJ1" s="280"/>
      <c r="AK1" s="280"/>
    </row>
    <row r="2" spans="1:37" ht="15.75">
      <c r="A2" s="43" t="s">
        <v>226</v>
      </c>
      <c r="B2" s="158" t="s">
        <v>225</v>
      </c>
      <c r="C2" s="157" t="s">
        <v>224</v>
      </c>
      <c r="D2" s="43" t="s">
        <v>223</v>
      </c>
      <c r="E2" s="154" t="s">
        <v>222</v>
      </c>
      <c r="F2" s="154" t="s">
        <v>112</v>
      </c>
      <c r="G2" s="210" t="s">
        <v>184</v>
      </c>
      <c r="H2" s="210" t="s">
        <v>298</v>
      </c>
      <c r="I2" s="210" t="s">
        <v>297</v>
      </c>
      <c r="J2" s="210" t="s">
        <v>296</v>
      </c>
      <c r="K2" s="210" t="s">
        <v>295</v>
      </c>
      <c r="L2" s="210" t="s">
        <v>294</v>
      </c>
      <c r="M2" s="210" t="s">
        <v>293</v>
      </c>
      <c r="N2" s="210" t="s">
        <v>292</v>
      </c>
      <c r="O2" s="210" t="s">
        <v>291</v>
      </c>
      <c r="Q2" s="210" t="s">
        <v>184</v>
      </c>
      <c r="R2" s="210" t="s">
        <v>298</v>
      </c>
      <c r="S2" s="210" t="s">
        <v>297</v>
      </c>
      <c r="T2" s="210" t="s">
        <v>296</v>
      </c>
      <c r="U2" s="210" t="s">
        <v>295</v>
      </c>
      <c r="V2" s="210" t="s">
        <v>294</v>
      </c>
      <c r="W2" s="210" t="s">
        <v>293</v>
      </c>
      <c r="X2" s="210" t="s">
        <v>292</v>
      </c>
      <c r="Y2" s="210" t="s">
        <v>291</v>
      </c>
      <c r="Z2" s="162"/>
      <c r="AA2" s="209"/>
      <c r="AB2" s="210" t="s">
        <v>184</v>
      </c>
      <c r="AC2" s="210" t="s">
        <v>298</v>
      </c>
      <c r="AD2" s="210" t="s">
        <v>297</v>
      </c>
      <c r="AE2" s="210" t="s">
        <v>296</v>
      </c>
      <c r="AF2" s="210" t="s">
        <v>295</v>
      </c>
      <c r="AG2" s="210" t="s">
        <v>294</v>
      </c>
      <c r="AH2" s="210" t="s">
        <v>293</v>
      </c>
      <c r="AI2" s="210" t="s">
        <v>292</v>
      </c>
      <c r="AJ2" s="210" t="s">
        <v>291</v>
      </c>
    </row>
    <row r="3" spans="1:37" ht="16.5" thickBot="1">
      <c r="F3" t="s">
        <v>290</v>
      </c>
      <c r="G3" s="210" t="s">
        <v>289</v>
      </c>
      <c r="H3" s="210" t="s">
        <v>289</v>
      </c>
      <c r="I3" s="210" t="s">
        <v>76</v>
      </c>
      <c r="J3" s="210" t="s">
        <v>288</v>
      </c>
      <c r="K3" s="210" t="s">
        <v>288</v>
      </c>
      <c r="L3" s="210" t="s">
        <v>288</v>
      </c>
      <c r="M3" s="210" t="s">
        <v>287</v>
      </c>
      <c r="N3" s="210" t="s">
        <v>287</v>
      </c>
      <c r="O3" s="210" t="s">
        <v>287</v>
      </c>
      <c r="Q3" s="210" t="s">
        <v>289</v>
      </c>
      <c r="R3" s="210" t="s">
        <v>289</v>
      </c>
      <c r="S3" s="210" t="s">
        <v>76</v>
      </c>
      <c r="T3" s="210" t="s">
        <v>288</v>
      </c>
      <c r="U3" s="210" t="s">
        <v>288</v>
      </c>
      <c r="V3" s="210" t="s">
        <v>288</v>
      </c>
      <c r="W3" s="210" t="s">
        <v>287</v>
      </c>
      <c r="X3" s="210" t="s">
        <v>287</v>
      </c>
      <c r="Y3" s="210" t="s">
        <v>287</v>
      </c>
      <c r="Z3" s="162"/>
      <c r="AA3" s="209"/>
      <c r="AB3" s="210" t="s">
        <v>289</v>
      </c>
      <c r="AC3" s="210" t="s">
        <v>289</v>
      </c>
      <c r="AD3" s="210" t="s">
        <v>76</v>
      </c>
      <c r="AE3" s="210" t="s">
        <v>288</v>
      </c>
      <c r="AF3" s="210" t="s">
        <v>288</v>
      </c>
      <c r="AG3" s="210" t="s">
        <v>288</v>
      </c>
      <c r="AH3" s="210" t="s">
        <v>287</v>
      </c>
      <c r="AI3" s="210" t="s">
        <v>287</v>
      </c>
      <c r="AJ3" s="210" t="s">
        <v>287</v>
      </c>
    </row>
    <row r="4" spans="1:37" ht="15.75">
      <c r="A4" s="156" t="s">
        <v>221</v>
      </c>
      <c r="B4" s="155" t="s">
        <v>186</v>
      </c>
      <c r="E4">
        <v>1.75</v>
      </c>
      <c r="F4" s="205" t="s">
        <v>337</v>
      </c>
      <c r="G4" s="209"/>
      <c r="H4" s="209"/>
      <c r="I4" s="209"/>
      <c r="J4" s="209"/>
      <c r="K4" s="209"/>
      <c r="L4" s="209"/>
      <c r="M4" s="209"/>
      <c r="N4" s="209"/>
      <c r="O4" s="209"/>
      <c r="Q4" s="209"/>
      <c r="R4" s="209"/>
      <c r="S4" s="209"/>
      <c r="T4" s="209"/>
      <c r="U4" s="209"/>
      <c r="V4" s="209"/>
      <c r="W4" s="209"/>
      <c r="X4" s="209"/>
      <c r="Y4" s="209"/>
      <c r="Z4" s="162"/>
      <c r="AA4" s="211" t="s">
        <v>337</v>
      </c>
      <c r="AB4" s="153">
        <v>-145.851</v>
      </c>
      <c r="AC4" s="153">
        <v>-464.464</v>
      </c>
      <c r="AD4" s="153">
        <v>434.93060000000003</v>
      </c>
      <c r="AE4" s="153">
        <v>-33.8065</v>
      </c>
      <c r="AF4" s="153">
        <v>450.91820000000001</v>
      </c>
      <c r="AG4" s="153">
        <v>60.868969999999997</v>
      </c>
      <c r="AH4" s="153">
        <v>-6.0811299999999999</v>
      </c>
      <c r="AI4" s="153">
        <v>278.94639999999998</v>
      </c>
      <c r="AJ4" s="153">
        <v>-147.60900000000001</v>
      </c>
    </row>
    <row r="5" spans="1:37" ht="15.75">
      <c r="A5" s="195" t="s">
        <v>228</v>
      </c>
      <c r="B5" s="289">
        <v>12.5</v>
      </c>
      <c r="E5">
        <v>1.75</v>
      </c>
      <c r="F5" s="205" t="s">
        <v>337</v>
      </c>
      <c r="G5" s="209"/>
      <c r="H5" s="209"/>
      <c r="I5" s="209"/>
      <c r="J5" s="209"/>
      <c r="K5" s="209"/>
      <c r="L5" s="209"/>
      <c r="M5" s="209"/>
      <c r="N5" s="209"/>
      <c r="O5" s="209"/>
      <c r="Q5" s="209"/>
      <c r="R5" s="209"/>
      <c r="S5" s="209"/>
      <c r="T5" s="209"/>
      <c r="U5" s="209"/>
      <c r="V5" s="209"/>
      <c r="W5" s="209"/>
      <c r="X5" s="209"/>
      <c r="Y5" s="209"/>
      <c r="Z5" s="162"/>
      <c r="AA5" s="211" t="s">
        <v>337</v>
      </c>
      <c r="AB5" s="153">
        <v>136.83320000000001</v>
      </c>
      <c r="AC5" s="153">
        <v>5.9632379999999996</v>
      </c>
      <c r="AD5" s="153">
        <v>461.48430000000002</v>
      </c>
      <c r="AE5" s="153">
        <v>-6.5596399999999999</v>
      </c>
      <c r="AF5" s="153">
        <v>350.6712</v>
      </c>
      <c r="AG5" s="153">
        <v>89.539379999999994</v>
      </c>
      <c r="AH5" s="153">
        <v>29.1646</v>
      </c>
      <c r="AI5" s="153">
        <v>274.56760000000003</v>
      </c>
      <c r="AJ5" s="153">
        <v>-5.0602</v>
      </c>
    </row>
    <row r="6" spans="1:37" ht="15.75">
      <c r="A6" s="195" t="s">
        <v>245</v>
      </c>
      <c r="B6" s="289">
        <v>7.5</v>
      </c>
      <c r="E6">
        <v>3</v>
      </c>
      <c r="F6" s="205" t="s">
        <v>330</v>
      </c>
      <c r="G6" s="209"/>
      <c r="H6" s="209"/>
      <c r="I6" s="209"/>
      <c r="J6" s="209"/>
      <c r="K6" s="209"/>
      <c r="L6" s="209"/>
      <c r="M6" s="209"/>
      <c r="N6" s="209"/>
      <c r="O6" s="209"/>
      <c r="Q6" s="209"/>
      <c r="R6" s="209"/>
      <c r="S6" s="209"/>
      <c r="T6" s="209"/>
      <c r="U6" s="209"/>
      <c r="V6" s="209"/>
      <c r="W6" s="209"/>
      <c r="X6" s="209"/>
      <c r="Y6" s="209"/>
      <c r="Z6" s="162"/>
      <c r="AA6" s="211" t="s">
        <v>330</v>
      </c>
      <c r="AB6" s="153">
        <v>105.476</v>
      </c>
      <c r="AC6" s="153">
        <v>-56.052799999999998</v>
      </c>
      <c r="AD6" s="153">
        <v>305.73180000000002</v>
      </c>
      <c r="AE6" s="153">
        <v>32.22251</v>
      </c>
      <c r="AF6" s="153">
        <v>270.40719999999999</v>
      </c>
      <c r="AG6" s="153">
        <v>83.432079999999999</v>
      </c>
      <c r="AH6" s="153">
        <v>48.187559999999998</v>
      </c>
      <c r="AI6" s="153">
        <v>252.9847</v>
      </c>
      <c r="AJ6" s="153">
        <v>-51.537700000000001</v>
      </c>
    </row>
    <row r="7" spans="1:37" ht="15.75">
      <c r="A7" s="195" t="s">
        <v>231</v>
      </c>
      <c r="B7" s="289">
        <v>12.5</v>
      </c>
      <c r="E7">
        <v>3</v>
      </c>
      <c r="F7" s="205" t="s">
        <v>330</v>
      </c>
      <c r="G7" s="209"/>
      <c r="H7" s="209"/>
      <c r="I7" s="209"/>
      <c r="J7" s="209"/>
      <c r="K7" s="209"/>
      <c r="L7" s="209"/>
      <c r="M7" s="209"/>
      <c r="N7" s="209"/>
      <c r="O7" s="209"/>
      <c r="Q7" s="209"/>
      <c r="R7" s="209"/>
      <c r="S7" s="209"/>
      <c r="T7" s="209"/>
      <c r="U7" s="209"/>
      <c r="V7" s="209"/>
      <c r="W7" s="209"/>
      <c r="X7" s="209"/>
      <c r="Y7" s="209"/>
      <c r="Z7" s="162"/>
      <c r="AA7" s="211" t="s">
        <v>330</v>
      </c>
      <c r="AB7" s="153">
        <v>140.53720000000001</v>
      </c>
      <c r="AC7" s="153">
        <v>-41.944899999999997</v>
      </c>
      <c r="AD7" s="153">
        <v>270.85480000000001</v>
      </c>
      <c r="AE7" s="153">
        <v>39.329749999999997</v>
      </c>
      <c r="AF7" s="153">
        <v>267.08609999999999</v>
      </c>
      <c r="AG7" s="153">
        <v>35.270510000000002</v>
      </c>
      <c r="AH7" s="153">
        <v>32.844119999999997</v>
      </c>
      <c r="AI7" s="153">
        <v>245.08170000000001</v>
      </c>
      <c r="AJ7" s="153">
        <v>0.62380800000000003</v>
      </c>
    </row>
    <row r="8" spans="1:37" ht="15.75">
      <c r="A8" s="195" t="s">
        <v>234</v>
      </c>
      <c r="B8" s="289">
        <v>3</v>
      </c>
      <c r="E8">
        <v>5</v>
      </c>
      <c r="F8" s="205" t="s">
        <v>329</v>
      </c>
      <c r="G8" s="209"/>
      <c r="H8" s="209"/>
      <c r="I8" s="209"/>
      <c r="J8" s="209"/>
      <c r="K8" s="209"/>
      <c r="L8" s="209"/>
      <c r="M8" s="209"/>
      <c r="N8" s="209"/>
      <c r="O8" s="209"/>
      <c r="Q8" s="209"/>
      <c r="R8" s="209"/>
      <c r="S8" s="209"/>
      <c r="T8" s="209"/>
      <c r="U8" s="209"/>
      <c r="V8" s="209"/>
      <c r="W8" s="209"/>
      <c r="X8" s="209"/>
      <c r="Y8" s="209"/>
      <c r="Z8" s="162"/>
      <c r="AA8" s="211" t="s">
        <v>329</v>
      </c>
      <c r="AB8" s="153">
        <v>-25.127400000000002</v>
      </c>
      <c r="AC8" s="153">
        <v>-29.4544</v>
      </c>
      <c r="AD8" s="153">
        <v>228.63480000000001</v>
      </c>
      <c r="AE8" s="153">
        <v>56.061030000000002</v>
      </c>
      <c r="AF8" s="153">
        <v>210.05410000000001</v>
      </c>
      <c r="AG8" s="153">
        <v>97.660210000000006</v>
      </c>
      <c r="AH8" s="153">
        <v>121.85769999999999</v>
      </c>
      <c r="AI8" s="153">
        <v>186.05600000000001</v>
      </c>
      <c r="AJ8" s="153">
        <v>5.1889880000000002</v>
      </c>
    </row>
    <row r="9" spans="1:37" ht="15.75">
      <c r="A9" s="195" t="s">
        <v>237</v>
      </c>
      <c r="B9" s="289">
        <v>3</v>
      </c>
      <c r="E9">
        <v>5</v>
      </c>
      <c r="F9" s="205" t="s">
        <v>329</v>
      </c>
      <c r="G9" s="209"/>
      <c r="H9" s="209"/>
      <c r="I9" s="209"/>
      <c r="J9" s="209"/>
      <c r="K9" s="209"/>
      <c r="L9" s="209"/>
      <c r="M9" s="209"/>
      <c r="N9" s="209"/>
      <c r="O9" s="209"/>
      <c r="Q9" s="209"/>
      <c r="R9" s="209"/>
      <c r="S9" s="209"/>
      <c r="T9" s="209"/>
      <c r="U9" s="209"/>
      <c r="V9" s="209"/>
      <c r="W9" s="209"/>
      <c r="X9" s="209"/>
      <c r="Y9" s="209"/>
      <c r="Z9" s="162"/>
      <c r="AA9" s="211" t="s">
        <v>329</v>
      </c>
      <c r="AB9" s="153">
        <v>86.4101</v>
      </c>
      <c r="AC9" s="153">
        <v>-54.294199999999996</v>
      </c>
      <c r="AD9" s="153">
        <v>227.2105</v>
      </c>
      <c r="AE9" s="153">
        <v>81.223140000000001</v>
      </c>
      <c r="AF9" s="153">
        <v>209.5573</v>
      </c>
      <c r="AG9" s="153">
        <v>34.528889999999997</v>
      </c>
      <c r="AH9" s="153">
        <v>158.86089999999999</v>
      </c>
      <c r="AI9" s="153">
        <v>176.21979999999999</v>
      </c>
      <c r="AJ9" s="153">
        <v>67.084540000000004</v>
      </c>
    </row>
    <row r="10" spans="1:37" ht="15.75">
      <c r="A10" s="195" t="s">
        <v>240</v>
      </c>
      <c r="B10" s="289">
        <v>12.5</v>
      </c>
      <c r="E10">
        <v>7.5</v>
      </c>
      <c r="F10" s="205" t="s">
        <v>328</v>
      </c>
      <c r="G10" s="209"/>
      <c r="H10" s="209"/>
      <c r="I10" s="209"/>
      <c r="J10" s="209"/>
      <c r="K10" s="209"/>
      <c r="L10" s="209"/>
      <c r="M10" s="209"/>
      <c r="N10" s="209"/>
      <c r="O10" s="209"/>
      <c r="Q10" s="209"/>
      <c r="R10" s="209"/>
      <c r="S10" s="209"/>
      <c r="T10" s="209"/>
      <c r="U10" s="209"/>
      <c r="V10" s="209"/>
      <c r="W10" s="209"/>
      <c r="X10" s="209"/>
      <c r="Y10" s="209"/>
      <c r="Z10" s="162"/>
      <c r="AA10" s="211" t="s">
        <v>328</v>
      </c>
      <c r="AB10" s="153">
        <v>123.4969</v>
      </c>
      <c r="AC10" s="153">
        <v>1.6278239999999999</v>
      </c>
      <c r="AD10" s="153">
        <v>183.7602</v>
      </c>
      <c r="AE10" s="153">
        <v>71.385940000000005</v>
      </c>
      <c r="AF10" s="153">
        <v>163.6285</v>
      </c>
      <c r="AG10" s="153">
        <v>124.6495</v>
      </c>
      <c r="AH10" s="153">
        <v>125.9931</v>
      </c>
      <c r="AI10" s="153">
        <v>142.5986</v>
      </c>
      <c r="AJ10" s="153">
        <v>42.315779999999997</v>
      </c>
    </row>
    <row r="11" spans="1:37" ht="15.75">
      <c r="A11" s="195" t="s">
        <v>241</v>
      </c>
      <c r="B11" s="289">
        <v>12.5</v>
      </c>
      <c r="E11">
        <v>7.5</v>
      </c>
      <c r="F11" s="205" t="s">
        <v>328</v>
      </c>
      <c r="G11" s="209"/>
      <c r="H11" s="209"/>
      <c r="I11" s="209"/>
      <c r="J11" s="209"/>
      <c r="K11" s="209"/>
      <c r="L11" s="209"/>
      <c r="M11" s="209"/>
      <c r="N11" s="209"/>
      <c r="O11" s="209"/>
      <c r="Q11" s="209"/>
      <c r="R11" s="209"/>
      <c r="S11" s="209"/>
      <c r="T11" s="209"/>
      <c r="U11" s="209"/>
      <c r="V11" s="209"/>
      <c r="W11" s="209"/>
      <c r="X11" s="209"/>
      <c r="Y11" s="209"/>
      <c r="Z11" s="162"/>
      <c r="AA11" s="211" t="s">
        <v>328</v>
      </c>
      <c r="AB11" s="153">
        <v>42.334580000000003</v>
      </c>
      <c r="AC11" s="153">
        <v>-5.14893</v>
      </c>
      <c r="AD11" s="153">
        <v>158.1651</v>
      </c>
      <c r="AE11" s="153">
        <v>89.585669999999993</v>
      </c>
      <c r="AF11" s="153">
        <v>172.18299999999999</v>
      </c>
      <c r="AG11" s="153">
        <v>40.604259999999996</v>
      </c>
      <c r="AH11" s="153">
        <v>78.227059999999994</v>
      </c>
      <c r="AI11" s="153">
        <v>137.75479999999999</v>
      </c>
      <c r="AJ11" s="153">
        <v>77.673469999999995</v>
      </c>
    </row>
    <row r="12" spans="1:37" ht="16.5" thickBot="1">
      <c r="A12" s="82" t="s">
        <v>104</v>
      </c>
      <c r="B12" s="290">
        <v>7.5</v>
      </c>
      <c r="E12">
        <v>12.5</v>
      </c>
      <c r="F12" s="205" t="s">
        <v>327</v>
      </c>
      <c r="G12" s="212">
        <v>10.888629999999999</v>
      </c>
      <c r="H12" s="212">
        <v>7.734642</v>
      </c>
      <c r="I12" s="209"/>
      <c r="J12" s="212">
        <v>9.2573150000000002</v>
      </c>
      <c r="K12" s="209"/>
      <c r="L12" s="212">
        <v>14.491529999999999</v>
      </c>
      <c r="M12" s="212">
        <v>10.47498</v>
      </c>
      <c r="N12" s="212">
        <v>13.4719</v>
      </c>
      <c r="O12" s="209"/>
      <c r="Q12" s="212">
        <v>87.109049999999996</v>
      </c>
      <c r="R12" s="212">
        <v>61.877139999999997</v>
      </c>
      <c r="S12" s="209"/>
      <c r="T12" s="212">
        <v>74.058520000000001</v>
      </c>
      <c r="U12" s="209"/>
      <c r="V12" s="212">
        <v>115.93219999999999</v>
      </c>
      <c r="W12" s="212">
        <v>83.799809999999994</v>
      </c>
      <c r="X12" s="212">
        <v>107.7752</v>
      </c>
      <c r="Y12" s="209"/>
      <c r="Z12" s="162"/>
      <c r="AA12" s="211" t="s">
        <v>327</v>
      </c>
      <c r="AB12" s="153">
        <v>87.109049999999996</v>
      </c>
      <c r="AC12" s="153">
        <v>61.877139999999997</v>
      </c>
      <c r="AD12" s="153">
        <v>130.3766</v>
      </c>
      <c r="AE12" s="153">
        <v>74.058520000000001</v>
      </c>
      <c r="AF12" s="153">
        <v>133.43680000000001</v>
      </c>
      <c r="AG12" s="153">
        <v>115.93219999999999</v>
      </c>
      <c r="AH12" s="153">
        <v>83.799809999999994</v>
      </c>
      <c r="AI12" s="153">
        <v>107.7752</v>
      </c>
      <c r="AJ12" s="153">
        <v>72.434820000000002</v>
      </c>
    </row>
    <row r="13" spans="1:37" ht="15.75">
      <c r="E13">
        <v>12.5</v>
      </c>
      <c r="F13" s="205" t="s">
        <v>327</v>
      </c>
      <c r="G13" s="212">
        <v>10.30227</v>
      </c>
      <c r="H13" s="212">
        <v>11.85079</v>
      </c>
      <c r="I13" s="209"/>
      <c r="J13" s="212">
        <v>12.514749999999999</v>
      </c>
      <c r="K13" s="209"/>
      <c r="L13" s="212">
        <v>14.547560000000001</v>
      </c>
      <c r="M13" s="212">
        <v>10.586399999999999</v>
      </c>
      <c r="N13" s="212">
        <v>13.85493</v>
      </c>
      <c r="O13" s="209"/>
      <c r="Q13" s="212">
        <v>82.418120000000002</v>
      </c>
      <c r="R13" s="212">
        <v>94.806299999999993</v>
      </c>
      <c r="S13" s="209"/>
      <c r="T13" s="212">
        <v>100.11799999999999</v>
      </c>
      <c r="U13" s="209"/>
      <c r="V13" s="212">
        <v>116.3805</v>
      </c>
      <c r="W13" s="212">
        <v>84.691199999999995</v>
      </c>
      <c r="X13" s="212">
        <v>110.8394</v>
      </c>
      <c r="Y13" s="209"/>
      <c r="Z13" s="162"/>
      <c r="AA13" s="211" t="s">
        <v>327</v>
      </c>
      <c r="AB13" s="153">
        <v>82.418120000000002</v>
      </c>
      <c r="AC13" s="153">
        <v>94.806299999999993</v>
      </c>
      <c r="AD13" s="153">
        <v>128.9357</v>
      </c>
      <c r="AE13" s="153">
        <v>100.11799999999999</v>
      </c>
      <c r="AF13" s="153">
        <v>135.8142</v>
      </c>
      <c r="AG13" s="153">
        <v>116.3805</v>
      </c>
      <c r="AH13" s="153">
        <v>84.691199999999995</v>
      </c>
      <c r="AI13" s="153">
        <v>110.8394</v>
      </c>
      <c r="AJ13" s="153">
        <v>72.453519999999997</v>
      </c>
    </row>
    <row r="14" spans="1:37" ht="15.75">
      <c r="A14" s="288" t="s">
        <v>378</v>
      </c>
      <c r="E14">
        <v>20</v>
      </c>
      <c r="F14" s="205" t="s">
        <v>326</v>
      </c>
      <c r="G14" s="212">
        <v>14.554169999999999</v>
      </c>
      <c r="H14" s="212">
        <v>13.509650000000001</v>
      </c>
      <c r="I14" s="212">
        <v>23.350719999999999</v>
      </c>
      <c r="J14" s="212">
        <v>15.859249999999999</v>
      </c>
      <c r="K14" s="212">
        <v>22.445460000000001</v>
      </c>
      <c r="L14" s="212">
        <v>21.708359999999999</v>
      </c>
      <c r="M14" s="212">
        <v>18.24295</v>
      </c>
      <c r="N14" s="212">
        <v>22.669599999999999</v>
      </c>
      <c r="O14" s="212">
        <v>15.264849999999999</v>
      </c>
      <c r="Q14" s="212">
        <v>72.770830000000004</v>
      </c>
      <c r="R14" s="212">
        <v>67.548249999999996</v>
      </c>
      <c r="S14" s="212">
        <v>116.75360000000001</v>
      </c>
      <c r="T14" s="212">
        <v>79.296229999999994</v>
      </c>
      <c r="U14" s="212">
        <v>112.2273</v>
      </c>
      <c r="V14" s="212">
        <v>108.54179999999999</v>
      </c>
      <c r="W14" s="212">
        <v>91.214730000000003</v>
      </c>
      <c r="X14" s="212">
        <v>113.348</v>
      </c>
      <c r="Y14" s="212">
        <v>76.324250000000006</v>
      </c>
      <c r="Z14" s="162"/>
      <c r="AA14" s="211" t="s">
        <v>326</v>
      </c>
      <c r="AB14" s="153">
        <v>72.770830000000004</v>
      </c>
      <c r="AC14" s="153">
        <v>67.548249999999996</v>
      </c>
      <c r="AD14" s="153">
        <v>116.75360000000001</v>
      </c>
      <c r="AE14" s="153">
        <v>79.296229999999994</v>
      </c>
      <c r="AF14" s="153">
        <v>112.2273</v>
      </c>
      <c r="AG14" s="153">
        <v>108.54179999999999</v>
      </c>
      <c r="AH14" s="153">
        <v>91.214730000000003</v>
      </c>
      <c r="AI14" s="153">
        <v>113.348</v>
      </c>
      <c r="AJ14" s="153">
        <v>76.324250000000006</v>
      </c>
    </row>
    <row r="15" spans="1:37" ht="15.75">
      <c r="E15">
        <v>20</v>
      </c>
      <c r="F15" s="205" t="s">
        <v>326</v>
      </c>
      <c r="G15" s="212">
        <v>18.625299999999999</v>
      </c>
      <c r="H15" s="212">
        <v>18.822220000000002</v>
      </c>
      <c r="I15" s="212">
        <v>23.97626</v>
      </c>
      <c r="J15" s="212">
        <v>17.971229999999998</v>
      </c>
      <c r="K15" s="212">
        <v>23.66057</v>
      </c>
      <c r="L15" s="212">
        <v>9.8938950000000006</v>
      </c>
      <c r="M15" s="212">
        <v>23.612259999999999</v>
      </c>
      <c r="N15" s="212">
        <v>20.71208</v>
      </c>
      <c r="O15" s="212">
        <v>20.41</v>
      </c>
      <c r="Q15" s="212">
        <v>93.126490000000004</v>
      </c>
      <c r="R15" s="212">
        <v>94.11112</v>
      </c>
      <c r="S15" s="212">
        <v>119.8813</v>
      </c>
      <c r="T15" s="212">
        <v>89.85615</v>
      </c>
      <c r="U15" s="212">
        <v>118.3028</v>
      </c>
      <c r="V15" s="212">
        <v>49.469470000000001</v>
      </c>
      <c r="W15" s="212">
        <v>118.0613</v>
      </c>
      <c r="X15" s="212">
        <v>103.5604</v>
      </c>
      <c r="Y15" s="212">
        <v>102.05</v>
      </c>
      <c r="Z15" s="162"/>
      <c r="AA15" s="211" t="s">
        <v>326</v>
      </c>
      <c r="AB15" s="153">
        <v>93.126490000000004</v>
      </c>
      <c r="AC15" s="153">
        <v>94.11112</v>
      </c>
      <c r="AD15" s="153">
        <v>119.8813</v>
      </c>
      <c r="AE15" s="153">
        <v>89.85615</v>
      </c>
      <c r="AF15" s="153">
        <v>118.3028</v>
      </c>
      <c r="AG15" s="153">
        <v>49.469470000000001</v>
      </c>
      <c r="AH15" s="153">
        <v>118.0613</v>
      </c>
      <c r="AI15" s="153">
        <v>103.5604</v>
      </c>
      <c r="AJ15" s="153">
        <v>102.05</v>
      </c>
    </row>
    <row r="16" spans="1:37" ht="15.75">
      <c r="E16">
        <v>31.25</v>
      </c>
      <c r="F16" s="205" t="s">
        <v>325</v>
      </c>
      <c r="G16" s="212">
        <v>30.682320000000001</v>
      </c>
      <c r="H16" s="212">
        <v>23.993400000000001</v>
      </c>
      <c r="I16" s="212">
        <v>32.822679999999998</v>
      </c>
      <c r="J16" s="212">
        <v>28.692299999999999</v>
      </c>
      <c r="K16" s="212">
        <v>36.437919999999998</v>
      </c>
      <c r="L16" s="212">
        <v>31.8066</v>
      </c>
      <c r="M16" s="212">
        <v>31.581060000000001</v>
      </c>
      <c r="N16" s="212">
        <v>31.977219999999999</v>
      </c>
      <c r="O16" s="212">
        <v>27.358619999999998</v>
      </c>
      <c r="Q16" s="212">
        <v>98.183430000000001</v>
      </c>
      <c r="R16" s="212">
        <v>76.778880000000001</v>
      </c>
      <c r="S16" s="212">
        <v>105.0326</v>
      </c>
      <c r="T16" s="212">
        <v>91.815359999999998</v>
      </c>
      <c r="U16" s="212">
        <v>116.60129999999999</v>
      </c>
      <c r="V16" s="212">
        <v>101.7811</v>
      </c>
      <c r="W16" s="212">
        <v>101.0594</v>
      </c>
      <c r="X16" s="212">
        <v>102.3271</v>
      </c>
      <c r="Y16" s="212">
        <v>87.547569999999993</v>
      </c>
      <c r="Z16" s="162"/>
      <c r="AA16" s="211" t="s">
        <v>325</v>
      </c>
      <c r="AB16" s="153">
        <v>98.183430000000001</v>
      </c>
      <c r="AC16" s="153">
        <v>76.778880000000001</v>
      </c>
      <c r="AD16" s="153">
        <v>105.0326</v>
      </c>
      <c r="AE16" s="153">
        <v>91.815359999999998</v>
      </c>
      <c r="AF16" s="153">
        <v>116.60129999999999</v>
      </c>
      <c r="AG16" s="153">
        <v>101.7811</v>
      </c>
      <c r="AH16" s="153">
        <v>101.0594</v>
      </c>
      <c r="AI16" s="153">
        <v>102.3271</v>
      </c>
      <c r="AJ16" s="153">
        <v>87.547569999999993</v>
      </c>
    </row>
    <row r="17" spans="2:36" ht="15.75">
      <c r="B17" s="52"/>
      <c r="E17">
        <v>31.25</v>
      </c>
      <c r="F17" s="205" t="s">
        <v>325</v>
      </c>
      <c r="G17" s="212">
        <v>22.114339999999999</v>
      </c>
      <c r="H17" s="212">
        <v>22.201830000000001</v>
      </c>
      <c r="I17" s="212">
        <v>30.8855</v>
      </c>
      <c r="J17" s="212">
        <v>32.871740000000003</v>
      </c>
      <c r="K17" s="212">
        <v>32.458159999999999</v>
      </c>
      <c r="L17" s="212">
        <v>25.982749999999999</v>
      </c>
      <c r="M17" s="212">
        <v>36.985599999999998</v>
      </c>
      <c r="N17" s="212">
        <v>21.505680000000002</v>
      </c>
      <c r="O17" s="212">
        <v>33.71725</v>
      </c>
      <c r="Q17" s="212">
        <v>70.765870000000007</v>
      </c>
      <c r="R17" s="212">
        <v>71.045860000000005</v>
      </c>
      <c r="S17" s="212">
        <v>98.833609999999993</v>
      </c>
      <c r="T17" s="212">
        <v>105.1896</v>
      </c>
      <c r="U17" s="212">
        <v>103.8661</v>
      </c>
      <c r="V17" s="212">
        <v>83.14479</v>
      </c>
      <c r="W17" s="212">
        <v>118.3539</v>
      </c>
      <c r="X17" s="212">
        <v>68.818179999999998</v>
      </c>
      <c r="Y17" s="212">
        <v>107.8952</v>
      </c>
      <c r="Z17" s="162"/>
      <c r="AA17" s="211" t="s">
        <v>325</v>
      </c>
      <c r="AB17" s="153">
        <v>70.765870000000007</v>
      </c>
      <c r="AC17" s="153">
        <v>71.045860000000005</v>
      </c>
      <c r="AD17" s="153">
        <v>98.833609999999993</v>
      </c>
      <c r="AE17" s="153">
        <v>105.1896</v>
      </c>
      <c r="AF17" s="153">
        <v>103.8661</v>
      </c>
      <c r="AG17" s="153">
        <v>83.14479</v>
      </c>
      <c r="AH17" s="153">
        <v>118.3539</v>
      </c>
      <c r="AI17" s="153">
        <v>68.818179999999998</v>
      </c>
      <c r="AJ17" s="153">
        <v>107.8952</v>
      </c>
    </row>
    <row r="18" spans="2:36" ht="15.75">
      <c r="B18" s="52"/>
      <c r="E18">
        <v>50</v>
      </c>
      <c r="F18" s="205" t="s">
        <v>324</v>
      </c>
      <c r="G18" s="212">
        <v>45.59778</v>
      </c>
      <c r="H18" s="212">
        <v>38.143819999999998</v>
      </c>
      <c r="I18" s="212">
        <v>57.878869999999999</v>
      </c>
      <c r="J18" s="212">
        <v>44.818460000000002</v>
      </c>
      <c r="K18" s="212">
        <v>48.859020000000001</v>
      </c>
      <c r="L18" s="212">
        <v>47.176600000000001</v>
      </c>
      <c r="M18" s="212">
        <v>47.27854</v>
      </c>
      <c r="N18" s="212">
        <v>50.77111</v>
      </c>
      <c r="O18" s="212">
        <v>48.259070000000001</v>
      </c>
      <c r="Q18" s="212">
        <v>91.19556</v>
      </c>
      <c r="R18" s="212">
        <v>76.287639999999996</v>
      </c>
      <c r="S18" s="212">
        <v>115.7577</v>
      </c>
      <c r="T18" s="212">
        <v>89.636930000000007</v>
      </c>
      <c r="U18" s="212">
        <v>97.718040000000002</v>
      </c>
      <c r="V18" s="212">
        <v>94.353189999999998</v>
      </c>
      <c r="W18" s="212">
        <v>94.557069999999996</v>
      </c>
      <c r="X18" s="212">
        <v>101.54219999999999</v>
      </c>
      <c r="Y18" s="212">
        <v>96.518140000000002</v>
      </c>
      <c r="Z18" s="162"/>
      <c r="AA18" s="211" t="s">
        <v>324</v>
      </c>
      <c r="AB18" s="153">
        <v>91.19556</v>
      </c>
      <c r="AC18" s="153">
        <v>76.287639999999996</v>
      </c>
      <c r="AD18" s="153">
        <v>115.7577</v>
      </c>
      <c r="AE18" s="153">
        <v>89.636930000000007</v>
      </c>
      <c r="AF18" s="153">
        <v>97.718040000000002</v>
      </c>
      <c r="AG18" s="153">
        <v>94.353189999999998</v>
      </c>
      <c r="AH18" s="153">
        <v>94.557069999999996</v>
      </c>
      <c r="AI18" s="153">
        <v>101.54219999999999</v>
      </c>
      <c r="AJ18" s="153">
        <v>96.518140000000002</v>
      </c>
    </row>
    <row r="19" spans="2:36" ht="15.75">
      <c r="B19" s="52"/>
      <c r="E19">
        <v>50</v>
      </c>
      <c r="F19" s="205" t="s">
        <v>324</v>
      </c>
      <c r="G19" s="212">
        <v>49.863660000000003</v>
      </c>
      <c r="H19" s="212">
        <v>53.21237</v>
      </c>
      <c r="I19" s="212">
        <v>44.845829999999999</v>
      </c>
      <c r="J19" s="212">
        <v>52.71772</v>
      </c>
      <c r="K19" s="212">
        <v>51.132980000000003</v>
      </c>
      <c r="L19" s="212">
        <v>41.971519999999998</v>
      </c>
      <c r="M19" s="212">
        <v>45.398780000000002</v>
      </c>
      <c r="N19" s="212">
        <v>41.342379999999999</v>
      </c>
      <c r="O19" s="212">
        <v>53.409669999999998</v>
      </c>
      <c r="Q19" s="212">
        <v>99.727320000000006</v>
      </c>
      <c r="R19" s="212">
        <v>106.4247</v>
      </c>
      <c r="S19" s="212">
        <v>89.691659999999999</v>
      </c>
      <c r="T19" s="212">
        <v>105.4354</v>
      </c>
      <c r="U19" s="212">
        <v>102.26600000000001</v>
      </c>
      <c r="V19" s="212">
        <v>83.943049999999999</v>
      </c>
      <c r="W19" s="212">
        <v>90.797560000000004</v>
      </c>
      <c r="X19" s="212">
        <v>82.684759999999997</v>
      </c>
      <c r="Y19" s="212">
        <v>106.8193</v>
      </c>
      <c r="Z19" s="162"/>
      <c r="AA19" s="211" t="s">
        <v>324</v>
      </c>
      <c r="AB19" s="153">
        <v>99.727320000000006</v>
      </c>
      <c r="AC19" s="153">
        <v>106.4247</v>
      </c>
      <c r="AD19" s="153">
        <v>89.691659999999999</v>
      </c>
      <c r="AE19" s="153">
        <v>105.4354</v>
      </c>
      <c r="AF19" s="153">
        <v>102.26600000000001</v>
      </c>
      <c r="AG19" s="153">
        <v>83.943049999999999</v>
      </c>
      <c r="AH19" s="153">
        <v>90.797560000000004</v>
      </c>
      <c r="AI19" s="153">
        <v>82.684759999999997</v>
      </c>
      <c r="AJ19" s="153">
        <v>106.8193</v>
      </c>
    </row>
    <row r="20" spans="2:36" ht="15.75">
      <c r="E20">
        <v>87.5</v>
      </c>
      <c r="F20" s="205" t="s">
        <v>323</v>
      </c>
      <c r="G20" s="212">
        <v>100.3323</v>
      </c>
      <c r="H20" s="212">
        <v>88.811350000000004</v>
      </c>
      <c r="I20" s="212">
        <v>89.474029999999999</v>
      </c>
      <c r="J20" s="212">
        <v>81.180229999999995</v>
      </c>
      <c r="K20" s="212">
        <v>88.608099999999993</v>
      </c>
      <c r="L20" s="212">
        <v>102.56180000000001</v>
      </c>
      <c r="M20" s="212">
        <v>87.166399999999996</v>
      </c>
      <c r="N20" s="212">
        <v>85.489350000000002</v>
      </c>
      <c r="O20" s="212">
        <v>80.762180000000001</v>
      </c>
      <c r="Q20" s="212">
        <v>114.66540000000001</v>
      </c>
      <c r="R20" s="212">
        <v>101.4987</v>
      </c>
      <c r="S20" s="212">
        <v>102.256</v>
      </c>
      <c r="T20" s="212">
        <v>92.7774</v>
      </c>
      <c r="U20" s="212">
        <v>101.2664</v>
      </c>
      <c r="V20" s="212">
        <v>117.2135</v>
      </c>
      <c r="W20" s="212">
        <v>99.618750000000006</v>
      </c>
      <c r="X20" s="212">
        <v>97.702110000000005</v>
      </c>
      <c r="Y20" s="212">
        <v>92.299629999999993</v>
      </c>
      <c r="Z20" s="162"/>
      <c r="AA20" s="211" t="s">
        <v>323</v>
      </c>
      <c r="AB20" s="153">
        <v>114.66540000000001</v>
      </c>
      <c r="AC20" s="153">
        <v>101.4987</v>
      </c>
      <c r="AD20" s="153">
        <v>102.256</v>
      </c>
      <c r="AE20" s="153">
        <v>92.7774</v>
      </c>
      <c r="AF20" s="153">
        <v>101.2664</v>
      </c>
      <c r="AG20" s="153">
        <v>117.2135</v>
      </c>
      <c r="AH20" s="153">
        <v>99.618750000000006</v>
      </c>
      <c r="AI20" s="153">
        <v>97.702110000000005</v>
      </c>
      <c r="AJ20" s="153">
        <v>92.299629999999993</v>
      </c>
    </row>
    <row r="21" spans="2:36" ht="15.75">
      <c r="E21">
        <v>125</v>
      </c>
      <c r="F21" s="205" t="s">
        <v>336</v>
      </c>
      <c r="G21" s="212">
        <v>131.72989999999999</v>
      </c>
      <c r="H21" s="212">
        <v>140.25729999999999</v>
      </c>
      <c r="I21" s="212">
        <v>125.08240000000001</v>
      </c>
      <c r="J21" s="212">
        <v>125.5582</v>
      </c>
      <c r="K21" s="212">
        <v>126.1623</v>
      </c>
      <c r="L21" s="212">
        <v>154.05950000000001</v>
      </c>
      <c r="M21" s="212">
        <v>121.6418</v>
      </c>
      <c r="N21" s="212">
        <v>126.7933</v>
      </c>
      <c r="O21" s="212">
        <v>118.9238</v>
      </c>
      <c r="Q21" s="212">
        <v>105.3839</v>
      </c>
      <c r="R21" s="212">
        <v>112.2059</v>
      </c>
      <c r="S21" s="212">
        <v>100.0659</v>
      </c>
      <c r="T21" s="212">
        <v>100.4466</v>
      </c>
      <c r="U21" s="212">
        <v>100.9299</v>
      </c>
      <c r="V21" s="212">
        <v>123.24760000000001</v>
      </c>
      <c r="W21" s="212">
        <v>97.313410000000005</v>
      </c>
      <c r="X21" s="212">
        <v>101.4346</v>
      </c>
      <c r="Y21" s="212">
        <v>95.139020000000002</v>
      </c>
      <c r="Z21" s="162"/>
      <c r="AA21" s="211" t="s">
        <v>336</v>
      </c>
      <c r="AB21" s="153">
        <v>105.3839</v>
      </c>
      <c r="AC21" s="153">
        <v>112.2059</v>
      </c>
      <c r="AD21" s="153">
        <v>100.0659</v>
      </c>
      <c r="AE21" s="153">
        <v>100.4466</v>
      </c>
      <c r="AF21" s="153">
        <v>100.9299</v>
      </c>
      <c r="AG21" s="153">
        <v>123.24760000000001</v>
      </c>
      <c r="AH21" s="153">
        <v>97.313410000000005</v>
      </c>
      <c r="AI21" s="153">
        <v>101.4346</v>
      </c>
      <c r="AJ21" s="153">
        <v>95.139020000000002</v>
      </c>
    </row>
    <row r="22" spans="2:36" ht="15.75">
      <c r="E22">
        <v>125</v>
      </c>
      <c r="F22" s="205" t="s">
        <v>336</v>
      </c>
      <c r="G22" s="212">
        <v>139.2535</v>
      </c>
      <c r="H22" s="212">
        <v>133.05940000000001</v>
      </c>
      <c r="I22" s="212">
        <v>112.04519999999999</v>
      </c>
      <c r="J22" s="212">
        <v>133.06399999999999</v>
      </c>
      <c r="K22" s="212">
        <v>121.8001</v>
      </c>
      <c r="L22" s="212">
        <v>116.90130000000001</v>
      </c>
      <c r="M22" s="212">
        <v>134.36240000000001</v>
      </c>
      <c r="N22" s="212">
        <v>149.54650000000001</v>
      </c>
      <c r="O22" s="212">
        <v>145.95079999999999</v>
      </c>
      <c r="Q22" s="212">
        <v>111.4028</v>
      </c>
      <c r="R22" s="212">
        <v>106.44750000000001</v>
      </c>
      <c r="S22" s="212">
        <v>89.636189999999999</v>
      </c>
      <c r="T22" s="212">
        <v>106.4512</v>
      </c>
      <c r="U22" s="212">
        <v>97.440060000000003</v>
      </c>
      <c r="V22" s="212">
        <v>93.521050000000002</v>
      </c>
      <c r="W22" s="212">
        <v>107.48990000000001</v>
      </c>
      <c r="X22" s="212">
        <v>119.63720000000001</v>
      </c>
      <c r="Y22" s="212">
        <v>116.7606</v>
      </c>
      <c r="Z22" s="162"/>
      <c r="AA22" s="211" t="s">
        <v>336</v>
      </c>
      <c r="AB22" s="153">
        <v>111.4028</v>
      </c>
      <c r="AC22" s="153">
        <v>106.44750000000001</v>
      </c>
      <c r="AD22" s="153">
        <v>89.636189999999999</v>
      </c>
      <c r="AE22" s="153">
        <v>106.4512</v>
      </c>
      <c r="AF22" s="153">
        <v>97.440060000000003</v>
      </c>
      <c r="AG22" s="153">
        <v>93.521050000000002</v>
      </c>
      <c r="AH22" s="153">
        <v>107.48990000000001</v>
      </c>
      <c r="AI22" s="153">
        <v>119.63720000000001</v>
      </c>
      <c r="AJ22" s="153">
        <v>116.7606</v>
      </c>
    </row>
    <row r="23" spans="2:36" ht="15.75">
      <c r="E23">
        <v>200</v>
      </c>
      <c r="F23" s="205" t="s">
        <v>335</v>
      </c>
      <c r="G23" s="212">
        <v>190.7978</v>
      </c>
      <c r="H23" s="212">
        <v>194.90989999999999</v>
      </c>
      <c r="I23" s="212">
        <v>202.4538</v>
      </c>
      <c r="J23" s="212">
        <v>195.9271</v>
      </c>
      <c r="K23" s="212">
        <v>195.6147</v>
      </c>
      <c r="L23" s="212">
        <v>197.14099999999999</v>
      </c>
      <c r="M23" s="212">
        <v>200.07259999999999</v>
      </c>
      <c r="N23" s="212">
        <v>186.9649</v>
      </c>
      <c r="O23" s="212">
        <v>190.96100000000001</v>
      </c>
      <c r="Q23" s="212">
        <v>95.398880000000005</v>
      </c>
      <c r="R23" s="212">
        <v>97.454949999999997</v>
      </c>
      <c r="S23" s="212">
        <v>101.2269</v>
      </c>
      <c r="T23" s="212">
        <v>97.963549999999998</v>
      </c>
      <c r="U23" s="212">
        <v>97.807339999999996</v>
      </c>
      <c r="V23" s="212">
        <v>98.570509999999999</v>
      </c>
      <c r="W23" s="212">
        <v>100.0363</v>
      </c>
      <c r="X23" s="212">
        <v>93.482470000000006</v>
      </c>
      <c r="Y23" s="212">
        <v>95.480490000000003</v>
      </c>
      <c r="Z23" s="162"/>
      <c r="AA23" s="211" t="s">
        <v>335</v>
      </c>
      <c r="AB23" s="153">
        <v>95.398880000000005</v>
      </c>
      <c r="AC23" s="153">
        <v>97.454949999999997</v>
      </c>
      <c r="AD23" s="153">
        <v>101.2269</v>
      </c>
      <c r="AE23" s="153">
        <v>97.963549999999998</v>
      </c>
      <c r="AF23" s="153">
        <v>97.807339999999996</v>
      </c>
      <c r="AG23" s="153">
        <v>98.570509999999999</v>
      </c>
      <c r="AH23" s="153">
        <v>100.0363</v>
      </c>
      <c r="AI23" s="153">
        <v>93.482470000000006</v>
      </c>
      <c r="AJ23" s="153">
        <v>95.480490000000003</v>
      </c>
    </row>
    <row r="24" spans="2:36" ht="15.75">
      <c r="E24">
        <v>200</v>
      </c>
      <c r="F24" s="205" t="s">
        <v>335</v>
      </c>
      <c r="G24" s="212">
        <v>207.35939999999999</v>
      </c>
      <c r="H24" s="212">
        <v>244.47730000000001</v>
      </c>
      <c r="I24" s="212">
        <v>205.2107</v>
      </c>
      <c r="J24" s="212">
        <v>227.75380000000001</v>
      </c>
      <c r="K24" s="212">
        <v>192.13550000000001</v>
      </c>
      <c r="L24" s="212">
        <v>186.24590000000001</v>
      </c>
      <c r="M24" s="212">
        <v>197.9759</v>
      </c>
      <c r="N24" s="212">
        <v>199.3888</v>
      </c>
      <c r="O24" s="212">
        <v>213.48560000000001</v>
      </c>
      <c r="Q24" s="212">
        <v>103.6797</v>
      </c>
      <c r="R24" s="212">
        <v>122.23869999999999</v>
      </c>
      <c r="S24" s="212">
        <v>102.6053</v>
      </c>
      <c r="T24" s="212">
        <v>113.87690000000001</v>
      </c>
      <c r="U24" s="212">
        <v>96.067740000000001</v>
      </c>
      <c r="V24" s="212">
        <v>93.122929999999997</v>
      </c>
      <c r="W24" s="212">
        <v>98.987970000000004</v>
      </c>
      <c r="X24" s="212">
        <v>99.694379999999995</v>
      </c>
      <c r="Y24" s="212">
        <v>106.7428</v>
      </c>
      <c r="Z24" s="162"/>
      <c r="AA24" s="211" t="s">
        <v>335</v>
      </c>
      <c r="AB24" s="153">
        <v>103.6797</v>
      </c>
      <c r="AC24" s="153">
        <v>122.23869999999999</v>
      </c>
      <c r="AD24" s="153">
        <v>102.6053</v>
      </c>
      <c r="AE24" s="153">
        <v>113.87690000000001</v>
      </c>
      <c r="AF24" s="153">
        <v>96.067740000000001</v>
      </c>
      <c r="AG24" s="153">
        <v>93.122929999999997</v>
      </c>
      <c r="AH24" s="153">
        <v>98.987970000000004</v>
      </c>
      <c r="AI24" s="153">
        <v>99.694379999999995</v>
      </c>
      <c r="AJ24" s="153">
        <v>106.7428</v>
      </c>
    </row>
    <row r="25" spans="2:36" ht="15.75">
      <c r="E25">
        <v>375</v>
      </c>
      <c r="F25" s="205" t="s">
        <v>334</v>
      </c>
      <c r="G25" s="212">
        <v>377.44150000000002</v>
      </c>
      <c r="H25" s="212">
        <v>362.04860000000002</v>
      </c>
      <c r="I25" s="212">
        <v>383.42529999999999</v>
      </c>
      <c r="J25" s="212">
        <v>331.01670000000001</v>
      </c>
      <c r="K25" s="212">
        <v>360.62189999999998</v>
      </c>
      <c r="L25" s="212">
        <v>392.2783</v>
      </c>
      <c r="M25" s="212">
        <v>370.85980000000001</v>
      </c>
      <c r="N25" s="212">
        <v>328.7457</v>
      </c>
      <c r="O25" s="212">
        <v>332.27030000000002</v>
      </c>
      <c r="Q25" s="212">
        <v>100.6511</v>
      </c>
      <c r="R25" s="212">
        <v>96.546279999999996</v>
      </c>
      <c r="S25" s="212">
        <v>102.2467</v>
      </c>
      <c r="T25" s="212">
        <v>88.271129999999999</v>
      </c>
      <c r="U25" s="212">
        <v>96.165850000000006</v>
      </c>
      <c r="V25" s="212">
        <v>104.6075</v>
      </c>
      <c r="W25" s="212">
        <v>98.895939999999996</v>
      </c>
      <c r="X25" s="212">
        <v>87.665520000000001</v>
      </c>
      <c r="Y25" s="212">
        <v>88.605419999999995</v>
      </c>
      <c r="Z25" s="162"/>
      <c r="AA25" s="211" t="s">
        <v>334</v>
      </c>
      <c r="AB25" s="153">
        <v>100.6511</v>
      </c>
      <c r="AC25" s="153">
        <v>96.546279999999996</v>
      </c>
      <c r="AD25" s="153">
        <v>102.2467</v>
      </c>
      <c r="AE25" s="153">
        <v>88.271129999999999</v>
      </c>
      <c r="AF25" s="153">
        <v>96.165850000000006</v>
      </c>
      <c r="AG25" s="153">
        <v>104.6075</v>
      </c>
      <c r="AH25" s="153">
        <v>98.895939999999996</v>
      </c>
      <c r="AI25" s="153">
        <v>87.665520000000001</v>
      </c>
      <c r="AJ25" s="153">
        <v>88.605419999999995</v>
      </c>
    </row>
    <row r="26" spans="2:36" ht="15.75">
      <c r="E26">
        <v>375</v>
      </c>
      <c r="F26" s="205" t="s">
        <v>334</v>
      </c>
      <c r="G26" s="212">
        <v>365.45710000000003</v>
      </c>
      <c r="H26" s="212">
        <v>361.9674</v>
      </c>
      <c r="I26" s="212">
        <v>348.1782</v>
      </c>
      <c r="J26" s="212">
        <v>405.7971</v>
      </c>
      <c r="K26" s="212">
        <v>381.94670000000002</v>
      </c>
      <c r="L26" s="212">
        <v>358.23340000000002</v>
      </c>
      <c r="M26" s="212">
        <v>378.76060000000001</v>
      </c>
      <c r="N26" s="212">
        <v>421.76659999999998</v>
      </c>
      <c r="O26" s="212">
        <v>404.91890000000001</v>
      </c>
      <c r="Q26" s="212">
        <v>97.45523</v>
      </c>
      <c r="R26" s="212">
        <v>96.524630000000002</v>
      </c>
      <c r="S26" s="212">
        <v>92.84751</v>
      </c>
      <c r="T26" s="212">
        <v>108.21259999999999</v>
      </c>
      <c r="U26" s="212">
        <v>101.85250000000001</v>
      </c>
      <c r="V26" s="212">
        <v>95.528909999999996</v>
      </c>
      <c r="W26" s="212">
        <v>101.00279999999999</v>
      </c>
      <c r="X26" s="212">
        <v>112.47110000000001</v>
      </c>
      <c r="Y26" s="212">
        <v>107.97839999999999</v>
      </c>
      <c r="Z26" s="162"/>
      <c r="AA26" s="211" t="s">
        <v>334</v>
      </c>
      <c r="AB26" s="153">
        <v>97.45523</v>
      </c>
      <c r="AC26" s="153">
        <v>96.524630000000002</v>
      </c>
      <c r="AD26" s="153">
        <v>92.84751</v>
      </c>
      <c r="AE26" s="153">
        <v>108.21259999999999</v>
      </c>
      <c r="AF26" s="153">
        <v>101.85250000000001</v>
      </c>
      <c r="AG26" s="153">
        <v>95.528909999999996</v>
      </c>
      <c r="AH26" s="153">
        <v>101.00279999999999</v>
      </c>
      <c r="AI26" s="153">
        <v>112.47110000000001</v>
      </c>
      <c r="AJ26" s="153">
        <v>107.97839999999999</v>
      </c>
    </row>
    <row r="27" spans="2:36" ht="15.75">
      <c r="E27">
        <v>625</v>
      </c>
      <c r="F27" s="205" t="s">
        <v>333</v>
      </c>
      <c r="G27" s="209"/>
      <c r="H27" s="209"/>
      <c r="I27" s="212">
        <v>644.68020000000001</v>
      </c>
      <c r="J27" s="209"/>
      <c r="K27" s="212">
        <v>633.71270000000004</v>
      </c>
      <c r="L27" s="209"/>
      <c r="M27" s="209"/>
      <c r="N27" s="209"/>
      <c r="O27" s="212">
        <v>582.27250000000004</v>
      </c>
      <c r="Q27" s="209"/>
      <c r="R27" s="209"/>
      <c r="S27" s="212">
        <v>103.14879999999999</v>
      </c>
      <c r="T27" s="209"/>
      <c r="U27" s="212">
        <v>101.39400000000001</v>
      </c>
      <c r="V27" s="209"/>
      <c r="W27" s="209"/>
      <c r="X27" s="209"/>
      <c r="Y27" s="212">
        <v>93.163589999999999</v>
      </c>
      <c r="Z27" s="162"/>
      <c r="AA27" s="211" t="s">
        <v>333</v>
      </c>
      <c r="AB27" s="153">
        <v>103.98869999999999</v>
      </c>
      <c r="AC27" s="153">
        <v>120.2567</v>
      </c>
      <c r="AD27" s="153">
        <v>103.14879999999999</v>
      </c>
      <c r="AE27" s="153">
        <v>99.479389999999995</v>
      </c>
      <c r="AF27" s="153">
        <v>101.39400000000001</v>
      </c>
      <c r="AG27" s="153">
        <v>105.334</v>
      </c>
      <c r="AH27" s="153">
        <v>101.889</v>
      </c>
      <c r="AI27" s="153">
        <v>94.656390000000002</v>
      </c>
      <c r="AJ27" s="153">
        <v>93.163589999999999</v>
      </c>
    </row>
    <row r="28" spans="2:36" ht="15.75">
      <c r="E28">
        <v>625</v>
      </c>
      <c r="F28" s="205" t="s">
        <v>333</v>
      </c>
      <c r="G28" s="209"/>
      <c r="H28" s="209"/>
      <c r="I28" s="212">
        <v>615.69039999999995</v>
      </c>
      <c r="J28" s="209"/>
      <c r="K28" s="212">
        <v>624.40390000000002</v>
      </c>
      <c r="L28" s="209"/>
      <c r="M28" s="209"/>
      <c r="N28" s="209"/>
      <c r="O28" s="212">
        <v>672.03560000000004</v>
      </c>
      <c r="Q28" s="209"/>
      <c r="R28" s="209"/>
      <c r="S28" s="212">
        <v>98.510459999999995</v>
      </c>
      <c r="T28" s="209"/>
      <c r="U28" s="212">
        <v>99.904629999999997</v>
      </c>
      <c r="V28" s="209"/>
      <c r="W28" s="209"/>
      <c r="X28" s="209"/>
      <c r="Y28" s="212">
        <v>107.5257</v>
      </c>
      <c r="Z28" s="162"/>
      <c r="AA28" s="211" t="s">
        <v>333</v>
      </c>
      <c r="AB28" s="153">
        <v>114.16719999999999</v>
      </c>
      <c r="AC28" s="153">
        <v>120.2504</v>
      </c>
      <c r="AD28" s="153">
        <v>98.510459999999995</v>
      </c>
      <c r="AE28" s="153">
        <v>105.005</v>
      </c>
      <c r="AF28" s="153">
        <v>99.904629999999997</v>
      </c>
      <c r="AG28" s="153">
        <v>107.0548</v>
      </c>
      <c r="AH28" s="153">
        <v>107.5677</v>
      </c>
      <c r="AI28" s="153">
        <v>104.9661</v>
      </c>
      <c r="AJ28" s="153">
        <v>107.5257</v>
      </c>
    </row>
    <row r="29" spans="2:36" ht="15.75">
      <c r="E29">
        <v>875</v>
      </c>
      <c r="F29" s="205" t="s">
        <v>332</v>
      </c>
      <c r="G29" s="209"/>
      <c r="H29" s="209"/>
      <c r="I29" s="209"/>
      <c r="J29" s="209"/>
      <c r="K29" s="209"/>
      <c r="L29" s="209"/>
      <c r="M29" s="209"/>
      <c r="N29" s="209"/>
      <c r="O29" s="209"/>
      <c r="Q29" s="209"/>
      <c r="R29" s="209"/>
      <c r="S29" s="209"/>
      <c r="T29" s="209"/>
      <c r="U29" s="209"/>
      <c r="V29" s="209"/>
      <c r="W29" s="209"/>
      <c r="X29" s="209"/>
      <c r="Y29" s="209"/>
      <c r="Z29" s="162"/>
      <c r="AA29" s="211" t="s">
        <v>332</v>
      </c>
      <c r="AB29" s="153">
        <v>106.51049999999999</v>
      </c>
      <c r="AC29" s="153">
        <v>111.91330000000001</v>
      </c>
      <c r="AD29" s="153">
        <v>112.477</v>
      </c>
      <c r="AE29" s="153">
        <v>98.792169999999999</v>
      </c>
      <c r="AF29" s="153">
        <v>101.79040000000001</v>
      </c>
      <c r="AG29" s="153">
        <v>101.2208</v>
      </c>
      <c r="AH29" s="153">
        <v>100.8216</v>
      </c>
      <c r="AI29" s="153">
        <v>94.301630000000003</v>
      </c>
      <c r="AJ29" s="153">
        <v>93.537930000000003</v>
      </c>
    </row>
    <row r="30" spans="2:36" ht="15.75">
      <c r="E30">
        <v>875</v>
      </c>
      <c r="F30" s="205" t="s">
        <v>332</v>
      </c>
      <c r="G30" s="209"/>
      <c r="H30" s="209"/>
      <c r="I30" s="209"/>
      <c r="J30" s="209"/>
      <c r="K30" s="209"/>
      <c r="L30" s="209"/>
      <c r="M30" s="209"/>
      <c r="N30" s="209"/>
      <c r="O30" s="209"/>
      <c r="Q30" s="209"/>
      <c r="R30" s="209"/>
      <c r="S30" s="209"/>
      <c r="T30" s="209"/>
      <c r="U30" s="209"/>
      <c r="V30" s="209"/>
      <c r="W30" s="209"/>
      <c r="X30" s="209"/>
      <c r="Y30" s="209"/>
      <c r="Z30" s="162"/>
      <c r="AA30" s="211" t="s">
        <v>332</v>
      </c>
      <c r="AB30" s="153">
        <v>110.3976</v>
      </c>
      <c r="AC30" s="153">
        <v>129.21559999999999</v>
      </c>
      <c r="AD30" s="153">
        <v>97.707390000000004</v>
      </c>
      <c r="AE30" s="153">
        <v>100.52370000000001</v>
      </c>
      <c r="AF30" s="153">
        <v>96.614680000000007</v>
      </c>
      <c r="AG30" s="153">
        <v>91.811610000000002</v>
      </c>
      <c r="AH30" s="153">
        <v>101.97410000000001</v>
      </c>
      <c r="AI30" s="153">
        <v>111.1426</v>
      </c>
      <c r="AJ30" s="153">
        <v>111.45010000000001</v>
      </c>
    </row>
    <row r="31" spans="2:36" ht="15.75">
      <c r="E31">
        <v>1250</v>
      </c>
      <c r="F31" s="205" t="s">
        <v>331</v>
      </c>
      <c r="G31" s="209"/>
      <c r="H31" s="209"/>
      <c r="I31" s="209"/>
      <c r="J31" s="209"/>
      <c r="K31" s="209"/>
      <c r="L31" s="209"/>
      <c r="M31" s="209"/>
      <c r="N31" s="209"/>
      <c r="O31" s="209"/>
      <c r="Q31" s="209"/>
      <c r="R31" s="209"/>
      <c r="S31" s="209"/>
      <c r="T31" s="209"/>
      <c r="U31" s="209"/>
      <c r="V31" s="209"/>
      <c r="W31" s="209"/>
      <c r="X31" s="209"/>
      <c r="Y31" s="209"/>
      <c r="Z31" s="162"/>
      <c r="AA31" s="211" t="s">
        <v>331</v>
      </c>
      <c r="AB31" s="153">
        <v>103.5629</v>
      </c>
      <c r="AC31" s="153">
        <v>127.6901</v>
      </c>
      <c r="AD31" s="153">
        <v>113.82380000000001</v>
      </c>
      <c r="AE31" s="153">
        <v>108.73739999999999</v>
      </c>
      <c r="AF31" s="153">
        <v>114.4709</v>
      </c>
      <c r="AG31" s="153">
        <v>123.99039999999999</v>
      </c>
      <c r="AH31" s="153">
        <v>118.9198</v>
      </c>
      <c r="AI31" s="153">
        <v>101.7971</v>
      </c>
      <c r="AJ31" s="153">
        <v>95.890309999999999</v>
      </c>
    </row>
    <row r="32" spans="2:36" ht="15.75">
      <c r="E32">
        <v>1250</v>
      </c>
      <c r="F32" s="205" t="s">
        <v>331</v>
      </c>
      <c r="G32" s="209"/>
      <c r="H32" s="209"/>
      <c r="I32" s="209"/>
      <c r="J32" s="209"/>
      <c r="K32" s="209"/>
      <c r="L32" s="209"/>
      <c r="M32" s="209"/>
      <c r="N32" s="209"/>
      <c r="O32" s="209"/>
      <c r="Q32" s="209"/>
      <c r="R32" s="209"/>
      <c r="S32" s="209"/>
      <c r="T32" s="209"/>
      <c r="U32" s="209"/>
      <c r="V32" s="209"/>
      <c r="W32" s="209"/>
      <c r="X32" s="209"/>
      <c r="Y32" s="209"/>
      <c r="Z32" s="162"/>
      <c r="AA32" s="211" t="s">
        <v>331</v>
      </c>
      <c r="AB32" s="153">
        <v>111.9555</v>
      </c>
      <c r="AC32" s="153">
        <v>154.37610000000001</v>
      </c>
      <c r="AD32" s="153">
        <v>108.2188</v>
      </c>
      <c r="AE32" s="153">
        <v>129.33009999999999</v>
      </c>
      <c r="AF32" s="153">
        <v>128.76159999999999</v>
      </c>
      <c r="AG32" s="153">
        <v>117.8173</v>
      </c>
      <c r="AH32" s="153">
        <v>112.6066</v>
      </c>
      <c r="AI32" s="153">
        <v>114.60039999999999</v>
      </c>
      <c r="AJ32" s="153">
        <v>112.0885</v>
      </c>
    </row>
  </sheetData>
  <mergeCells count="3">
    <mergeCell ref="F1:O1"/>
    <mergeCell ref="Q1:Z1"/>
    <mergeCell ref="AB1:AK1"/>
  </mergeCells>
  <conditionalFormatting sqref="AB4:AJ11 AB13:AJ32 AB12:AC12 AE12 AG12:AJ12">
    <cfRule type="cellIs" dxfId="3" priority="1" operator="lessThan">
      <formula>70</formula>
    </cfRule>
    <cfRule type="cellIs" dxfId="2" priority="2" operator="greaterThan">
      <formula>130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6968-184C-4BCE-9F62-E540745EC65C}">
  <dimension ref="A1:AJ31"/>
  <sheetViews>
    <sheetView zoomScale="85" zoomScaleNormal="85" workbookViewId="0">
      <pane ySplit="2" topLeftCell="A3" activePane="bottomLeft" state="frozen"/>
      <selection pane="bottomLeft" activeCell="H1" sqref="H1:J1048576"/>
    </sheetView>
  </sheetViews>
  <sheetFormatPr defaultRowHeight="15"/>
  <cols>
    <col min="1" max="1" width="12.28515625" bestFit="1" customWidth="1"/>
    <col min="5" max="5" width="16.42578125" bestFit="1" customWidth="1"/>
    <col min="6" max="6" width="0" hidden="1" customWidth="1"/>
    <col min="8" max="8" width="8.5703125" customWidth="1"/>
    <col min="9" max="10" width="8.7109375" customWidth="1"/>
    <col min="13" max="13" width="0" hidden="1" customWidth="1"/>
    <col min="16" max="18" width="0" hidden="1" customWidth="1"/>
    <col min="22" max="24" width="0" hidden="1" customWidth="1"/>
    <col min="28" max="29" width="18.5703125" bestFit="1" customWidth="1"/>
    <col min="30" max="30" width="18.5703125" customWidth="1"/>
    <col min="31" max="31" width="18.42578125" bestFit="1" customWidth="1"/>
    <col min="32" max="33" width="18.5703125" bestFit="1" customWidth="1"/>
  </cols>
  <sheetData>
    <row r="1" spans="1:36">
      <c r="A1" s="1" t="s">
        <v>1</v>
      </c>
      <c r="B1" s="1"/>
      <c r="C1" s="1"/>
      <c r="D1" s="1" t="s">
        <v>3</v>
      </c>
      <c r="E1" s="1"/>
      <c r="F1" s="1"/>
      <c r="G1" s="1" t="s">
        <v>52</v>
      </c>
      <c r="H1" s="1" t="s">
        <v>46</v>
      </c>
      <c r="I1" s="1"/>
      <c r="J1" s="1" t="s">
        <v>67</v>
      </c>
      <c r="K1" s="1" t="s">
        <v>56</v>
      </c>
      <c r="L1" s="1" t="s">
        <v>53</v>
      </c>
      <c r="M1" s="1"/>
      <c r="N1" s="1" t="s">
        <v>46</v>
      </c>
      <c r="O1" s="1" t="s">
        <v>55</v>
      </c>
      <c r="P1" s="1"/>
      <c r="Q1" s="1"/>
      <c r="R1" s="1"/>
      <c r="S1" s="1" t="s">
        <v>54</v>
      </c>
      <c r="T1" s="1" t="s">
        <v>46</v>
      </c>
      <c r="U1" s="1" t="s">
        <v>58</v>
      </c>
      <c r="V1" s="1"/>
      <c r="W1" s="1"/>
      <c r="X1" s="1"/>
      <c r="Y1" s="1" t="s">
        <v>57</v>
      </c>
      <c r="Z1" s="3"/>
      <c r="AB1" t="s">
        <v>59</v>
      </c>
      <c r="AC1" t="s">
        <v>60</v>
      </c>
      <c r="AD1" t="s">
        <v>84</v>
      </c>
      <c r="AE1" t="s">
        <v>61</v>
      </c>
      <c r="AF1" t="s">
        <v>62</v>
      </c>
      <c r="AG1" t="s">
        <v>63</v>
      </c>
      <c r="AH1" t="s">
        <v>64</v>
      </c>
      <c r="AJ1" t="s">
        <v>66</v>
      </c>
    </row>
    <row r="2" spans="1:36">
      <c r="A2" s="1" t="s">
        <v>0</v>
      </c>
      <c r="B2" s="1" t="s">
        <v>47</v>
      </c>
      <c r="C2" s="1" t="s">
        <v>49</v>
      </c>
      <c r="D2" s="1" t="s">
        <v>2</v>
      </c>
      <c r="E2" s="1" t="s">
        <v>51</v>
      </c>
      <c r="F2" s="1">
        <v>227</v>
      </c>
      <c r="G2" s="5">
        <v>265</v>
      </c>
      <c r="H2" s="4">
        <v>269</v>
      </c>
      <c r="I2" s="1">
        <v>327</v>
      </c>
      <c r="J2" s="5">
        <v>331</v>
      </c>
      <c r="K2" s="46">
        <v>351</v>
      </c>
      <c r="L2" s="5">
        <v>365</v>
      </c>
      <c r="M2" s="1">
        <v>367</v>
      </c>
      <c r="N2" s="4">
        <v>369</v>
      </c>
      <c r="O2" s="5">
        <v>255</v>
      </c>
      <c r="P2" s="1">
        <v>275</v>
      </c>
      <c r="Q2" s="1">
        <v>291</v>
      </c>
      <c r="R2" s="1">
        <v>427</v>
      </c>
      <c r="S2" s="5">
        <v>465</v>
      </c>
      <c r="T2" s="4">
        <v>469</v>
      </c>
      <c r="U2" s="5">
        <v>391</v>
      </c>
      <c r="V2" s="1">
        <v>427</v>
      </c>
      <c r="W2" s="4">
        <v>569</v>
      </c>
      <c r="X2" s="1">
        <v>581</v>
      </c>
      <c r="Y2" s="5">
        <v>601</v>
      </c>
      <c r="Z2" s="7"/>
    </row>
    <row r="4" spans="1:36">
      <c r="AJ4" t="s">
        <v>65</v>
      </c>
    </row>
    <row r="5" spans="1:36" s="31" customFormat="1">
      <c r="A5" s="28">
        <v>211118010</v>
      </c>
      <c r="B5" s="28"/>
      <c r="C5" s="28"/>
      <c r="D5" s="28" t="s">
        <v>12</v>
      </c>
      <c r="E5" s="28">
        <v>1.75</v>
      </c>
      <c r="F5" s="28" t="s">
        <v>6</v>
      </c>
      <c r="G5" s="28">
        <v>20.420000000000002</v>
      </c>
      <c r="H5" s="28">
        <v>690.64</v>
      </c>
      <c r="I5" s="28">
        <v>253.48</v>
      </c>
      <c r="J5" s="28">
        <v>279.57</v>
      </c>
      <c r="K5" s="28">
        <v>109.39</v>
      </c>
      <c r="L5" s="28">
        <v>63.24</v>
      </c>
      <c r="M5" s="28" t="s">
        <v>6</v>
      </c>
      <c r="N5" s="28">
        <v>818.14</v>
      </c>
      <c r="O5" s="28">
        <v>134.44999999999999</v>
      </c>
      <c r="P5" s="28" t="s">
        <v>6</v>
      </c>
      <c r="Q5" s="28" t="s">
        <v>6</v>
      </c>
      <c r="R5" s="28" t="s">
        <v>6</v>
      </c>
      <c r="S5" s="28">
        <v>13.37</v>
      </c>
      <c r="T5" s="28">
        <v>501.28</v>
      </c>
      <c r="U5" s="28">
        <v>80.709999999999994</v>
      </c>
      <c r="V5" s="28" t="s">
        <v>6</v>
      </c>
      <c r="W5" s="28" t="s">
        <v>6</v>
      </c>
      <c r="X5" s="28" t="s">
        <v>6</v>
      </c>
      <c r="Y5" s="28" t="s">
        <v>6</v>
      </c>
      <c r="Z5" s="32"/>
      <c r="AA5" s="28">
        <v>1.75</v>
      </c>
      <c r="AB5" s="30">
        <f t="shared" ref="AB5:AB16" si="0">G5/H5</f>
        <v>2.9566778640101939E-2</v>
      </c>
      <c r="AC5" s="30">
        <f t="shared" ref="AC5:AC16" si="1">K5/H5</f>
        <v>0.15838932005096723</v>
      </c>
      <c r="AD5" s="30">
        <f t="shared" ref="AD5:AD16" si="2">L5/N5</f>
        <v>7.7297284083408704E-2</v>
      </c>
      <c r="AE5" s="30">
        <f t="shared" ref="AE5:AE16" si="3">O5/N5</f>
        <v>0.1643361771823893</v>
      </c>
      <c r="AF5" s="30">
        <f t="shared" ref="AF5:AF16" si="4">S5/T5</f>
        <v>2.6671720395786785E-2</v>
      </c>
      <c r="AG5" s="30">
        <f t="shared" ref="AG5:AG16" si="5">U5/T5</f>
        <v>0.16100781998084901</v>
      </c>
      <c r="AH5" s="30"/>
      <c r="AI5" s="33"/>
      <c r="AJ5" s="31">
        <f t="shared" ref="AJ5:AJ16" si="6">J5/H5</f>
        <v>0.40479844781651803</v>
      </c>
    </row>
    <row r="6" spans="1:36" s="33" customFormat="1">
      <c r="A6" s="28">
        <v>211118014</v>
      </c>
      <c r="B6" s="28"/>
      <c r="C6" s="28"/>
      <c r="D6" s="28" t="s">
        <v>15</v>
      </c>
      <c r="E6" s="28">
        <v>3</v>
      </c>
      <c r="F6" s="28" t="s">
        <v>6</v>
      </c>
      <c r="G6" s="28">
        <v>99.89</v>
      </c>
      <c r="H6" s="28">
        <v>2093.41</v>
      </c>
      <c r="I6" s="28">
        <v>354.35</v>
      </c>
      <c r="J6" s="28">
        <v>567.94000000000005</v>
      </c>
      <c r="K6" s="28">
        <v>207.56</v>
      </c>
      <c r="L6" s="28">
        <v>76.33</v>
      </c>
      <c r="M6" s="28" t="s">
        <v>6</v>
      </c>
      <c r="N6" s="28">
        <v>1814.32</v>
      </c>
      <c r="O6" s="28">
        <v>137.4</v>
      </c>
      <c r="P6" s="28" t="s">
        <v>6</v>
      </c>
      <c r="Q6" s="28" t="s">
        <v>6</v>
      </c>
      <c r="R6" s="28" t="s">
        <v>6</v>
      </c>
      <c r="S6" s="28">
        <v>23.81</v>
      </c>
      <c r="T6" s="28">
        <v>1199.8</v>
      </c>
      <c r="U6" s="28">
        <v>157.99</v>
      </c>
      <c r="V6" s="28" t="s">
        <v>6</v>
      </c>
      <c r="W6" s="28" t="s">
        <v>6</v>
      </c>
      <c r="X6" s="28" t="s">
        <v>6</v>
      </c>
      <c r="Y6" s="28">
        <v>21.96</v>
      </c>
      <c r="Z6" s="32"/>
      <c r="AA6" s="28">
        <v>3</v>
      </c>
      <c r="AB6" s="30">
        <f t="shared" si="0"/>
        <v>4.7716405290889032E-2</v>
      </c>
      <c r="AC6" s="30">
        <f t="shared" si="1"/>
        <v>9.9149234980247553E-2</v>
      </c>
      <c r="AD6" s="30">
        <f t="shared" si="2"/>
        <v>4.2070858503461352E-2</v>
      </c>
      <c r="AE6" s="30">
        <f t="shared" si="3"/>
        <v>7.5730852330349666E-2</v>
      </c>
      <c r="AF6" s="30">
        <f t="shared" si="4"/>
        <v>1.9844974162360394E-2</v>
      </c>
      <c r="AG6" s="30">
        <f t="shared" si="5"/>
        <v>0.13168028004667445</v>
      </c>
      <c r="AH6" s="30">
        <f t="shared" ref="AH6:AH16" si="7">Y6/T6</f>
        <v>1.8303050508418073E-2</v>
      </c>
      <c r="AJ6" s="31">
        <f t="shared" si="6"/>
        <v>0.27129898108827227</v>
      </c>
    </row>
    <row r="7" spans="1:36" s="33" customFormat="1">
      <c r="A7" s="9">
        <v>211118002</v>
      </c>
      <c r="B7" s="9"/>
      <c r="C7" s="9"/>
      <c r="D7" s="9" t="s">
        <v>5</v>
      </c>
      <c r="E7" s="9">
        <v>5</v>
      </c>
      <c r="F7" s="9" t="s">
        <v>6</v>
      </c>
      <c r="G7" s="9">
        <v>207.81</v>
      </c>
      <c r="H7" s="9">
        <v>2992.73</v>
      </c>
      <c r="I7" s="9">
        <v>128.28</v>
      </c>
      <c r="J7" s="9">
        <v>187.23</v>
      </c>
      <c r="K7" s="9">
        <v>449.36</v>
      </c>
      <c r="L7" s="9">
        <v>122</v>
      </c>
      <c r="M7" s="9" t="s">
        <v>6</v>
      </c>
      <c r="N7" s="9">
        <v>2151.9899999999998</v>
      </c>
      <c r="O7" s="9">
        <v>133.05000000000001</v>
      </c>
      <c r="P7" s="9" t="s">
        <v>6</v>
      </c>
      <c r="Q7" s="9" t="s">
        <v>6</v>
      </c>
      <c r="R7" s="9" t="s">
        <v>6</v>
      </c>
      <c r="S7" s="9">
        <v>17.86</v>
      </c>
      <c r="T7" s="9">
        <v>1430.7</v>
      </c>
      <c r="U7" s="9">
        <v>257.36</v>
      </c>
      <c r="V7" s="9" t="s">
        <v>6</v>
      </c>
      <c r="W7" s="9" t="s">
        <v>6</v>
      </c>
      <c r="X7" s="9" t="s">
        <v>6</v>
      </c>
      <c r="Y7" s="9">
        <v>57.18</v>
      </c>
      <c r="Z7" s="29"/>
      <c r="AA7" s="9">
        <v>5</v>
      </c>
      <c r="AB7" s="30">
        <f t="shared" si="0"/>
        <v>6.9438272079338934E-2</v>
      </c>
      <c r="AC7" s="30">
        <f t="shared" si="1"/>
        <v>0.15015053145455823</v>
      </c>
      <c r="AD7" s="30">
        <f t="shared" si="2"/>
        <v>5.6691713251455632E-2</v>
      </c>
      <c r="AE7" s="30">
        <f t="shared" si="3"/>
        <v>6.1826495476280108E-2</v>
      </c>
      <c r="AF7" s="30">
        <f t="shared" si="4"/>
        <v>1.248339973439575E-2</v>
      </c>
      <c r="AG7" s="30">
        <f t="shared" si="5"/>
        <v>0.17988397288040819</v>
      </c>
      <c r="AH7" s="30">
        <f t="shared" si="7"/>
        <v>3.9966449989515623E-2</v>
      </c>
      <c r="AI7" s="31"/>
      <c r="AJ7" s="31">
        <f t="shared" si="6"/>
        <v>6.256160762915465E-2</v>
      </c>
    </row>
    <row r="8" spans="1:36" s="33" customFormat="1">
      <c r="A8" s="28">
        <v>211118006</v>
      </c>
      <c r="B8" s="28"/>
      <c r="C8" s="28"/>
      <c r="D8" s="28" t="s">
        <v>9</v>
      </c>
      <c r="E8" s="28">
        <v>7.5</v>
      </c>
      <c r="F8" s="28" t="s">
        <v>6</v>
      </c>
      <c r="G8" s="28">
        <v>68.12</v>
      </c>
      <c r="H8" s="28">
        <v>1246.77</v>
      </c>
      <c r="I8" s="28" t="s">
        <v>6</v>
      </c>
      <c r="J8" s="28">
        <v>132.26</v>
      </c>
      <c r="K8" s="28">
        <v>304.70999999999998</v>
      </c>
      <c r="L8" s="28">
        <v>129.97999999999999</v>
      </c>
      <c r="M8" s="28" t="s">
        <v>6</v>
      </c>
      <c r="N8" s="28">
        <v>790.9</v>
      </c>
      <c r="O8" s="28">
        <v>27.58</v>
      </c>
      <c r="P8" s="28" t="s">
        <v>6</v>
      </c>
      <c r="Q8" s="28" t="s">
        <v>6</v>
      </c>
      <c r="R8" s="28" t="s">
        <v>6</v>
      </c>
      <c r="S8" s="28">
        <v>30.26</v>
      </c>
      <c r="T8" s="28">
        <v>477.63</v>
      </c>
      <c r="U8" s="28">
        <v>186.15</v>
      </c>
      <c r="V8" s="28" t="s">
        <v>6</v>
      </c>
      <c r="W8" s="28" t="s">
        <v>6</v>
      </c>
      <c r="X8" s="28" t="s">
        <v>6</v>
      </c>
      <c r="Y8" s="28">
        <v>25.33</v>
      </c>
      <c r="Z8" s="32"/>
      <c r="AA8" s="28">
        <v>7.5</v>
      </c>
      <c r="AB8" s="30">
        <f t="shared" si="0"/>
        <v>5.4637182479527105E-2</v>
      </c>
      <c r="AC8" s="30">
        <f t="shared" si="1"/>
        <v>0.24439952838133736</v>
      </c>
      <c r="AD8" s="30">
        <f t="shared" si="2"/>
        <v>0.16434441775192818</v>
      </c>
      <c r="AE8" s="30">
        <f t="shared" si="3"/>
        <v>3.4871665191553922E-2</v>
      </c>
      <c r="AF8" s="30">
        <f t="shared" si="4"/>
        <v>6.3354479408747361E-2</v>
      </c>
      <c r="AG8" s="30">
        <f t="shared" si="5"/>
        <v>0.38973682557628292</v>
      </c>
      <c r="AH8" s="30">
        <f t="shared" si="7"/>
        <v>5.3032682201704248E-2</v>
      </c>
      <c r="AJ8" s="31">
        <f t="shared" si="6"/>
        <v>0.10608211618823038</v>
      </c>
    </row>
    <row r="9" spans="1:36" s="33" customFormat="1">
      <c r="A9" s="28">
        <v>211118012</v>
      </c>
      <c r="B9" s="28"/>
      <c r="C9" s="28"/>
      <c r="D9" s="28" t="s">
        <v>13</v>
      </c>
      <c r="E9" s="28">
        <v>12.5</v>
      </c>
      <c r="F9" s="28" t="s">
        <v>6</v>
      </c>
      <c r="G9" s="28">
        <v>72.8</v>
      </c>
      <c r="H9" s="28">
        <v>888.4</v>
      </c>
      <c r="I9" s="28">
        <v>294.01</v>
      </c>
      <c r="J9" s="28">
        <v>117.59</v>
      </c>
      <c r="K9" s="28">
        <v>302.81</v>
      </c>
      <c r="L9" s="28">
        <v>78.569999999999993</v>
      </c>
      <c r="M9" s="28" t="s">
        <v>6</v>
      </c>
      <c r="N9" s="28">
        <v>522.29</v>
      </c>
      <c r="O9" s="28">
        <v>118.48</v>
      </c>
      <c r="P9" s="28" t="s">
        <v>6</v>
      </c>
      <c r="Q9" s="28" t="s">
        <v>6</v>
      </c>
      <c r="R9" s="28" t="s">
        <v>6</v>
      </c>
      <c r="S9" s="28">
        <v>20.239999999999998</v>
      </c>
      <c r="T9" s="28">
        <v>322.74</v>
      </c>
      <c r="U9" s="28">
        <v>120.75</v>
      </c>
      <c r="V9" s="28" t="s">
        <v>6</v>
      </c>
      <c r="W9" s="28" t="s">
        <v>6</v>
      </c>
      <c r="X9" s="28" t="s">
        <v>6</v>
      </c>
      <c r="Y9" s="28">
        <v>22.29</v>
      </c>
      <c r="Z9" s="32"/>
      <c r="AA9" s="28">
        <v>12.5</v>
      </c>
      <c r="AB9" s="30">
        <f t="shared" si="0"/>
        <v>8.1945069788383604E-2</v>
      </c>
      <c r="AC9" s="30">
        <f t="shared" si="1"/>
        <v>0.34084871679423684</v>
      </c>
      <c r="AD9" s="30">
        <f t="shared" si="2"/>
        <v>0.15043366711979933</v>
      </c>
      <c r="AE9" s="30">
        <f t="shared" si="3"/>
        <v>0.22684715388002835</v>
      </c>
      <c r="AF9" s="30">
        <f t="shared" si="4"/>
        <v>6.2713019768234485E-2</v>
      </c>
      <c r="AG9" s="30">
        <f t="shared" si="5"/>
        <v>0.37414017475367167</v>
      </c>
      <c r="AH9" s="30">
        <f t="shared" si="7"/>
        <v>6.906488194831753E-2</v>
      </c>
      <c r="AJ9" s="31">
        <f t="shared" si="6"/>
        <v>0.13236154885186854</v>
      </c>
    </row>
    <row r="10" spans="1:36" s="33" customFormat="1">
      <c r="A10" s="28">
        <v>211118004</v>
      </c>
      <c r="B10" s="28"/>
      <c r="C10" s="28"/>
      <c r="D10" s="28" t="s">
        <v>8</v>
      </c>
      <c r="E10" s="28">
        <v>87.5</v>
      </c>
      <c r="F10" s="28">
        <v>3497.99</v>
      </c>
      <c r="G10" s="28">
        <v>2769.09</v>
      </c>
      <c r="H10" s="28">
        <v>2945.7</v>
      </c>
      <c r="I10" s="28">
        <v>1263.68</v>
      </c>
      <c r="J10" s="28">
        <v>2990.16</v>
      </c>
      <c r="K10" s="28">
        <v>8029.58</v>
      </c>
      <c r="L10" s="28">
        <v>3017.13</v>
      </c>
      <c r="M10" s="28" t="s">
        <v>6</v>
      </c>
      <c r="N10" s="28">
        <v>2223.09</v>
      </c>
      <c r="O10" s="28">
        <v>2665.73</v>
      </c>
      <c r="P10" s="28">
        <v>2512.04</v>
      </c>
      <c r="Q10" s="28"/>
      <c r="R10" s="28">
        <v>273.77999999999997</v>
      </c>
      <c r="S10" s="28">
        <v>921.15</v>
      </c>
      <c r="T10" s="28">
        <v>1674.09</v>
      </c>
      <c r="U10" s="28">
        <v>5789.55</v>
      </c>
      <c r="V10" s="28">
        <v>381.22</v>
      </c>
      <c r="W10" s="28" t="s">
        <v>6</v>
      </c>
      <c r="X10" s="28">
        <v>415.6</v>
      </c>
      <c r="Y10" s="28">
        <v>1028.6099999999999</v>
      </c>
      <c r="Z10" s="32"/>
      <c r="AA10" s="28">
        <v>87.5</v>
      </c>
      <c r="AB10" s="30">
        <f t="shared" si="0"/>
        <v>0.94004481108055826</v>
      </c>
      <c r="AC10" s="30">
        <f t="shared" si="1"/>
        <v>2.7258648199069833</v>
      </c>
      <c r="AD10" s="30">
        <f t="shared" si="2"/>
        <v>1.3571785217872421</v>
      </c>
      <c r="AE10" s="30">
        <f t="shared" si="3"/>
        <v>1.1991102474483712</v>
      </c>
      <c r="AF10" s="30">
        <f t="shared" si="4"/>
        <v>0.55023923444976075</v>
      </c>
      <c r="AG10" s="30">
        <f t="shared" si="5"/>
        <v>3.4583266132645201</v>
      </c>
      <c r="AH10" s="30">
        <f t="shared" si="7"/>
        <v>0.61442933175635717</v>
      </c>
      <c r="AJ10" s="31">
        <f t="shared" si="6"/>
        <v>1.0150931866788879</v>
      </c>
    </row>
    <row r="11" spans="1:36" s="31" customFormat="1">
      <c r="A11" s="28">
        <v>211118009</v>
      </c>
      <c r="B11" s="28"/>
      <c r="C11" s="28"/>
      <c r="D11" s="28" t="s">
        <v>11</v>
      </c>
      <c r="E11" s="28">
        <v>125</v>
      </c>
      <c r="F11" s="28">
        <v>457.9</v>
      </c>
      <c r="G11" s="28">
        <v>1078.24</v>
      </c>
      <c r="H11" s="28">
        <v>841.21</v>
      </c>
      <c r="I11" s="28">
        <v>287.58</v>
      </c>
      <c r="J11" s="28">
        <v>1184.75</v>
      </c>
      <c r="K11" s="28">
        <v>3634.52</v>
      </c>
      <c r="L11" s="28">
        <v>1445.25</v>
      </c>
      <c r="M11" s="28" t="s">
        <v>6</v>
      </c>
      <c r="N11" s="28">
        <v>755.57</v>
      </c>
      <c r="O11" s="28">
        <v>858.27</v>
      </c>
      <c r="P11" s="28" t="s">
        <v>6</v>
      </c>
      <c r="Q11" s="28" t="s">
        <v>6</v>
      </c>
      <c r="R11" s="28" t="s">
        <v>6</v>
      </c>
      <c r="S11" s="28">
        <v>328.76</v>
      </c>
      <c r="T11" s="28">
        <v>383.85</v>
      </c>
      <c r="U11" s="28">
        <v>2078.6</v>
      </c>
      <c r="V11" s="28">
        <v>72.75</v>
      </c>
      <c r="W11" s="28" t="s">
        <v>6</v>
      </c>
      <c r="X11" s="28">
        <v>160.71</v>
      </c>
      <c r="Y11" s="28">
        <v>370.87</v>
      </c>
      <c r="Z11" s="32"/>
      <c r="AA11" s="28">
        <v>125</v>
      </c>
      <c r="AB11" s="30">
        <f t="shared" si="0"/>
        <v>1.2817726845852997</v>
      </c>
      <c r="AC11" s="30">
        <f t="shared" si="1"/>
        <v>4.3205858228028671</v>
      </c>
      <c r="AD11" s="30">
        <f t="shared" si="2"/>
        <v>1.9127943142263455</v>
      </c>
      <c r="AE11" s="30">
        <f t="shared" si="3"/>
        <v>1.1359238720436227</v>
      </c>
      <c r="AF11" s="30">
        <f t="shared" si="4"/>
        <v>0.85648039598801606</v>
      </c>
      <c r="AG11" s="30">
        <f t="shared" si="5"/>
        <v>5.4151361208805522</v>
      </c>
      <c r="AH11" s="30">
        <f t="shared" si="7"/>
        <v>0.96618470756806041</v>
      </c>
      <c r="AI11" s="33"/>
      <c r="AJ11" s="31">
        <f t="shared" si="6"/>
        <v>1.4083879174046907</v>
      </c>
    </row>
    <row r="12" spans="1:36" s="33" customFormat="1">
      <c r="A12" s="28">
        <v>211118013</v>
      </c>
      <c r="B12" s="28"/>
      <c r="C12" s="28"/>
      <c r="D12" s="28" t="s">
        <v>14</v>
      </c>
      <c r="E12" s="28">
        <v>200</v>
      </c>
      <c r="F12" s="28">
        <v>1998.13</v>
      </c>
      <c r="G12" s="28">
        <v>5591.2</v>
      </c>
      <c r="H12" s="28">
        <v>2725.1</v>
      </c>
      <c r="I12" s="28">
        <v>2113.8000000000002</v>
      </c>
      <c r="J12" s="28">
        <v>5864.59</v>
      </c>
      <c r="K12" s="28">
        <v>15861.71</v>
      </c>
      <c r="L12" s="28">
        <v>5173.42</v>
      </c>
      <c r="M12" s="28" t="s">
        <v>6</v>
      </c>
      <c r="N12" s="28">
        <v>2216.7199999999998</v>
      </c>
      <c r="O12" s="28">
        <v>5150.7700000000004</v>
      </c>
      <c r="P12" s="28">
        <v>4437.3100000000004</v>
      </c>
      <c r="Q12" s="28">
        <v>319.20999999999998</v>
      </c>
      <c r="R12" s="28">
        <v>614.9</v>
      </c>
      <c r="S12" s="28">
        <v>1578.73</v>
      </c>
      <c r="T12" s="28">
        <v>1485.46</v>
      </c>
      <c r="U12" s="28">
        <v>10783.9</v>
      </c>
      <c r="V12" s="28">
        <v>782.17</v>
      </c>
      <c r="W12" s="28" t="s">
        <v>6</v>
      </c>
      <c r="X12" s="28">
        <v>710.28</v>
      </c>
      <c r="Y12" s="28">
        <v>2120.62</v>
      </c>
      <c r="Z12" s="32"/>
      <c r="AA12" s="28">
        <v>200</v>
      </c>
      <c r="AB12" s="30">
        <f t="shared" si="0"/>
        <v>2.0517412205056695</v>
      </c>
      <c r="AC12" s="30">
        <f t="shared" si="1"/>
        <v>5.8205974092693848</v>
      </c>
      <c r="AD12" s="30">
        <f t="shared" si="2"/>
        <v>2.3338175322097516</v>
      </c>
      <c r="AE12" s="30">
        <f t="shared" si="3"/>
        <v>2.3235997329387565</v>
      </c>
      <c r="AF12" s="30">
        <f t="shared" si="4"/>
        <v>1.0627886311310974</v>
      </c>
      <c r="AG12" s="30">
        <f t="shared" si="5"/>
        <v>7.2596367455199058</v>
      </c>
      <c r="AH12" s="30">
        <f t="shared" si="7"/>
        <v>1.4275847212311337</v>
      </c>
      <c r="AJ12" s="31">
        <f t="shared" si="6"/>
        <v>2.1520641444350668</v>
      </c>
    </row>
    <row r="13" spans="1:36" s="33" customFormat="1">
      <c r="A13" s="9">
        <v>211118003</v>
      </c>
      <c r="B13" s="9"/>
      <c r="C13" s="9"/>
      <c r="D13" s="9" t="s">
        <v>7</v>
      </c>
      <c r="E13" s="9">
        <v>375</v>
      </c>
      <c r="F13" s="9">
        <v>4351.57</v>
      </c>
      <c r="G13" s="9">
        <v>9921.2199999999993</v>
      </c>
      <c r="H13" s="9">
        <v>2735.88</v>
      </c>
      <c r="I13" s="9">
        <v>4132.09</v>
      </c>
      <c r="J13" s="9">
        <v>10858.17</v>
      </c>
      <c r="K13" s="9">
        <v>28399.26</v>
      </c>
      <c r="L13" s="9">
        <v>10491.11</v>
      </c>
      <c r="M13" s="9" t="s">
        <v>6</v>
      </c>
      <c r="N13" s="9">
        <v>2081.92</v>
      </c>
      <c r="O13" s="9">
        <v>10885.18</v>
      </c>
      <c r="P13" s="9">
        <v>10648.43</v>
      </c>
      <c r="Q13" s="9">
        <v>1464.65</v>
      </c>
      <c r="R13" s="9">
        <v>944.38</v>
      </c>
      <c r="S13" s="9">
        <v>2880.25</v>
      </c>
      <c r="T13" s="9">
        <v>1463.63</v>
      </c>
      <c r="U13" s="9">
        <v>19035.46</v>
      </c>
      <c r="V13" s="9">
        <v>1426.69</v>
      </c>
      <c r="W13" s="9" t="s">
        <v>6</v>
      </c>
      <c r="X13" s="9">
        <v>1444.15</v>
      </c>
      <c r="Y13" s="9">
        <v>3298.82</v>
      </c>
      <c r="Z13" s="29"/>
      <c r="AA13" s="9">
        <v>375</v>
      </c>
      <c r="AB13" s="30">
        <f t="shared" si="0"/>
        <v>3.626335950407181</v>
      </c>
      <c r="AC13" s="30">
        <f t="shared" si="1"/>
        <v>10.380301767621386</v>
      </c>
      <c r="AD13" s="30">
        <f t="shared" si="2"/>
        <v>5.0391513602828164</v>
      </c>
      <c r="AE13" s="30">
        <f t="shared" si="3"/>
        <v>5.2284333691976634</v>
      </c>
      <c r="AF13" s="30">
        <f t="shared" si="4"/>
        <v>1.9678812268127872</v>
      </c>
      <c r="AG13" s="30">
        <f t="shared" si="5"/>
        <v>13.005650335125679</v>
      </c>
      <c r="AH13" s="30">
        <f t="shared" si="7"/>
        <v>2.2538619733129273</v>
      </c>
      <c r="AI13" s="31"/>
      <c r="AJ13" s="31">
        <f t="shared" si="6"/>
        <v>3.9688034562919423</v>
      </c>
    </row>
    <row r="14" spans="1:36" s="33" customFormat="1">
      <c r="A14" s="28">
        <v>211118008</v>
      </c>
      <c r="B14" s="28"/>
      <c r="C14" s="28"/>
      <c r="D14" s="28" t="s">
        <v>10</v>
      </c>
      <c r="E14" s="28">
        <v>625</v>
      </c>
      <c r="F14" s="28">
        <v>1756.66</v>
      </c>
      <c r="G14" s="28">
        <v>6237.75</v>
      </c>
      <c r="H14" s="28">
        <v>759.82</v>
      </c>
      <c r="I14" s="28">
        <v>1831.39</v>
      </c>
      <c r="J14" s="28">
        <v>4769.22</v>
      </c>
      <c r="K14" s="28">
        <v>12614.46</v>
      </c>
      <c r="L14" s="28">
        <v>4615.29</v>
      </c>
      <c r="M14" s="28" t="s">
        <v>6</v>
      </c>
      <c r="N14" s="28">
        <v>564.42999999999995</v>
      </c>
      <c r="O14" s="28">
        <v>5099.75</v>
      </c>
      <c r="P14" s="28">
        <v>3998.69</v>
      </c>
      <c r="Q14" s="28">
        <v>572.55999999999995</v>
      </c>
      <c r="R14" s="28">
        <v>397.57</v>
      </c>
      <c r="S14" s="28">
        <v>1105.6500000000001</v>
      </c>
      <c r="T14" s="28">
        <v>356.78</v>
      </c>
      <c r="U14" s="28">
        <v>8098.09</v>
      </c>
      <c r="V14" s="28">
        <v>552.94000000000005</v>
      </c>
      <c r="W14" s="28" t="s">
        <v>6</v>
      </c>
      <c r="X14" s="28">
        <v>415.25</v>
      </c>
      <c r="Y14" s="28">
        <v>1060.19</v>
      </c>
      <c r="Z14" s="32"/>
      <c r="AA14" s="28">
        <v>625</v>
      </c>
      <c r="AB14" s="30">
        <f t="shared" si="0"/>
        <v>8.2095101471401115</v>
      </c>
      <c r="AC14" s="30">
        <f t="shared" si="1"/>
        <v>16.601905714511329</v>
      </c>
      <c r="AD14" s="30">
        <f t="shared" si="2"/>
        <v>8.1769041333734922</v>
      </c>
      <c r="AE14" s="30">
        <f t="shared" si="3"/>
        <v>9.0352213737753146</v>
      </c>
      <c r="AF14" s="30">
        <f t="shared" si="4"/>
        <v>3.0989685520488823</v>
      </c>
      <c r="AG14" s="30">
        <f t="shared" si="5"/>
        <v>22.697712876282306</v>
      </c>
      <c r="AH14" s="30">
        <f t="shared" si="7"/>
        <v>2.9715510959134486</v>
      </c>
      <c r="AJ14" s="31">
        <f t="shared" si="6"/>
        <v>6.276776078544918</v>
      </c>
    </row>
    <row r="15" spans="1:36" s="33" customFormat="1">
      <c r="A15" s="28">
        <v>211118015</v>
      </c>
      <c r="B15" s="28"/>
      <c r="C15" s="28"/>
      <c r="D15" s="28" t="s">
        <v>16</v>
      </c>
      <c r="E15" s="28">
        <v>875</v>
      </c>
      <c r="F15" s="28">
        <v>6060.88</v>
      </c>
      <c r="G15" s="28">
        <v>17791.599999999999</v>
      </c>
      <c r="H15" s="28">
        <v>1620.56</v>
      </c>
      <c r="I15" s="28">
        <v>6360.54</v>
      </c>
      <c r="J15" s="28">
        <v>16614.21</v>
      </c>
      <c r="K15" s="28">
        <v>43618.42</v>
      </c>
      <c r="L15" s="28">
        <v>15064.34</v>
      </c>
      <c r="M15" s="28" t="s">
        <v>6</v>
      </c>
      <c r="N15" s="28">
        <v>1321.93</v>
      </c>
      <c r="O15" s="28">
        <v>15955.28</v>
      </c>
      <c r="P15" s="28">
        <v>14401.61</v>
      </c>
      <c r="Q15" s="28">
        <v>1951.72</v>
      </c>
      <c r="R15" s="28">
        <v>1668.15</v>
      </c>
      <c r="S15" s="28">
        <v>4232.8</v>
      </c>
      <c r="T15" s="28">
        <v>848.29</v>
      </c>
      <c r="U15" s="28">
        <v>29741.69</v>
      </c>
      <c r="V15" s="28">
        <v>1746.11</v>
      </c>
      <c r="W15" s="28" t="s">
        <v>6</v>
      </c>
      <c r="X15" s="28">
        <v>1674.08</v>
      </c>
      <c r="Y15" s="28">
        <v>4743.26</v>
      </c>
      <c r="Z15" s="32"/>
      <c r="AA15" s="28">
        <v>875</v>
      </c>
      <c r="AB15" s="30">
        <f t="shared" si="0"/>
        <v>10.978674038603939</v>
      </c>
      <c r="AC15" s="30">
        <f t="shared" si="1"/>
        <v>26.915646443204817</v>
      </c>
      <c r="AD15" s="30">
        <f t="shared" si="2"/>
        <v>11.395716868517999</v>
      </c>
      <c r="AE15" s="30">
        <f t="shared" si="3"/>
        <v>12.069685989424553</v>
      </c>
      <c r="AF15" s="30">
        <f t="shared" si="4"/>
        <v>4.9898030154781976</v>
      </c>
      <c r="AG15" s="30">
        <f t="shared" si="5"/>
        <v>35.060757523959964</v>
      </c>
      <c r="AH15" s="30">
        <f t="shared" si="7"/>
        <v>5.5915547749000938</v>
      </c>
      <c r="AJ15" s="31">
        <f t="shared" si="6"/>
        <v>10.252141235128597</v>
      </c>
    </row>
    <row r="16" spans="1:36" s="33" customFormat="1">
      <c r="A16" s="28">
        <v>211118016</v>
      </c>
      <c r="B16" s="28"/>
      <c r="C16" s="28"/>
      <c r="D16" s="28" t="s">
        <v>17</v>
      </c>
      <c r="E16" s="28">
        <v>1250</v>
      </c>
      <c r="F16" s="28">
        <v>16639.28</v>
      </c>
      <c r="G16" s="28">
        <v>41988.74</v>
      </c>
      <c r="H16" s="28">
        <v>2833</v>
      </c>
      <c r="I16" s="28">
        <v>16571.27</v>
      </c>
      <c r="J16" s="28">
        <v>41443.83</v>
      </c>
      <c r="K16" s="28">
        <v>114363.1</v>
      </c>
      <c r="L16" s="28">
        <v>39225.33</v>
      </c>
      <c r="M16" s="28">
        <v>222.86</v>
      </c>
      <c r="N16" s="28">
        <v>2474.8000000000002</v>
      </c>
      <c r="O16" s="28">
        <v>40310.26</v>
      </c>
      <c r="P16" s="28">
        <v>41248.959999999999</v>
      </c>
      <c r="Q16" s="28">
        <v>5096.7</v>
      </c>
      <c r="R16" s="28">
        <v>4036.89</v>
      </c>
      <c r="S16" s="28">
        <v>11348.31</v>
      </c>
      <c r="T16" s="28">
        <v>1642.41</v>
      </c>
      <c r="U16" s="28">
        <v>79856.98</v>
      </c>
      <c r="V16" s="28">
        <v>4403.6899999999996</v>
      </c>
      <c r="W16" s="28" t="s">
        <v>6</v>
      </c>
      <c r="X16" s="28">
        <v>5448.32</v>
      </c>
      <c r="Y16" s="28">
        <v>14227.88</v>
      </c>
      <c r="Z16" s="32"/>
      <c r="AA16" s="28">
        <v>1250</v>
      </c>
      <c r="AB16" s="30">
        <f t="shared" si="0"/>
        <v>14.821298976350159</v>
      </c>
      <c r="AC16" s="30">
        <f t="shared" si="1"/>
        <v>40.368196258383342</v>
      </c>
      <c r="AD16" s="30">
        <f t="shared" si="2"/>
        <v>15.849898981735898</v>
      </c>
      <c r="AE16" s="30">
        <f t="shared" si="3"/>
        <v>16.288289962825278</v>
      </c>
      <c r="AF16" s="30">
        <f t="shared" si="4"/>
        <v>6.9095475551171743</v>
      </c>
      <c r="AG16" s="30">
        <f t="shared" si="5"/>
        <v>48.621830115500998</v>
      </c>
      <c r="AH16" s="30">
        <f t="shared" si="7"/>
        <v>8.662806485591295</v>
      </c>
      <c r="AJ16" s="31">
        <f t="shared" si="6"/>
        <v>14.628955171196612</v>
      </c>
    </row>
    <row r="17" spans="1:36" s="33" customForma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44"/>
      <c r="AC17" s="44"/>
      <c r="AD17" s="44"/>
      <c r="AE17" s="44"/>
      <c r="AF17" s="44"/>
      <c r="AG17" s="44"/>
      <c r="AH17" s="44"/>
      <c r="AJ17" s="31"/>
    </row>
    <row r="18" spans="1:36" s="31" customFormat="1">
      <c r="AB18" s="34"/>
      <c r="AC18" s="34"/>
      <c r="AD18" s="34"/>
      <c r="AE18" s="34"/>
      <c r="AF18" s="34"/>
      <c r="AG18" s="34"/>
      <c r="AH18" s="34"/>
    </row>
    <row r="19" spans="1:36" s="33" customFormat="1">
      <c r="A19" s="28">
        <v>211118066</v>
      </c>
      <c r="B19" s="28"/>
      <c r="C19" s="28"/>
      <c r="D19" s="28" t="s">
        <v>12</v>
      </c>
      <c r="E19" s="28">
        <v>1.75</v>
      </c>
      <c r="F19" s="28" t="s">
        <v>6</v>
      </c>
      <c r="G19" s="28">
        <v>55.46</v>
      </c>
      <c r="H19" s="28">
        <v>3792.23</v>
      </c>
      <c r="I19" s="28">
        <v>752.52</v>
      </c>
      <c r="J19" s="28">
        <v>1083.06</v>
      </c>
      <c r="K19" s="28">
        <v>162.16</v>
      </c>
      <c r="L19" s="28">
        <v>65.319999999999993</v>
      </c>
      <c r="M19" s="28" t="s">
        <v>6</v>
      </c>
      <c r="N19" s="28">
        <v>3052.31</v>
      </c>
      <c r="O19" s="28">
        <v>147.55000000000001</v>
      </c>
      <c r="P19" s="28" t="s">
        <v>6</v>
      </c>
      <c r="Q19" s="28" t="s">
        <v>6</v>
      </c>
      <c r="R19" s="28" t="s">
        <v>6</v>
      </c>
      <c r="S19" s="28">
        <v>50.63</v>
      </c>
      <c r="T19" s="28">
        <v>1958.42</v>
      </c>
      <c r="U19" s="28">
        <v>97.66</v>
      </c>
      <c r="V19" s="28">
        <v>53.93</v>
      </c>
      <c r="W19" s="28" t="s">
        <v>6</v>
      </c>
      <c r="X19" s="28" t="s">
        <v>6</v>
      </c>
      <c r="Y19" s="28">
        <v>25.36</v>
      </c>
      <c r="Z19" s="32"/>
      <c r="AA19" s="28">
        <v>1.75</v>
      </c>
      <c r="AB19" s="30">
        <f t="shared" ref="AB19:AB29" si="8">G19/H19</f>
        <v>1.4624640383099127E-2</v>
      </c>
      <c r="AC19" s="30">
        <f t="shared" ref="AC19:AC29" si="9">K19/H19</f>
        <v>4.2761119446868993E-2</v>
      </c>
      <c r="AD19" s="30">
        <f t="shared" ref="AD19:AD29" si="10">L19/N19</f>
        <v>2.1400185433327543E-2</v>
      </c>
      <c r="AE19" s="30">
        <f t="shared" ref="AE19:AE29" si="11">O19/N19</f>
        <v>4.8340437242612978E-2</v>
      </c>
      <c r="AF19" s="30">
        <f t="shared" ref="AF19:AF29" si="12">S19/T19</f>
        <v>2.5852472911837093E-2</v>
      </c>
      <c r="AG19" s="30">
        <f t="shared" ref="AG19:AG29" si="13">U19/T19</f>
        <v>4.9866729302192582E-2</v>
      </c>
      <c r="AH19" s="30">
        <f t="shared" ref="AH19:AH29" si="14">Y19/T19</f>
        <v>1.2949214162437066E-2</v>
      </c>
      <c r="AJ19" s="31">
        <f t="shared" ref="AJ19:AJ29" si="15">J19/H19</f>
        <v>0.28559976583698771</v>
      </c>
    </row>
    <row r="20" spans="1:36" s="33" customFormat="1">
      <c r="A20" s="28">
        <v>211118071</v>
      </c>
      <c r="B20" s="28"/>
      <c r="C20" s="28"/>
      <c r="D20" s="35" t="s">
        <v>15</v>
      </c>
      <c r="E20" s="35">
        <v>3</v>
      </c>
      <c r="F20" s="28">
        <v>69.58</v>
      </c>
      <c r="G20" s="28">
        <v>242.75</v>
      </c>
      <c r="H20" s="28">
        <v>809.78</v>
      </c>
      <c r="I20" s="28">
        <v>1453.82</v>
      </c>
      <c r="J20" s="28">
        <v>39.869999999999997</v>
      </c>
      <c r="K20" s="28">
        <v>127.59</v>
      </c>
      <c r="L20" s="28">
        <v>44.6</v>
      </c>
      <c r="M20" s="28" t="s">
        <v>6</v>
      </c>
      <c r="N20" s="28">
        <v>712.14</v>
      </c>
      <c r="O20" s="28">
        <v>46.16</v>
      </c>
      <c r="P20" s="28" t="s">
        <v>6</v>
      </c>
      <c r="Q20" s="28" t="s">
        <v>6</v>
      </c>
      <c r="R20" s="28" t="s">
        <v>6</v>
      </c>
      <c r="S20" s="28">
        <v>37.64</v>
      </c>
      <c r="T20" s="28">
        <v>349.53</v>
      </c>
      <c r="U20" s="28">
        <v>116.74</v>
      </c>
      <c r="V20" s="28">
        <v>118.08</v>
      </c>
      <c r="W20" s="28" t="s">
        <v>6</v>
      </c>
      <c r="X20" s="28" t="s">
        <v>6</v>
      </c>
      <c r="Y20" s="28">
        <v>12.17</v>
      </c>
      <c r="Z20" s="32"/>
      <c r="AA20" s="35">
        <v>3</v>
      </c>
      <c r="AB20" s="30">
        <f t="shared" si="8"/>
        <v>0.29977277779149891</v>
      </c>
      <c r="AC20" s="30">
        <f t="shared" si="9"/>
        <v>0.15756131294919609</v>
      </c>
      <c r="AD20" s="30">
        <f t="shared" si="10"/>
        <v>6.262813491729155E-2</v>
      </c>
      <c r="AE20" s="30">
        <f t="shared" si="11"/>
        <v>6.481871542112505E-2</v>
      </c>
      <c r="AF20" s="30">
        <f t="shared" si="12"/>
        <v>0.10768746602580609</v>
      </c>
      <c r="AG20" s="30">
        <f t="shared" si="13"/>
        <v>0.33399135982605216</v>
      </c>
      <c r="AH20" s="30">
        <f t="shared" si="14"/>
        <v>3.4818184419077046E-2</v>
      </c>
      <c r="AJ20" s="31">
        <f t="shared" si="15"/>
        <v>4.9235594852923018E-2</v>
      </c>
    </row>
    <row r="21" spans="1:36" s="33" customFormat="1">
      <c r="A21" s="28">
        <v>211118058</v>
      </c>
      <c r="B21" s="28"/>
      <c r="C21" s="28"/>
      <c r="D21" s="35" t="s">
        <v>5</v>
      </c>
      <c r="E21" s="35">
        <v>5</v>
      </c>
      <c r="F21" s="28" t="s">
        <v>6</v>
      </c>
      <c r="G21" s="28">
        <v>118.15</v>
      </c>
      <c r="H21" s="28">
        <v>954.13</v>
      </c>
      <c r="I21" s="28">
        <v>321.32</v>
      </c>
      <c r="J21" s="28">
        <v>31.77</v>
      </c>
      <c r="K21" s="28">
        <v>189.03</v>
      </c>
      <c r="L21" s="28">
        <v>36.65</v>
      </c>
      <c r="M21" s="28" t="s">
        <v>6</v>
      </c>
      <c r="N21" s="28">
        <v>774.06</v>
      </c>
      <c r="O21" s="28">
        <v>58.2</v>
      </c>
      <c r="P21" s="28" t="s">
        <v>6</v>
      </c>
      <c r="Q21" s="28" t="s">
        <v>6</v>
      </c>
      <c r="R21" s="28" t="s">
        <v>6</v>
      </c>
      <c r="S21" s="28">
        <v>13.87</v>
      </c>
      <c r="T21" s="28">
        <v>416.27</v>
      </c>
      <c r="U21" s="28">
        <v>58.77</v>
      </c>
      <c r="V21" s="28" t="s">
        <v>6</v>
      </c>
      <c r="W21" s="28" t="s">
        <v>6</v>
      </c>
      <c r="X21" s="28" t="s">
        <v>6</v>
      </c>
      <c r="Y21" s="28">
        <v>15.11</v>
      </c>
      <c r="Z21" s="32"/>
      <c r="AA21" s="35">
        <v>5</v>
      </c>
      <c r="AB21" s="30">
        <f t="shared" si="8"/>
        <v>0.12383008604697474</v>
      </c>
      <c r="AC21" s="30">
        <f t="shared" si="9"/>
        <v>0.1981176569230608</v>
      </c>
      <c r="AD21" s="30">
        <f t="shared" si="10"/>
        <v>4.7347750820349845E-2</v>
      </c>
      <c r="AE21" s="30">
        <f t="shared" si="11"/>
        <v>7.518796992481204E-2</v>
      </c>
      <c r="AF21" s="30">
        <f t="shared" si="12"/>
        <v>3.3319720373795852E-2</v>
      </c>
      <c r="AG21" s="30">
        <f t="shared" si="13"/>
        <v>0.14118240565017898</v>
      </c>
      <c r="AH21" s="30">
        <f t="shared" si="14"/>
        <v>3.6298556225526704E-2</v>
      </c>
      <c r="AJ21" s="31">
        <f t="shared" si="15"/>
        <v>3.329734941779422E-2</v>
      </c>
    </row>
    <row r="22" spans="1:36" s="33" customFormat="1">
      <c r="A22" s="28">
        <v>211118062</v>
      </c>
      <c r="B22" s="28"/>
      <c r="C22" s="28"/>
      <c r="D22" s="28" t="s">
        <v>9</v>
      </c>
      <c r="E22" s="28">
        <v>7.5</v>
      </c>
      <c r="F22" s="28" t="s">
        <v>6</v>
      </c>
      <c r="G22" s="28">
        <v>307.57</v>
      </c>
      <c r="H22" s="28">
        <v>4148.38</v>
      </c>
      <c r="I22" s="28">
        <v>176.9</v>
      </c>
      <c r="J22" s="28">
        <v>274.02</v>
      </c>
      <c r="K22" s="28">
        <v>823.04</v>
      </c>
      <c r="L22" s="28">
        <v>168.77</v>
      </c>
      <c r="M22" s="28" t="s">
        <v>6</v>
      </c>
      <c r="N22" s="28">
        <v>3134.72</v>
      </c>
      <c r="O22" s="28">
        <v>120.06</v>
      </c>
      <c r="P22" s="28" t="s">
        <v>6</v>
      </c>
      <c r="Q22" s="28" t="s">
        <v>6</v>
      </c>
      <c r="R22" s="28" t="s">
        <v>6</v>
      </c>
      <c r="S22" s="28">
        <v>114.36</v>
      </c>
      <c r="T22" s="28">
        <v>2052.91</v>
      </c>
      <c r="U22" s="28">
        <v>518.64</v>
      </c>
      <c r="V22" s="28">
        <v>25.98</v>
      </c>
      <c r="W22" s="28" t="s">
        <v>6</v>
      </c>
      <c r="X22" s="28">
        <v>50.39</v>
      </c>
      <c r="Y22" s="28">
        <v>120.13</v>
      </c>
      <c r="Z22" s="32"/>
      <c r="AA22" s="28">
        <v>7.5</v>
      </c>
      <c r="AB22" s="30">
        <f t="shared" si="8"/>
        <v>7.4142195266585983E-2</v>
      </c>
      <c r="AC22" s="30">
        <f t="shared" si="9"/>
        <v>0.19840033940960083</v>
      </c>
      <c r="AD22" s="30">
        <f t="shared" si="10"/>
        <v>5.3838939363005316E-2</v>
      </c>
      <c r="AE22" s="30">
        <f t="shared" si="11"/>
        <v>3.8300071457737853E-2</v>
      </c>
      <c r="AF22" s="30">
        <f t="shared" si="12"/>
        <v>5.5706290095522942E-2</v>
      </c>
      <c r="AG22" s="30">
        <f t="shared" si="13"/>
        <v>0.25263650135661087</v>
      </c>
      <c r="AH22" s="30">
        <f t="shared" si="14"/>
        <v>5.8516934497859135E-2</v>
      </c>
      <c r="AJ22" s="31">
        <f t="shared" si="15"/>
        <v>6.6054700871183439E-2</v>
      </c>
    </row>
    <row r="23" spans="1:36" s="33" customFormat="1">
      <c r="A23" s="28">
        <v>211118069</v>
      </c>
      <c r="B23" s="28"/>
      <c r="C23" s="28"/>
      <c r="D23" s="28" t="s">
        <v>13</v>
      </c>
      <c r="E23" s="28">
        <v>12.5</v>
      </c>
      <c r="F23" s="28">
        <v>163.51</v>
      </c>
      <c r="G23" s="28">
        <v>311.63</v>
      </c>
      <c r="H23" s="28">
        <v>3837.48</v>
      </c>
      <c r="I23" s="28">
        <v>363.75</v>
      </c>
      <c r="J23" s="28">
        <v>645.96</v>
      </c>
      <c r="K23" s="28">
        <v>1395.15</v>
      </c>
      <c r="L23" s="28">
        <v>457.15</v>
      </c>
      <c r="M23" s="28" t="s">
        <v>6</v>
      </c>
      <c r="N23" s="28">
        <v>2985.17</v>
      </c>
      <c r="O23" s="28">
        <v>68.19</v>
      </c>
      <c r="P23" s="28" t="s">
        <v>6</v>
      </c>
      <c r="Q23" s="28" t="s">
        <v>6</v>
      </c>
      <c r="R23" s="28" t="s">
        <v>6</v>
      </c>
      <c r="S23" s="28">
        <v>128.37</v>
      </c>
      <c r="T23" s="28">
        <v>1822.78</v>
      </c>
      <c r="U23" s="28">
        <v>731.55</v>
      </c>
      <c r="V23" s="28" t="s">
        <v>45</v>
      </c>
      <c r="W23" s="28" t="s">
        <v>6</v>
      </c>
      <c r="X23" s="28">
        <v>39.65</v>
      </c>
      <c r="Y23" s="28">
        <v>165.83</v>
      </c>
      <c r="Z23" s="32"/>
      <c r="AA23" s="28">
        <v>12.5</v>
      </c>
      <c r="AB23" s="30">
        <f t="shared" si="8"/>
        <v>8.1206937886321232E-2</v>
      </c>
      <c r="AC23" s="30">
        <f t="shared" si="9"/>
        <v>0.36355889802683011</v>
      </c>
      <c r="AD23" s="30">
        <f t="shared" si="10"/>
        <v>0.15314035716558855</v>
      </c>
      <c r="AE23" s="30">
        <f t="shared" si="11"/>
        <v>2.2842920168700608E-2</v>
      </c>
      <c r="AF23" s="30">
        <f t="shared" si="12"/>
        <v>7.0425394178123532E-2</v>
      </c>
      <c r="AG23" s="30">
        <f t="shared" si="13"/>
        <v>0.4013375174184487</v>
      </c>
      <c r="AH23" s="30">
        <f t="shared" si="14"/>
        <v>9.0976420632221125E-2</v>
      </c>
      <c r="AJ23" s="31">
        <f t="shared" si="15"/>
        <v>0.16832921604803153</v>
      </c>
    </row>
    <row r="24" spans="1:36" s="33" customFormat="1">
      <c r="A24" s="28">
        <v>211118060</v>
      </c>
      <c r="B24" s="28"/>
      <c r="C24" s="28"/>
      <c r="D24" s="28" t="s">
        <v>8</v>
      </c>
      <c r="E24" s="28">
        <v>87.5</v>
      </c>
      <c r="F24" s="28">
        <v>322.44</v>
      </c>
      <c r="G24" s="28">
        <v>1024.18</v>
      </c>
      <c r="H24" s="28">
        <v>985.41</v>
      </c>
      <c r="I24" s="28">
        <v>1108.27</v>
      </c>
      <c r="J24" s="28">
        <v>1094.31</v>
      </c>
      <c r="K24" s="28">
        <v>2800.55</v>
      </c>
      <c r="L24" s="28">
        <v>1061.3499999999999</v>
      </c>
      <c r="M24" s="28" t="s">
        <v>6</v>
      </c>
      <c r="N24" s="28">
        <v>946.21</v>
      </c>
      <c r="O24" s="28">
        <v>595.96</v>
      </c>
      <c r="P24" s="28">
        <v>683.77</v>
      </c>
      <c r="Q24" s="28" t="s">
        <v>6</v>
      </c>
      <c r="R24" s="28">
        <v>103.74</v>
      </c>
      <c r="S24" s="28">
        <v>302.64999999999998</v>
      </c>
      <c r="T24" s="28">
        <v>494.39</v>
      </c>
      <c r="U24" s="28">
        <v>1787.83</v>
      </c>
      <c r="V24" s="28">
        <v>194.9</v>
      </c>
      <c r="W24" s="28" t="s">
        <v>6</v>
      </c>
      <c r="X24" s="28">
        <v>173.87</v>
      </c>
      <c r="Y24" s="28">
        <v>320.97000000000003</v>
      </c>
      <c r="Z24" s="32"/>
      <c r="AA24" s="28">
        <v>87.5</v>
      </c>
      <c r="AB24" s="30">
        <f t="shared" si="8"/>
        <v>1.0393440293887823</v>
      </c>
      <c r="AC24" s="30">
        <f t="shared" si="9"/>
        <v>2.8420149988329735</v>
      </c>
      <c r="AD24" s="30">
        <f t="shared" si="10"/>
        <v>1.1216854609441878</v>
      </c>
      <c r="AE24" s="30">
        <f t="shared" si="11"/>
        <v>0.6298390420731127</v>
      </c>
      <c r="AF24" s="30">
        <f t="shared" si="12"/>
        <v>0.6121685309168875</v>
      </c>
      <c r="AG24" s="30">
        <f t="shared" si="13"/>
        <v>3.6162341471308075</v>
      </c>
      <c r="AH24" s="30">
        <f t="shared" si="14"/>
        <v>0.64922429660794112</v>
      </c>
      <c r="AJ24" s="31">
        <f t="shared" si="15"/>
        <v>1.1105123755594117</v>
      </c>
    </row>
    <row r="25" spans="1:36" s="33" customFormat="1">
      <c r="A25" s="28">
        <v>211118065</v>
      </c>
      <c r="B25" s="28"/>
      <c r="C25" s="28"/>
      <c r="D25" s="28" t="s">
        <v>11</v>
      </c>
      <c r="E25" s="28">
        <v>125</v>
      </c>
      <c r="F25" s="28">
        <v>1812</v>
      </c>
      <c r="G25" s="28">
        <v>5540.76</v>
      </c>
      <c r="H25" s="28">
        <v>4197.58</v>
      </c>
      <c r="I25" s="28">
        <v>2379.08</v>
      </c>
      <c r="J25" s="28">
        <v>5987.59</v>
      </c>
      <c r="K25" s="28">
        <v>15453.38</v>
      </c>
      <c r="L25" s="28">
        <v>5719.85</v>
      </c>
      <c r="M25" s="28" t="s">
        <v>6</v>
      </c>
      <c r="N25" s="28">
        <v>3629.99</v>
      </c>
      <c r="O25" s="28">
        <v>5218.9399999999996</v>
      </c>
      <c r="P25" s="28">
        <v>6535.78</v>
      </c>
      <c r="Q25" s="28">
        <v>553.28</v>
      </c>
      <c r="R25" s="28">
        <v>642.87</v>
      </c>
      <c r="S25" s="28">
        <v>1672.18</v>
      </c>
      <c r="T25" s="28">
        <v>2521.54</v>
      </c>
      <c r="U25" s="28">
        <v>11209.82</v>
      </c>
      <c r="V25" s="28">
        <v>329</v>
      </c>
      <c r="W25" s="28" t="s">
        <v>6</v>
      </c>
      <c r="X25" s="28">
        <v>761.27</v>
      </c>
      <c r="Y25" s="28">
        <v>2245.69</v>
      </c>
      <c r="Z25" s="32"/>
      <c r="AA25" s="28">
        <v>125</v>
      </c>
      <c r="AB25" s="30">
        <f t="shared" si="8"/>
        <v>1.3199891365977541</v>
      </c>
      <c r="AC25" s="30">
        <f t="shared" si="9"/>
        <v>3.6814974342359168</v>
      </c>
      <c r="AD25" s="30">
        <f t="shared" si="10"/>
        <v>1.5757205942716097</v>
      </c>
      <c r="AE25" s="30">
        <f t="shared" si="11"/>
        <v>1.4377284785908502</v>
      </c>
      <c r="AF25" s="30">
        <f t="shared" si="12"/>
        <v>0.66315822870150787</v>
      </c>
      <c r="AG25" s="30">
        <f t="shared" si="13"/>
        <v>4.4456244993139116</v>
      </c>
      <c r="AH25" s="30">
        <f t="shared" si="14"/>
        <v>0.89060256827177042</v>
      </c>
      <c r="AJ25" s="31">
        <f t="shared" si="15"/>
        <v>1.4264385669838335</v>
      </c>
    </row>
    <row r="26" spans="1:36" s="33" customFormat="1">
      <c r="A26" s="28">
        <v>211118070</v>
      </c>
      <c r="B26" s="28"/>
      <c r="C26" s="28"/>
      <c r="D26" s="28" t="s">
        <v>14</v>
      </c>
      <c r="E26" s="28">
        <v>200</v>
      </c>
      <c r="F26" s="28">
        <v>610.73</v>
      </c>
      <c r="G26" s="28">
        <v>2425.1999999999998</v>
      </c>
      <c r="H26" s="28">
        <v>1303.99</v>
      </c>
      <c r="I26" s="28">
        <v>1001.1</v>
      </c>
      <c r="J26" s="28">
        <v>2176.44</v>
      </c>
      <c r="K26" s="28">
        <v>5819.34</v>
      </c>
      <c r="L26" s="28">
        <v>2106.0700000000002</v>
      </c>
      <c r="M26" s="28" t="s">
        <v>6</v>
      </c>
      <c r="N26" s="28">
        <v>828.61</v>
      </c>
      <c r="O26" s="28">
        <v>2665.54</v>
      </c>
      <c r="P26" s="28">
        <v>2076.9299999999998</v>
      </c>
      <c r="Q26" s="28">
        <v>387.89</v>
      </c>
      <c r="R26" s="28">
        <v>143.82</v>
      </c>
      <c r="S26" s="28">
        <v>533.29999999999995</v>
      </c>
      <c r="T26" s="28">
        <v>576.13</v>
      </c>
      <c r="U26" s="28">
        <v>3540.14</v>
      </c>
      <c r="V26" s="28">
        <v>323.02</v>
      </c>
      <c r="W26" s="28" t="s">
        <v>6</v>
      </c>
      <c r="X26" s="28">
        <v>233.96</v>
      </c>
      <c r="Y26" s="28">
        <v>584.67999999999995</v>
      </c>
      <c r="Z26" s="32"/>
      <c r="AA26" s="28">
        <v>200</v>
      </c>
      <c r="AB26" s="30">
        <f t="shared" si="8"/>
        <v>1.8598302134218818</v>
      </c>
      <c r="AC26" s="30">
        <f t="shared" si="9"/>
        <v>4.4627182723793899</v>
      </c>
      <c r="AD26" s="30">
        <f t="shared" si="10"/>
        <v>2.5416903006239364</v>
      </c>
      <c r="AE26" s="30">
        <f t="shared" si="11"/>
        <v>3.2168812831126825</v>
      </c>
      <c r="AF26" s="30">
        <f t="shared" si="12"/>
        <v>0.92565913943033684</v>
      </c>
      <c r="AG26" s="30">
        <f t="shared" si="13"/>
        <v>6.1446895665908734</v>
      </c>
      <c r="AH26" s="30">
        <f t="shared" si="14"/>
        <v>1.0148404006040304</v>
      </c>
      <c r="AJ26" s="31">
        <f t="shared" si="15"/>
        <v>1.6690618793088905</v>
      </c>
    </row>
    <row r="27" spans="1:36" s="33" customFormat="1">
      <c r="A27" s="28">
        <v>211118059</v>
      </c>
      <c r="B27" s="28"/>
      <c r="C27" s="28"/>
      <c r="D27" s="28" t="s">
        <v>7</v>
      </c>
      <c r="E27" s="28">
        <v>375</v>
      </c>
      <c r="F27" s="28">
        <v>1967.83</v>
      </c>
      <c r="G27" s="28">
        <v>5201.2700000000004</v>
      </c>
      <c r="H27" s="28">
        <v>1324.96</v>
      </c>
      <c r="I27" s="28">
        <v>2949.84</v>
      </c>
      <c r="J27" s="28">
        <v>3932.3</v>
      </c>
      <c r="K27" s="28">
        <v>11100.58</v>
      </c>
      <c r="L27" s="28">
        <v>4275.78</v>
      </c>
      <c r="M27" s="28" t="s">
        <v>6</v>
      </c>
      <c r="N27" s="28">
        <v>1007.19</v>
      </c>
      <c r="O27" s="28">
        <v>5104.28</v>
      </c>
      <c r="P27" s="28">
        <v>6466.67</v>
      </c>
      <c r="Q27" s="28">
        <v>529.22</v>
      </c>
      <c r="R27" s="28">
        <v>284.68</v>
      </c>
      <c r="S27" s="28">
        <v>954.59</v>
      </c>
      <c r="T27" s="28">
        <v>539.65</v>
      </c>
      <c r="U27" s="28">
        <v>7218.9</v>
      </c>
      <c r="V27" s="28">
        <v>720.77</v>
      </c>
      <c r="W27" s="28" t="s">
        <v>6</v>
      </c>
      <c r="X27" s="28">
        <v>386.17</v>
      </c>
      <c r="Y27" s="28">
        <v>1111.43</v>
      </c>
      <c r="Z27" s="32"/>
      <c r="AA27" s="28">
        <v>375</v>
      </c>
      <c r="AB27" s="30">
        <f t="shared" si="8"/>
        <v>3.9256053012921148</v>
      </c>
      <c r="AC27" s="30">
        <f t="shared" si="9"/>
        <v>8.3780491486535436</v>
      </c>
      <c r="AD27" s="30">
        <f t="shared" si="10"/>
        <v>4.2452566050099776</v>
      </c>
      <c r="AE27" s="30">
        <f t="shared" si="11"/>
        <v>5.0678422144779036</v>
      </c>
      <c r="AF27" s="30">
        <f t="shared" si="12"/>
        <v>1.7689057722597981</v>
      </c>
      <c r="AG27" s="30">
        <f t="shared" si="13"/>
        <v>13.377003613453164</v>
      </c>
      <c r="AH27" s="30">
        <f t="shared" si="14"/>
        <v>2.0595385898267398</v>
      </c>
      <c r="AJ27" s="31">
        <f t="shared" si="15"/>
        <v>2.9678631807752689</v>
      </c>
    </row>
    <row r="28" spans="1:36" s="33" customFormat="1">
      <c r="A28" s="28">
        <v>211118064</v>
      </c>
      <c r="B28" s="28"/>
      <c r="C28" s="28"/>
      <c r="D28" s="28" t="s">
        <v>10</v>
      </c>
      <c r="E28" s="28">
        <v>625</v>
      </c>
      <c r="F28" s="28">
        <v>9030.67</v>
      </c>
      <c r="G28" s="28">
        <v>23600.78</v>
      </c>
      <c r="H28" s="28">
        <v>3573.97</v>
      </c>
      <c r="I28" s="28">
        <v>8599.83</v>
      </c>
      <c r="J28" s="28">
        <v>20798.169999999998</v>
      </c>
      <c r="K28" s="28">
        <v>58277.14</v>
      </c>
      <c r="L28" s="28">
        <v>21353.45</v>
      </c>
      <c r="M28" s="28" t="s">
        <v>6</v>
      </c>
      <c r="N28" s="28">
        <v>2553.41</v>
      </c>
      <c r="O28" s="28">
        <v>21347.99</v>
      </c>
      <c r="P28" s="28">
        <v>22345.85</v>
      </c>
      <c r="Q28" s="28">
        <v>2920.05</v>
      </c>
      <c r="R28" s="28">
        <v>2386.65</v>
      </c>
      <c r="S28" s="28">
        <v>5943.68</v>
      </c>
      <c r="T28" s="28">
        <v>1722.45</v>
      </c>
      <c r="U28" s="28">
        <v>41200.730000000003</v>
      </c>
      <c r="V28" s="28">
        <v>2364.92</v>
      </c>
      <c r="W28" s="28" t="s">
        <v>6</v>
      </c>
      <c r="X28" s="28">
        <v>2251.75</v>
      </c>
      <c r="Y28" s="28">
        <v>6880.17</v>
      </c>
      <c r="Z28" s="32"/>
      <c r="AA28" s="28">
        <v>625</v>
      </c>
      <c r="AB28" s="30">
        <f t="shared" si="8"/>
        <v>6.6035193356407582</v>
      </c>
      <c r="AC28" s="30">
        <f t="shared" si="9"/>
        <v>16.305995853350755</v>
      </c>
      <c r="AD28" s="30">
        <f t="shared" si="10"/>
        <v>8.3627188739763696</v>
      </c>
      <c r="AE28" s="30">
        <f t="shared" si="11"/>
        <v>8.3605805569806666</v>
      </c>
      <c r="AF28" s="30">
        <f t="shared" si="12"/>
        <v>3.4507126476820806</v>
      </c>
      <c r="AG28" s="30">
        <f t="shared" si="13"/>
        <v>23.919840924264857</v>
      </c>
      <c r="AH28" s="30">
        <f t="shared" si="14"/>
        <v>3.9944091265348778</v>
      </c>
      <c r="AJ28" s="31">
        <f t="shared" si="15"/>
        <v>5.8193465529928901</v>
      </c>
    </row>
    <row r="29" spans="1:36" s="33" customFormat="1">
      <c r="A29" s="28">
        <v>211118072</v>
      </c>
      <c r="B29" s="28"/>
      <c r="C29" s="28"/>
      <c r="D29" s="28" t="s">
        <v>16</v>
      </c>
      <c r="E29" s="28">
        <v>875</v>
      </c>
      <c r="F29" s="28">
        <v>12569</v>
      </c>
      <c r="G29" s="28">
        <v>34765.949999999997</v>
      </c>
      <c r="H29" s="28">
        <v>3541.78</v>
      </c>
      <c r="I29" s="28">
        <v>13309.01</v>
      </c>
      <c r="J29" s="28">
        <v>33319.550000000003</v>
      </c>
      <c r="K29" s="28">
        <v>87995.33</v>
      </c>
      <c r="L29" s="28">
        <v>32505.98</v>
      </c>
      <c r="M29" s="28" t="s">
        <v>6</v>
      </c>
      <c r="N29" s="28">
        <v>2740.52</v>
      </c>
      <c r="O29" s="28">
        <v>33132.639999999999</v>
      </c>
      <c r="P29" s="28">
        <v>37594.33</v>
      </c>
      <c r="Q29" s="28">
        <v>4059.61</v>
      </c>
      <c r="R29" s="28">
        <v>3205.71</v>
      </c>
      <c r="S29" s="28">
        <v>9208.2199999999993</v>
      </c>
      <c r="T29" s="28">
        <v>1930.95</v>
      </c>
      <c r="U29" s="28">
        <v>63510.71</v>
      </c>
      <c r="V29" s="28">
        <v>3732.27</v>
      </c>
      <c r="W29" s="28" t="s">
        <v>6</v>
      </c>
      <c r="X29" s="28">
        <v>3825.34</v>
      </c>
      <c r="Y29" s="28">
        <v>12014.73</v>
      </c>
      <c r="Z29" s="32"/>
      <c r="AA29" s="28">
        <v>875</v>
      </c>
      <c r="AB29" s="30">
        <f t="shared" si="8"/>
        <v>9.8159541247621238</v>
      </c>
      <c r="AC29" s="30">
        <f t="shared" si="9"/>
        <v>24.84494519704781</v>
      </c>
      <c r="AD29" s="30">
        <f t="shared" si="10"/>
        <v>11.86124531110884</v>
      </c>
      <c r="AE29" s="30">
        <f t="shared" si="11"/>
        <v>12.089909944098201</v>
      </c>
      <c r="AF29" s="30">
        <f t="shared" si="12"/>
        <v>4.7687511328620626</v>
      </c>
      <c r="AG29" s="30">
        <f t="shared" si="13"/>
        <v>32.89091379890727</v>
      </c>
      <c r="AH29" s="30">
        <f t="shared" si="14"/>
        <v>6.2221859706362146</v>
      </c>
      <c r="AJ29" s="31">
        <f t="shared" si="15"/>
        <v>9.4075718988757071</v>
      </c>
    </row>
    <row r="30" spans="1:36" s="33" customForma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44"/>
      <c r="AC30" s="44"/>
      <c r="AD30" s="44"/>
      <c r="AE30" s="44"/>
      <c r="AF30" s="44"/>
      <c r="AG30" s="44"/>
      <c r="AH30" s="44"/>
      <c r="AJ30" s="31"/>
    </row>
    <row r="31" spans="1:36" s="33" customForma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44"/>
      <c r="AC31" s="44"/>
      <c r="AD31" s="44"/>
      <c r="AE31" s="44"/>
      <c r="AF31" s="44"/>
      <c r="AG31" s="44"/>
      <c r="AH31" s="44"/>
      <c r="AJ31" s="31"/>
    </row>
  </sheetData>
  <sortState xmlns:xlrd2="http://schemas.microsoft.com/office/spreadsheetml/2017/richdata2" ref="A19:AJ24">
    <sortCondition ref="D19:D24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047C-AC57-44C8-91C3-BA43FD863746}">
  <dimension ref="A1:Q101"/>
  <sheetViews>
    <sheetView zoomScale="85" zoomScaleNormal="85" workbookViewId="0">
      <selection activeCell="U35" sqref="U35"/>
    </sheetView>
  </sheetViews>
  <sheetFormatPr defaultRowHeight="15"/>
  <cols>
    <col min="1" max="1" width="32.42578125" customWidth="1"/>
    <col min="2" max="2" width="15.28515625" hidden="1" customWidth="1"/>
    <col min="3" max="3" width="34.140625" hidden="1" customWidth="1"/>
    <col min="4" max="4" width="10.140625" bestFit="1" customWidth="1"/>
    <col min="8" max="8" width="10.5703125" bestFit="1" customWidth="1"/>
    <col min="9" max="9" width="9.28515625" bestFit="1" customWidth="1"/>
    <col min="16" max="16" width="13.42578125" hidden="1" customWidth="1"/>
    <col min="17" max="17" width="9.85546875" bestFit="1" customWidth="1"/>
  </cols>
  <sheetData>
    <row r="1" spans="1:17">
      <c r="A1" s="1" t="s">
        <v>1</v>
      </c>
      <c r="B1" s="1"/>
      <c r="C1" s="1"/>
      <c r="D1" s="1" t="s">
        <v>3</v>
      </c>
      <c r="E1" s="1"/>
      <c r="F1" s="1" t="s">
        <v>52</v>
      </c>
      <c r="G1" s="1" t="s">
        <v>46</v>
      </c>
      <c r="H1" s="1" t="s">
        <v>67</v>
      </c>
      <c r="I1" s="1" t="s">
        <v>56</v>
      </c>
      <c r="J1" s="1" t="s">
        <v>53</v>
      </c>
      <c r="K1" s="1" t="s">
        <v>46</v>
      </c>
      <c r="L1" s="1" t="s">
        <v>55</v>
      </c>
      <c r="M1" s="1" t="s">
        <v>54</v>
      </c>
      <c r="N1" s="1" t="s">
        <v>46</v>
      </c>
      <c r="O1" s="1" t="s">
        <v>58</v>
      </c>
      <c r="P1" s="1"/>
      <c r="Q1" s="1" t="s">
        <v>57</v>
      </c>
    </row>
    <row r="2" spans="1:17">
      <c r="A2" s="1" t="s">
        <v>0</v>
      </c>
      <c r="B2" s="1" t="s">
        <v>47</v>
      </c>
      <c r="C2" s="1" t="s">
        <v>49</v>
      </c>
      <c r="D2" s="1" t="s">
        <v>2</v>
      </c>
      <c r="E2" s="1"/>
      <c r="F2" s="5">
        <v>265</v>
      </c>
      <c r="G2" s="4">
        <v>269</v>
      </c>
      <c r="H2" s="10">
        <v>331</v>
      </c>
      <c r="I2" s="46">
        <v>351</v>
      </c>
      <c r="J2" s="5">
        <v>365</v>
      </c>
      <c r="K2" s="4">
        <v>369</v>
      </c>
      <c r="L2" s="5">
        <v>255</v>
      </c>
      <c r="M2" s="5">
        <v>465</v>
      </c>
      <c r="N2" s="4">
        <v>469</v>
      </c>
      <c r="O2" s="5">
        <v>391</v>
      </c>
      <c r="P2" s="4">
        <v>569</v>
      </c>
      <c r="Q2" s="5">
        <v>601</v>
      </c>
    </row>
    <row r="3" spans="1:17">
      <c r="A3" s="282" t="s">
        <v>79</v>
      </c>
      <c r="B3" s="282"/>
      <c r="C3" s="282"/>
      <c r="G3" t="s">
        <v>85</v>
      </c>
      <c r="K3" t="s">
        <v>86</v>
      </c>
      <c r="N3" t="s">
        <v>87</v>
      </c>
      <c r="P3" t="s">
        <v>88</v>
      </c>
    </row>
    <row r="4" spans="1:17">
      <c r="A4" s="9">
        <v>211118027</v>
      </c>
      <c r="B4" s="9"/>
      <c r="C4" s="9" t="s">
        <v>72</v>
      </c>
      <c r="D4" s="9" t="s">
        <v>23</v>
      </c>
      <c r="E4" s="9"/>
      <c r="F4" s="36">
        <v>1496.9</v>
      </c>
      <c r="G4" s="37">
        <v>877.73</v>
      </c>
      <c r="H4" s="9">
        <v>58.1</v>
      </c>
      <c r="I4" s="9">
        <v>282.94</v>
      </c>
      <c r="J4" s="36">
        <v>334.28</v>
      </c>
      <c r="K4" s="37">
        <v>755.93</v>
      </c>
      <c r="L4" s="9" t="s">
        <v>6</v>
      </c>
      <c r="M4" s="9" t="s">
        <v>6</v>
      </c>
      <c r="N4" s="37">
        <v>408.51</v>
      </c>
      <c r="O4" s="9" t="s">
        <v>6</v>
      </c>
      <c r="P4" s="37" t="s">
        <v>6</v>
      </c>
      <c r="Q4" s="9" t="s">
        <v>6</v>
      </c>
    </row>
    <row r="5" spans="1:17">
      <c r="A5" s="9">
        <v>211118035</v>
      </c>
      <c r="B5" s="9"/>
      <c r="C5" s="9"/>
      <c r="D5" s="9" t="s">
        <v>29</v>
      </c>
      <c r="E5" s="9"/>
      <c r="F5" s="36">
        <v>7039.48</v>
      </c>
      <c r="G5" s="37">
        <v>7781.15</v>
      </c>
      <c r="H5" s="9">
        <v>75.27</v>
      </c>
      <c r="I5" s="9">
        <v>522.42999999999995</v>
      </c>
      <c r="J5" s="36">
        <v>1015.95</v>
      </c>
      <c r="K5" s="37">
        <v>1749.03</v>
      </c>
      <c r="L5" s="9" t="s">
        <v>6</v>
      </c>
      <c r="M5" s="9">
        <v>125.22</v>
      </c>
      <c r="N5" s="37">
        <v>1251.05</v>
      </c>
      <c r="O5" s="9">
        <v>604.66999999999996</v>
      </c>
      <c r="P5" s="37" t="s">
        <v>6</v>
      </c>
      <c r="Q5" s="9">
        <v>26.05</v>
      </c>
    </row>
    <row r="6" spans="1:17">
      <c r="A6" s="9">
        <v>211118023</v>
      </c>
      <c r="B6" s="9"/>
      <c r="C6" s="9" t="s">
        <v>72</v>
      </c>
      <c r="D6" s="9" t="s">
        <v>21</v>
      </c>
      <c r="E6" s="9"/>
      <c r="F6" s="36">
        <v>1398.82</v>
      </c>
      <c r="G6" s="37">
        <v>920.91</v>
      </c>
      <c r="H6" s="9" t="s">
        <v>6</v>
      </c>
      <c r="I6" s="9" t="s">
        <v>6</v>
      </c>
      <c r="J6" s="36">
        <v>273.07</v>
      </c>
      <c r="K6" s="37">
        <v>666.17</v>
      </c>
      <c r="L6" s="29" t="s">
        <v>6</v>
      </c>
      <c r="M6" s="29" t="s">
        <v>6</v>
      </c>
      <c r="N6" s="38">
        <v>526.35</v>
      </c>
      <c r="O6" s="9" t="s">
        <v>6</v>
      </c>
      <c r="P6" s="37" t="s">
        <v>6</v>
      </c>
      <c r="Q6" s="9" t="s">
        <v>6</v>
      </c>
    </row>
    <row r="7" spans="1:17">
      <c r="A7" s="9">
        <v>211118052</v>
      </c>
      <c r="B7" s="9"/>
      <c r="C7" s="9"/>
      <c r="D7" s="9" t="s">
        <v>40</v>
      </c>
      <c r="E7" s="9"/>
      <c r="F7" s="9">
        <v>490.36</v>
      </c>
      <c r="G7" s="37">
        <v>757.84</v>
      </c>
      <c r="H7" s="9" t="s">
        <v>6</v>
      </c>
      <c r="I7" s="9" t="s">
        <v>6</v>
      </c>
      <c r="J7" s="9" t="s">
        <v>6</v>
      </c>
      <c r="K7" s="37">
        <v>689.83</v>
      </c>
      <c r="L7" s="36">
        <v>135.69</v>
      </c>
      <c r="M7" s="36">
        <v>42</v>
      </c>
      <c r="N7" s="37">
        <v>403.15</v>
      </c>
      <c r="O7" s="9" t="s">
        <v>6</v>
      </c>
      <c r="P7" s="37" t="s">
        <v>6</v>
      </c>
      <c r="Q7" s="9" t="s">
        <v>6</v>
      </c>
    </row>
    <row r="8" spans="1:17">
      <c r="A8" s="9">
        <v>211118055</v>
      </c>
      <c r="B8" s="9"/>
      <c r="C8" s="9" t="s">
        <v>72</v>
      </c>
      <c r="D8" s="9" t="s">
        <v>43</v>
      </c>
      <c r="E8" s="9"/>
      <c r="F8" s="9">
        <v>216.07</v>
      </c>
      <c r="G8" s="37">
        <v>691.42</v>
      </c>
      <c r="H8" s="9" t="s">
        <v>6</v>
      </c>
      <c r="I8" s="9" t="s">
        <v>6</v>
      </c>
      <c r="J8" s="9" t="s">
        <v>6</v>
      </c>
      <c r="K8" s="37">
        <v>693.41</v>
      </c>
      <c r="L8" s="36">
        <v>194.78</v>
      </c>
      <c r="M8" s="36">
        <v>32.81</v>
      </c>
      <c r="N8" s="37">
        <v>295.94</v>
      </c>
      <c r="O8" s="9">
        <v>154.27000000000001</v>
      </c>
      <c r="P8" s="37" t="s">
        <v>6</v>
      </c>
      <c r="Q8" s="9" t="s">
        <v>6</v>
      </c>
    </row>
    <row r="9" spans="1:17">
      <c r="A9" s="9">
        <v>211118037</v>
      </c>
      <c r="B9" s="9"/>
      <c r="C9" s="9" t="s">
        <v>72</v>
      </c>
      <c r="D9" s="9" t="s">
        <v>31</v>
      </c>
      <c r="E9" s="9"/>
      <c r="F9" s="9">
        <v>219.72</v>
      </c>
      <c r="G9" s="37">
        <v>819.33</v>
      </c>
      <c r="H9" s="9" t="s">
        <v>6</v>
      </c>
      <c r="I9" s="9" t="s">
        <v>6</v>
      </c>
      <c r="J9" s="9" t="s">
        <v>6</v>
      </c>
      <c r="K9" s="37">
        <v>604.97</v>
      </c>
      <c r="L9" s="36">
        <v>124.3</v>
      </c>
      <c r="M9" s="36">
        <v>35.380000000000003</v>
      </c>
      <c r="N9" s="37">
        <v>643.91</v>
      </c>
      <c r="O9" s="9" t="s">
        <v>6</v>
      </c>
      <c r="P9" s="37" t="s">
        <v>6</v>
      </c>
      <c r="Q9" s="9" t="s">
        <v>6</v>
      </c>
    </row>
    <row r="10" spans="1:17">
      <c r="A10" s="9">
        <v>211118038</v>
      </c>
      <c r="B10" s="9"/>
      <c r="C10" s="9"/>
      <c r="D10" s="9" t="s">
        <v>32</v>
      </c>
      <c r="E10" s="9"/>
      <c r="F10" s="9">
        <v>574.91</v>
      </c>
      <c r="G10" s="37">
        <v>2121.83</v>
      </c>
      <c r="H10" s="36">
        <v>732.31</v>
      </c>
      <c r="I10" s="36">
        <v>1636.43</v>
      </c>
      <c r="J10" s="9" t="s">
        <v>6</v>
      </c>
      <c r="K10" s="37">
        <v>1977.01</v>
      </c>
      <c r="L10" s="9" t="s">
        <v>6</v>
      </c>
      <c r="M10" s="9" t="s">
        <v>6</v>
      </c>
      <c r="N10" s="37">
        <v>1470.41</v>
      </c>
      <c r="O10" s="36">
        <v>1080.81</v>
      </c>
      <c r="P10" s="37" t="s">
        <v>6</v>
      </c>
      <c r="Q10" s="36">
        <v>736.97</v>
      </c>
    </row>
    <row r="11" spans="1:17">
      <c r="A11" s="9">
        <v>211118051</v>
      </c>
      <c r="B11" s="9"/>
      <c r="C11" s="9"/>
      <c r="D11" s="9" t="s">
        <v>38</v>
      </c>
      <c r="E11" s="9"/>
      <c r="F11" s="9">
        <v>80.55</v>
      </c>
      <c r="G11" s="39">
        <v>632.79999999999995</v>
      </c>
      <c r="H11" s="36">
        <v>358.96</v>
      </c>
      <c r="I11" s="36">
        <v>571.74</v>
      </c>
      <c r="J11" s="9" t="s">
        <v>6</v>
      </c>
      <c r="K11" s="37">
        <v>508.96</v>
      </c>
      <c r="L11" s="9" t="s">
        <v>6</v>
      </c>
      <c r="M11" s="9" t="s">
        <v>6</v>
      </c>
      <c r="N11" s="37">
        <v>322.63</v>
      </c>
      <c r="O11" s="36">
        <v>371.16</v>
      </c>
      <c r="P11" s="37" t="s">
        <v>6</v>
      </c>
      <c r="Q11" s="36">
        <v>392.07</v>
      </c>
    </row>
    <row r="12" spans="1:17">
      <c r="A12" s="9">
        <v>211118054</v>
      </c>
      <c r="B12" s="9"/>
      <c r="C12" s="9"/>
      <c r="D12" s="9" t="s">
        <v>42</v>
      </c>
      <c r="E12" s="9"/>
      <c r="F12" s="9">
        <v>208.13</v>
      </c>
      <c r="G12" s="37">
        <v>947.54</v>
      </c>
      <c r="H12" s="36">
        <v>310.8</v>
      </c>
      <c r="I12" s="36">
        <v>657.07</v>
      </c>
      <c r="J12" s="9" t="s">
        <v>6</v>
      </c>
      <c r="K12" s="37">
        <v>912.97</v>
      </c>
      <c r="L12" s="9" t="s">
        <v>6</v>
      </c>
      <c r="M12" s="9" t="s">
        <v>6</v>
      </c>
      <c r="N12" s="37">
        <v>615.80999999999995</v>
      </c>
      <c r="O12" s="36">
        <v>367.98</v>
      </c>
      <c r="P12" s="37" t="s">
        <v>6</v>
      </c>
      <c r="Q12" s="36">
        <v>220.83</v>
      </c>
    </row>
    <row r="13" spans="1:17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7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>
      <c r="A15" s="9">
        <v>211118036</v>
      </c>
      <c r="B15" s="9"/>
      <c r="C15" s="9"/>
      <c r="D15" s="9" t="s">
        <v>30</v>
      </c>
      <c r="E15" s="9"/>
      <c r="F15" s="36">
        <v>3114.73</v>
      </c>
      <c r="G15" s="37">
        <v>1041.45</v>
      </c>
      <c r="H15" s="9">
        <v>519.86</v>
      </c>
      <c r="I15" s="9" t="s">
        <v>6</v>
      </c>
      <c r="J15" s="36">
        <v>3836.26</v>
      </c>
      <c r="K15" s="37">
        <v>1009.93</v>
      </c>
      <c r="L15" s="9" t="s">
        <v>6</v>
      </c>
      <c r="M15" s="9" t="s">
        <v>6</v>
      </c>
      <c r="N15" s="37">
        <v>504.82</v>
      </c>
      <c r="O15" s="9" t="s">
        <v>6</v>
      </c>
      <c r="P15" s="37" t="s">
        <v>6</v>
      </c>
      <c r="Q15" s="9" t="s">
        <v>6</v>
      </c>
    </row>
    <row r="16" spans="1:17">
      <c r="A16" s="9">
        <v>211118031</v>
      </c>
      <c r="B16" s="9"/>
      <c r="C16" s="9"/>
      <c r="D16" s="9" t="s">
        <v>27</v>
      </c>
      <c r="E16" s="9"/>
      <c r="F16" s="36">
        <v>3275.98</v>
      </c>
      <c r="G16" s="37">
        <v>1041.45</v>
      </c>
      <c r="H16" s="9">
        <v>355.59</v>
      </c>
      <c r="I16" s="9" t="s">
        <v>6</v>
      </c>
      <c r="J16" s="36">
        <v>3390.97</v>
      </c>
      <c r="K16" s="37">
        <v>1134.8499999999999</v>
      </c>
      <c r="L16" s="9" t="s">
        <v>6</v>
      </c>
      <c r="M16" s="9" t="s">
        <v>6</v>
      </c>
      <c r="N16" s="37">
        <v>737.1</v>
      </c>
      <c r="O16" s="9">
        <v>375.53</v>
      </c>
      <c r="P16" s="37" t="s">
        <v>6</v>
      </c>
      <c r="Q16" s="9" t="s">
        <v>6</v>
      </c>
    </row>
    <row r="17" spans="1:17">
      <c r="A17" s="9">
        <v>211118020</v>
      </c>
      <c r="B17" s="9"/>
      <c r="C17" s="9"/>
      <c r="D17" s="9" t="s">
        <v>4</v>
      </c>
      <c r="E17" s="9"/>
      <c r="F17" s="36">
        <v>4373.8500000000004</v>
      </c>
      <c r="G17" s="37">
        <v>1783.66</v>
      </c>
      <c r="H17" s="9">
        <v>215.79</v>
      </c>
      <c r="I17" s="9" t="s">
        <v>6</v>
      </c>
      <c r="J17" s="36">
        <v>3925.98</v>
      </c>
      <c r="K17" s="37">
        <v>991.7</v>
      </c>
      <c r="L17" s="9" t="s">
        <v>6</v>
      </c>
      <c r="M17" s="9" t="s">
        <v>6</v>
      </c>
      <c r="N17" s="37">
        <v>862.16</v>
      </c>
      <c r="O17" s="9" t="s">
        <v>6</v>
      </c>
      <c r="P17" s="37" t="s">
        <v>6</v>
      </c>
      <c r="Q17" s="9" t="s">
        <v>6</v>
      </c>
    </row>
    <row r="18" spans="1:17">
      <c r="A18" s="9">
        <v>211118056</v>
      </c>
      <c r="B18" s="9"/>
      <c r="C18" s="9"/>
      <c r="D18" s="9" t="s">
        <v>44</v>
      </c>
      <c r="E18" s="9"/>
      <c r="F18" s="9" t="s">
        <v>6</v>
      </c>
      <c r="G18" s="37">
        <v>1274.6600000000001</v>
      </c>
      <c r="H18" s="9" t="s">
        <v>6</v>
      </c>
      <c r="I18" s="9" t="s">
        <v>6</v>
      </c>
      <c r="J18" s="9" t="s">
        <v>6</v>
      </c>
      <c r="K18" s="37">
        <v>1232.53</v>
      </c>
      <c r="L18" s="36">
        <v>2929.74</v>
      </c>
      <c r="M18" s="36">
        <v>980.21</v>
      </c>
      <c r="N18" s="37">
        <v>752.03</v>
      </c>
      <c r="O18" s="9">
        <v>143.33000000000001</v>
      </c>
      <c r="P18" s="37" t="s">
        <v>6</v>
      </c>
      <c r="Q18" s="9" t="s">
        <v>6</v>
      </c>
    </row>
    <row r="19" spans="1:17">
      <c r="A19" s="9">
        <v>211118022</v>
      </c>
      <c r="B19" s="9"/>
      <c r="C19" s="9"/>
      <c r="D19" s="9" t="s">
        <v>20</v>
      </c>
      <c r="E19" s="9"/>
      <c r="F19" s="9" t="s">
        <v>6</v>
      </c>
      <c r="G19" s="37">
        <v>1402.5</v>
      </c>
      <c r="H19" s="9" t="s">
        <v>6</v>
      </c>
      <c r="I19" s="9" t="s">
        <v>6</v>
      </c>
      <c r="J19" s="9" t="s">
        <v>6</v>
      </c>
      <c r="K19" s="37">
        <v>903.34</v>
      </c>
      <c r="L19" s="36">
        <v>2500.63</v>
      </c>
      <c r="M19" s="36">
        <v>853.07</v>
      </c>
      <c r="N19" s="37">
        <v>908.26</v>
      </c>
      <c r="O19" s="9" t="s">
        <v>6</v>
      </c>
      <c r="P19" s="37" t="s">
        <v>6</v>
      </c>
      <c r="Q19" s="9" t="s">
        <v>6</v>
      </c>
    </row>
    <row r="20" spans="1:17">
      <c r="A20" s="9">
        <v>211118045</v>
      </c>
      <c r="B20" s="9" t="s">
        <v>68</v>
      </c>
      <c r="C20" s="9" t="s">
        <v>70</v>
      </c>
      <c r="D20" s="9" t="s">
        <v>69</v>
      </c>
      <c r="E20" s="9"/>
      <c r="F20" s="9" t="s">
        <v>6</v>
      </c>
      <c r="G20" s="37">
        <v>1471.27</v>
      </c>
      <c r="H20" s="9" t="s">
        <v>6</v>
      </c>
      <c r="I20" s="9" t="s">
        <v>6</v>
      </c>
      <c r="J20" s="9" t="s">
        <v>6</v>
      </c>
      <c r="K20" s="37">
        <v>1207.28</v>
      </c>
      <c r="L20" s="36">
        <v>4158.76</v>
      </c>
      <c r="M20" s="36">
        <v>960.29</v>
      </c>
      <c r="N20" s="37">
        <v>674.88</v>
      </c>
      <c r="O20" s="9">
        <v>204.05</v>
      </c>
      <c r="P20" s="37" t="s">
        <v>6</v>
      </c>
      <c r="Q20" s="9" t="s">
        <v>6</v>
      </c>
    </row>
    <row r="21" spans="1:17">
      <c r="A21" s="9">
        <v>211118028</v>
      </c>
      <c r="B21" s="9"/>
      <c r="C21" s="9"/>
      <c r="D21" s="9" t="s">
        <v>24</v>
      </c>
      <c r="E21" s="9"/>
      <c r="F21" s="9" t="s">
        <v>6</v>
      </c>
      <c r="G21" s="37">
        <v>1227.02</v>
      </c>
      <c r="H21" s="36">
        <v>4214.41</v>
      </c>
      <c r="I21" s="36">
        <v>13472.46</v>
      </c>
      <c r="J21" s="9" t="s">
        <v>6</v>
      </c>
      <c r="K21" s="37">
        <v>1015.4</v>
      </c>
      <c r="L21" s="9" t="s">
        <v>6</v>
      </c>
      <c r="M21" s="9" t="s">
        <v>6</v>
      </c>
      <c r="N21" s="37">
        <v>876.12</v>
      </c>
      <c r="O21" s="36">
        <v>9259.66</v>
      </c>
      <c r="P21" s="37" t="s">
        <v>6</v>
      </c>
      <c r="Q21" s="36">
        <v>2222.37</v>
      </c>
    </row>
    <row r="22" spans="1:17">
      <c r="A22" s="9">
        <v>211118029</v>
      </c>
      <c r="B22" s="9"/>
      <c r="C22" s="9"/>
      <c r="D22" s="9" t="s">
        <v>25</v>
      </c>
      <c r="E22" s="40"/>
      <c r="F22" s="9" t="s">
        <v>6</v>
      </c>
      <c r="G22" s="37">
        <v>1283.6400000000001</v>
      </c>
      <c r="H22" s="36">
        <v>4914.3500000000004</v>
      </c>
      <c r="I22" s="36">
        <v>11073.47</v>
      </c>
      <c r="J22" s="9" t="s">
        <v>6</v>
      </c>
      <c r="K22" s="37">
        <v>1374.48</v>
      </c>
      <c r="L22" s="28" t="s">
        <v>6</v>
      </c>
      <c r="M22" s="9" t="s">
        <v>6</v>
      </c>
      <c r="N22" s="37">
        <v>624.49</v>
      </c>
      <c r="O22" s="36">
        <v>9258.08</v>
      </c>
      <c r="P22" s="37" t="s">
        <v>6</v>
      </c>
      <c r="Q22" s="36">
        <v>1948.36</v>
      </c>
    </row>
    <row r="23" spans="1:17">
      <c r="A23" s="9">
        <v>211118030</v>
      </c>
      <c r="B23" s="9"/>
      <c r="C23" s="9"/>
      <c r="D23" s="9" t="s">
        <v>26</v>
      </c>
      <c r="E23" s="9"/>
      <c r="F23" s="9" t="s">
        <v>6</v>
      </c>
      <c r="G23" s="37">
        <v>1306.1300000000001</v>
      </c>
      <c r="H23" s="36">
        <v>3332.48</v>
      </c>
      <c r="I23" s="36">
        <v>9870.23</v>
      </c>
      <c r="J23" s="9" t="s">
        <v>6</v>
      </c>
      <c r="K23" s="37">
        <v>1359.9</v>
      </c>
      <c r="L23" s="9" t="s">
        <v>6</v>
      </c>
      <c r="M23" s="9" t="s">
        <v>6</v>
      </c>
      <c r="N23" s="37">
        <v>635.79999999999995</v>
      </c>
      <c r="O23" s="36">
        <v>7985.79</v>
      </c>
      <c r="P23" s="37" t="s">
        <v>6</v>
      </c>
      <c r="Q23" s="36">
        <v>1943.95</v>
      </c>
    </row>
    <row r="24" spans="1:17" s="3" customForma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 spans="1:17" s="3" customForma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  <row r="26" spans="1:17">
      <c r="A26" s="9">
        <v>211118046</v>
      </c>
      <c r="B26" s="9"/>
      <c r="C26" s="9"/>
      <c r="D26" s="9" t="s">
        <v>39</v>
      </c>
      <c r="E26" s="9"/>
      <c r="F26" s="36">
        <v>3462.42</v>
      </c>
      <c r="G26" s="37">
        <v>1439</v>
      </c>
      <c r="H26" s="9" t="s">
        <v>6</v>
      </c>
      <c r="I26" s="9" t="s">
        <v>6</v>
      </c>
      <c r="J26" s="36">
        <v>3566.04</v>
      </c>
      <c r="K26" s="37">
        <v>1575.15</v>
      </c>
      <c r="L26" s="9" t="s">
        <v>6</v>
      </c>
      <c r="M26" s="9" t="s">
        <v>6</v>
      </c>
      <c r="N26" s="37">
        <v>900.71</v>
      </c>
      <c r="O26" s="9">
        <v>249.67</v>
      </c>
      <c r="P26" s="37" t="s">
        <v>6</v>
      </c>
      <c r="Q26" s="9" t="s">
        <v>6</v>
      </c>
    </row>
    <row r="27" spans="1:17">
      <c r="A27" s="9">
        <v>211118019</v>
      </c>
      <c r="B27" s="9"/>
      <c r="C27" s="9"/>
      <c r="D27" s="40" t="s">
        <v>19</v>
      </c>
      <c r="E27" s="40"/>
      <c r="F27" s="36">
        <v>3643.13</v>
      </c>
      <c r="G27" s="37">
        <v>1273.03</v>
      </c>
      <c r="H27" s="9">
        <v>397.7</v>
      </c>
      <c r="I27" s="9" t="s">
        <v>6</v>
      </c>
      <c r="J27" s="36">
        <v>3304.06</v>
      </c>
      <c r="K27" s="37">
        <v>1006.25</v>
      </c>
      <c r="L27" s="9" t="s">
        <v>6</v>
      </c>
      <c r="M27" s="9" t="s">
        <v>6</v>
      </c>
      <c r="N27" s="37">
        <v>790.97</v>
      </c>
      <c r="O27" s="9" t="s">
        <v>6</v>
      </c>
      <c r="P27" s="37" t="s">
        <v>6</v>
      </c>
      <c r="Q27" s="9" t="s">
        <v>6</v>
      </c>
    </row>
    <row r="28" spans="1:17">
      <c r="A28" s="9">
        <v>211118047</v>
      </c>
      <c r="B28" s="9"/>
      <c r="C28" s="9" t="s">
        <v>74</v>
      </c>
      <c r="D28" s="40" t="s">
        <v>36</v>
      </c>
      <c r="E28" s="40"/>
      <c r="F28" s="36">
        <v>4068.75</v>
      </c>
      <c r="G28" s="37">
        <v>1481.51</v>
      </c>
      <c r="H28" s="9" t="s">
        <v>6</v>
      </c>
      <c r="I28" s="9" t="s">
        <v>6</v>
      </c>
      <c r="J28" s="36">
        <v>4226.13</v>
      </c>
      <c r="K28" s="37">
        <v>1450.84</v>
      </c>
      <c r="L28" s="9" t="s">
        <v>6</v>
      </c>
      <c r="M28" s="9" t="s">
        <v>6</v>
      </c>
      <c r="N28" s="37">
        <v>825.01</v>
      </c>
      <c r="O28" s="9">
        <v>150.74</v>
      </c>
      <c r="P28" s="37" t="s">
        <v>6</v>
      </c>
      <c r="Q28" s="9" t="s">
        <v>6</v>
      </c>
    </row>
    <row r="29" spans="1:17">
      <c r="A29" s="9">
        <v>211118039</v>
      </c>
      <c r="B29" s="9" t="s">
        <v>48</v>
      </c>
      <c r="C29" s="9" t="s">
        <v>50</v>
      </c>
      <c r="D29" s="40" t="s">
        <v>33</v>
      </c>
      <c r="E29" s="40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</row>
    <row r="30" spans="1:17">
      <c r="A30" s="9">
        <v>211118048</v>
      </c>
      <c r="B30" s="9"/>
      <c r="C30" s="9" t="s">
        <v>74</v>
      </c>
      <c r="D30" s="9" t="s">
        <v>37</v>
      </c>
      <c r="E30" s="9"/>
      <c r="F30" s="9" t="s">
        <v>6</v>
      </c>
      <c r="G30" s="37">
        <v>1795.41</v>
      </c>
      <c r="H30" s="9" t="s">
        <v>6</v>
      </c>
      <c r="I30" s="9" t="s">
        <v>6</v>
      </c>
      <c r="J30" s="9" t="s">
        <v>6</v>
      </c>
      <c r="K30" s="37">
        <v>1413.76</v>
      </c>
      <c r="L30" s="36">
        <v>2344.88</v>
      </c>
      <c r="M30" s="36">
        <v>823.82</v>
      </c>
      <c r="N30" s="37">
        <v>907.43</v>
      </c>
      <c r="O30" s="9">
        <v>108.06</v>
      </c>
      <c r="P30" s="37" t="s">
        <v>6</v>
      </c>
      <c r="Q30" s="9" t="s">
        <v>6</v>
      </c>
    </row>
    <row r="31" spans="1:17">
      <c r="A31" s="9">
        <v>211118043</v>
      </c>
      <c r="B31" s="9"/>
      <c r="C31" s="9" t="s">
        <v>74</v>
      </c>
      <c r="D31" s="9" t="s">
        <v>34</v>
      </c>
      <c r="E31" s="9"/>
      <c r="F31" s="9" t="s">
        <v>6</v>
      </c>
      <c r="G31" s="37">
        <v>1908.71</v>
      </c>
      <c r="H31" s="9" t="s">
        <v>6</v>
      </c>
      <c r="I31" s="9" t="s">
        <v>6</v>
      </c>
      <c r="J31" s="9" t="s">
        <v>6</v>
      </c>
      <c r="K31" s="37">
        <v>1266.06</v>
      </c>
      <c r="L31" s="36">
        <v>2330.5</v>
      </c>
      <c r="M31" s="36">
        <v>871.7</v>
      </c>
      <c r="N31" s="37">
        <v>888.94</v>
      </c>
      <c r="O31" s="9">
        <v>304.3</v>
      </c>
      <c r="P31" s="37" t="s">
        <v>6</v>
      </c>
      <c r="Q31" s="9" t="s">
        <v>6</v>
      </c>
    </row>
    <row r="32" spans="1:17">
      <c r="A32" s="9">
        <v>211118044</v>
      </c>
      <c r="B32" s="9"/>
      <c r="C32" s="9"/>
      <c r="D32" s="9" t="s">
        <v>35</v>
      </c>
      <c r="E32" s="9"/>
      <c r="F32" s="9" t="s">
        <v>6</v>
      </c>
      <c r="G32" s="37">
        <v>1663.89</v>
      </c>
      <c r="H32" s="36">
        <v>4407.0200000000004</v>
      </c>
      <c r="I32" s="36">
        <v>11943.7</v>
      </c>
      <c r="J32" s="9" t="s">
        <v>6</v>
      </c>
      <c r="K32" s="37">
        <v>1613.54</v>
      </c>
      <c r="L32" s="9" t="s">
        <v>6</v>
      </c>
      <c r="M32" s="9" t="s">
        <v>6</v>
      </c>
      <c r="N32" s="37">
        <v>1110.8399999999999</v>
      </c>
      <c r="O32" s="36">
        <v>10642.27</v>
      </c>
      <c r="P32" s="37" t="s">
        <v>6</v>
      </c>
      <c r="Q32" s="36">
        <v>2327.79</v>
      </c>
    </row>
    <row r="33" spans="1:17">
      <c r="A33" s="9">
        <v>211118053</v>
      </c>
      <c r="B33" s="9"/>
      <c r="C33" s="9"/>
      <c r="D33" s="9" t="s">
        <v>41</v>
      </c>
      <c r="E33" s="9"/>
      <c r="F33" s="9" t="s">
        <v>6</v>
      </c>
      <c r="G33" s="37">
        <v>1486.89</v>
      </c>
      <c r="H33" s="36">
        <v>4082.83</v>
      </c>
      <c r="I33" s="36">
        <v>12572.26</v>
      </c>
      <c r="J33" s="9" t="s">
        <v>6</v>
      </c>
      <c r="K33" s="37">
        <v>1867.15</v>
      </c>
      <c r="L33" s="9" t="s">
        <v>6</v>
      </c>
      <c r="M33" s="9" t="s">
        <v>6</v>
      </c>
      <c r="N33" s="37">
        <v>941.9</v>
      </c>
      <c r="O33" s="36">
        <v>10760.88</v>
      </c>
      <c r="P33" s="37" t="s">
        <v>6</v>
      </c>
      <c r="Q33" s="36">
        <v>2298.0100000000002</v>
      </c>
    </row>
    <row r="34" spans="1:17">
      <c r="A34" s="9">
        <v>211118021</v>
      </c>
      <c r="B34" s="9" t="s">
        <v>68</v>
      </c>
      <c r="C34" s="9" t="s">
        <v>73</v>
      </c>
      <c r="D34" s="9" t="s">
        <v>71</v>
      </c>
      <c r="E34" s="9"/>
      <c r="F34" s="9" t="s">
        <v>6</v>
      </c>
      <c r="G34" s="37">
        <v>1541.64</v>
      </c>
      <c r="H34" s="36">
        <v>4467.55</v>
      </c>
      <c r="I34" s="36">
        <v>11719.51</v>
      </c>
      <c r="J34" s="9" t="s">
        <v>6</v>
      </c>
      <c r="K34" s="37">
        <v>1151.75</v>
      </c>
      <c r="L34" s="9" t="s">
        <v>6</v>
      </c>
      <c r="M34" s="9" t="s">
        <v>6</v>
      </c>
      <c r="N34" s="37">
        <v>878.75</v>
      </c>
      <c r="O34" s="36">
        <v>9317.34</v>
      </c>
      <c r="P34" s="37" t="s">
        <v>6</v>
      </c>
      <c r="Q34" s="36">
        <v>2411.1999999999998</v>
      </c>
    </row>
    <row r="35" spans="1:17">
      <c r="I35" s="2"/>
    </row>
    <row r="36" spans="1:17">
      <c r="A36" s="281" t="s">
        <v>75</v>
      </c>
      <c r="B36" s="281"/>
      <c r="C36" s="281"/>
    </row>
    <row r="37" spans="1:17">
      <c r="A37" s="1">
        <v>211118027</v>
      </c>
      <c r="B37" s="1"/>
      <c r="C37" s="1"/>
      <c r="D37" s="1" t="s">
        <v>23</v>
      </c>
      <c r="E37" s="8"/>
      <c r="F37" s="15">
        <f>F4/G4</f>
        <v>1.705421940687911</v>
      </c>
      <c r="G37" s="24"/>
      <c r="H37" s="17"/>
      <c r="I37" s="17"/>
      <c r="J37" s="18">
        <f>J4/K4</f>
        <v>0.442210257563531</v>
      </c>
      <c r="K37" s="23"/>
      <c r="L37" s="17"/>
      <c r="M37" s="17"/>
      <c r="N37" s="23"/>
      <c r="O37" s="17"/>
      <c r="P37" s="17"/>
      <c r="Q37" s="17"/>
    </row>
    <row r="38" spans="1:17">
      <c r="A38" s="1">
        <v>211118035</v>
      </c>
      <c r="B38" s="1"/>
      <c r="C38" s="1"/>
      <c r="D38" s="1" t="s">
        <v>29</v>
      </c>
      <c r="E38" s="8"/>
      <c r="F38" s="15">
        <f>F5/G5</f>
        <v>0.90468375497195141</v>
      </c>
      <c r="G38" s="24"/>
      <c r="H38" s="17"/>
      <c r="I38" s="17"/>
      <c r="J38" s="18">
        <f>J5/K5</f>
        <v>0.58086482221574243</v>
      </c>
      <c r="K38" s="23"/>
      <c r="L38" s="17"/>
      <c r="M38" s="17"/>
      <c r="N38" s="23"/>
      <c r="O38" s="17"/>
      <c r="P38" s="17"/>
      <c r="Q38" s="17"/>
    </row>
    <row r="39" spans="1:17">
      <c r="A39" s="1">
        <v>211118023</v>
      </c>
      <c r="B39" s="1"/>
      <c r="C39" s="1"/>
      <c r="D39" s="1" t="s">
        <v>21</v>
      </c>
      <c r="E39" s="8"/>
      <c r="F39" s="15">
        <f>F6/G6</f>
        <v>1.5189540780315123</v>
      </c>
      <c r="G39" s="24"/>
      <c r="H39" s="17"/>
      <c r="I39" s="17"/>
      <c r="J39" s="18">
        <f>J6/K6</f>
        <v>0.40991038323551049</v>
      </c>
      <c r="K39" s="23"/>
      <c r="L39" s="19"/>
      <c r="M39" s="17"/>
      <c r="N39" s="26"/>
      <c r="O39" s="17"/>
      <c r="P39" s="17"/>
      <c r="Q39" s="17"/>
    </row>
    <row r="40" spans="1:17">
      <c r="A40" s="1">
        <v>211118052</v>
      </c>
      <c r="B40" s="1"/>
      <c r="C40" s="1"/>
      <c r="D40" s="1" t="s">
        <v>40</v>
      </c>
      <c r="E40" s="8"/>
      <c r="F40" s="8"/>
      <c r="G40" s="24"/>
      <c r="H40" s="17"/>
      <c r="I40" s="17"/>
      <c r="J40" s="17"/>
      <c r="K40" s="23"/>
      <c r="L40" s="18">
        <f>L7/K7</f>
        <v>0.19670063638867546</v>
      </c>
      <c r="M40" s="18">
        <f>M7/N7</f>
        <v>0.10417958576212329</v>
      </c>
      <c r="N40" s="23"/>
      <c r="O40" s="17"/>
      <c r="P40" s="17"/>
      <c r="Q40" s="17"/>
    </row>
    <row r="41" spans="1:17">
      <c r="A41" s="1">
        <v>211118055</v>
      </c>
      <c r="B41" s="1"/>
      <c r="C41" s="1"/>
      <c r="D41" s="1" t="s">
        <v>43</v>
      </c>
      <c r="E41" s="8"/>
      <c r="F41" s="8"/>
      <c r="G41" s="24"/>
      <c r="H41" s="17"/>
      <c r="I41" s="17"/>
      <c r="J41" s="17"/>
      <c r="K41" s="23"/>
      <c r="L41" s="18">
        <f>L8/K8</f>
        <v>0.28090163106964133</v>
      </c>
      <c r="M41" s="18">
        <f>M8/N8</f>
        <v>0.11086706764884775</v>
      </c>
      <c r="N41" s="23"/>
      <c r="O41" s="17"/>
      <c r="P41" s="17"/>
      <c r="Q41" s="17"/>
    </row>
    <row r="42" spans="1:17">
      <c r="A42" s="1">
        <v>211118037</v>
      </c>
      <c r="B42" s="1"/>
      <c r="C42" s="1"/>
      <c r="D42" s="11" t="s">
        <v>31</v>
      </c>
      <c r="E42" s="8"/>
      <c r="F42" s="8"/>
      <c r="G42" s="24"/>
      <c r="H42" s="17"/>
      <c r="I42" s="17"/>
      <c r="J42" s="17"/>
      <c r="K42" s="23"/>
      <c r="L42" s="18">
        <f>L9/K9</f>
        <v>0.20546473378845231</v>
      </c>
      <c r="M42" s="18">
        <f>M9/N9</f>
        <v>5.4945566927055031E-2</v>
      </c>
      <c r="N42" s="23"/>
      <c r="O42" s="17"/>
      <c r="P42" s="17"/>
      <c r="Q42" s="17"/>
    </row>
    <row r="43" spans="1:17">
      <c r="A43" s="1">
        <v>211118038</v>
      </c>
      <c r="B43" s="1"/>
      <c r="C43" s="1"/>
      <c r="D43" s="11" t="s">
        <v>32</v>
      </c>
      <c r="E43" s="8"/>
      <c r="F43" s="8"/>
      <c r="G43" s="24"/>
      <c r="H43" s="18">
        <f>H10/G10</f>
        <v>0.34513132531823942</v>
      </c>
      <c r="I43" s="18">
        <f>I10/G10</f>
        <v>0.77123520734460349</v>
      </c>
      <c r="J43" s="17"/>
      <c r="K43" s="23"/>
      <c r="L43" s="17"/>
      <c r="M43" s="17"/>
      <c r="N43" s="23"/>
      <c r="O43" s="18">
        <f>O10/N10</f>
        <v>0.73503988683428423</v>
      </c>
      <c r="P43" s="17"/>
      <c r="Q43" s="18">
        <f>Q10/N10</f>
        <v>0.50120034548187242</v>
      </c>
    </row>
    <row r="44" spans="1:17">
      <c r="A44" s="1">
        <v>211118051</v>
      </c>
      <c r="B44" s="1"/>
      <c r="C44" s="1"/>
      <c r="D44" s="11" t="s">
        <v>38</v>
      </c>
      <c r="E44" s="8"/>
      <c r="F44" s="8"/>
      <c r="G44" s="25"/>
      <c r="H44" s="18">
        <f>H11/G11</f>
        <v>0.56725663716814156</v>
      </c>
      <c r="I44" s="18">
        <f>I11/G11</f>
        <v>0.90350821744627063</v>
      </c>
      <c r="J44" s="17"/>
      <c r="K44" s="23"/>
      <c r="L44" s="17"/>
      <c r="M44" s="17"/>
      <c r="N44" s="23"/>
      <c r="O44" s="18">
        <f>O11/N11</f>
        <v>1.1504199857421815</v>
      </c>
      <c r="P44" s="17"/>
      <c r="Q44" s="18">
        <f>Q11/N11</f>
        <v>1.2152310696463442</v>
      </c>
    </row>
    <row r="45" spans="1:17">
      <c r="A45" s="1">
        <v>211118054</v>
      </c>
      <c r="B45" s="1"/>
      <c r="C45" s="1"/>
      <c r="D45" s="11" t="s">
        <v>42</v>
      </c>
      <c r="E45" s="8"/>
      <c r="F45" s="8"/>
      <c r="G45" s="24"/>
      <c r="H45" s="18">
        <f>H12/G12</f>
        <v>0.32800726090719129</v>
      </c>
      <c r="I45" s="18">
        <f>I12/G12</f>
        <v>0.69344829769719496</v>
      </c>
      <c r="J45" s="17"/>
      <c r="K45" s="23"/>
      <c r="L45" s="17"/>
      <c r="M45" s="17"/>
      <c r="N45" s="23"/>
      <c r="O45" s="18">
        <f>O12/N12</f>
        <v>0.59755444049300932</v>
      </c>
      <c r="P45" s="17"/>
      <c r="Q45" s="18">
        <f>Q12/N12</f>
        <v>0.3586008671505822</v>
      </c>
    </row>
    <row r="46" spans="1:17">
      <c r="A46" s="3"/>
      <c r="B46" s="3"/>
      <c r="C46" s="3"/>
      <c r="D46" s="12"/>
      <c r="E46" s="20"/>
      <c r="F46" s="20"/>
      <c r="G46" s="20"/>
      <c r="H46" s="19"/>
      <c r="I46" s="19"/>
      <c r="J46" s="19"/>
      <c r="K46" s="19"/>
      <c r="L46" s="19"/>
      <c r="M46" s="19"/>
      <c r="N46" s="19"/>
      <c r="O46" s="19"/>
      <c r="P46" s="19"/>
      <c r="Q46" s="19"/>
    </row>
    <row r="47" spans="1:17">
      <c r="D47" s="13"/>
      <c r="E47" s="6"/>
      <c r="F47" s="6"/>
      <c r="G47" s="6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 spans="1:17">
      <c r="A48" s="1">
        <v>211118036</v>
      </c>
      <c r="B48" s="1"/>
      <c r="C48" s="1"/>
      <c r="D48" s="11" t="s">
        <v>30</v>
      </c>
      <c r="E48" s="8"/>
      <c r="F48" s="15">
        <f>F15/G15</f>
        <v>2.990762878678765</v>
      </c>
      <c r="G48" s="24"/>
      <c r="H48" s="17"/>
      <c r="I48" s="17"/>
      <c r="J48" s="18">
        <f>J15/K15</f>
        <v>3.7985404929054494</v>
      </c>
      <c r="K48" s="23"/>
      <c r="L48" s="17"/>
      <c r="M48" s="17"/>
      <c r="N48" s="23"/>
      <c r="O48" s="17"/>
      <c r="P48" s="17"/>
      <c r="Q48" s="17"/>
    </row>
    <row r="49" spans="1:17">
      <c r="A49" s="1">
        <v>211118031</v>
      </c>
      <c r="B49" s="1"/>
      <c r="C49" s="1"/>
      <c r="D49" s="11" t="s">
        <v>27</v>
      </c>
      <c r="E49" s="8"/>
      <c r="F49" s="15">
        <f>F16/G16</f>
        <v>3.1455950837774256</v>
      </c>
      <c r="G49" s="24"/>
      <c r="H49" s="17"/>
      <c r="I49" s="17"/>
      <c r="J49" s="18">
        <f>J16/K16</f>
        <v>2.9880336608362339</v>
      </c>
      <c r="K49" s="23"/>
      <c r="L49" s="17"/>
      <c r="M49" s="17"/>
      <c r="N49" s="23"/>
      <c r="O49" s="17"/>
      <c r="P49" s="17"/>
      <c r="Q49" s="17"/>
    </row>
    <row r="50" spans="1:17">
      <c r="A50" s="1">
        <v>211118020</v>
      </c>
      <c r="B50" s="1"/>
      <c r="C50" s="1"/>
      <c r="D50" s="11" t="s">
        <v>4</v>
      </c>
      <c r="E50" s="8"/>
      <c r="F50" s="15">
        <f>F17/G17</f>
        <v>2.4521769844028571</v>
      </c>
      <c r="G50" s="24"/>
      <c r="H50" s="17"/>
      <c r="I50" s="17"/>
      <c r="J50" s="18">
        <f>J17/K17</f>
        <v>3.9588383583745084</v>
      </c>
      <c r="K50" s="23"/>
      <c r="L50" s="17"/>
      <c r="M50" s="17"/>
      <c r="N50" s="23"/>
      <c r="O50" s="17"/>
      <c r="P50" s="17"/>
      <c r="Q50" s="17"/>
    </row>
    <row r="51" spans="1:17">
      <c r="A51" s="1">
        <v>211118056</v>
      </c>
      <c r="B51" s="1"/>
      <c r="C51" s="1"/>
      <c r="D51" s="11" t="s">
        <v>44</v>
      </c>
      <c r="E51" s="8"/>
      <c r="F51" s="8"/>
      <c r="G51" s="24"/>
      <c r="H51" s="17"/>
      <c r="I51" s="17"/>
      <c r="J51" s="17"/>
      <c r="K51" s="23"/>
      <c r="L51" s="18">
        <f>L18/K18</f>
        <v>2.3770131355829065</v>
      </c>
      <c r="M51" s="18">
        <f>M18/N18</f>
        <v>1.3034187465925562</v>
      </c>
      <c r="N51" s="23"/>
      <c r="O51" s="17"/>
      <c r="P51" s="17"/>
      <c r="Q51" s="17"/>
    </row>
    <row r="52" spans="1:17">
      <c r="A52" s="1">
        <v>211118022</v>
      </c>
      <c r="B52" s="1"/>
      <c r="C52" s="1"/>
      <c r="D52" s="11" t="s">
        <v>20</v>
      </c>
      <c r="E52" s="8"/>
      <c r="F52" s="8"/>
      <c r="G52" s="24"/>
      <c r="H52" s="17"/>
      <c r="I52" s="17"/>
      <c r="J52" s="17"/>
      <c r="K52" s="23"/>
      <c r="L52" s="18">
        <f>L19/K19</f>
        <v>2.7682046626962165</v>
      </c>
      <c r="M52" s="18">
        <f>M19/N19</f>
        <v>0.93923546121154744</v>
      </c>
      <c r="N52" s="23"/>
      <c r="O52" s="17"/>
      <c r="P52" s="17"/>
      <c r="Q52" s="17"/>
    </row>
    <row r="53" spans="1:17">
      <c r="A53" s="1">
        <v>211118045</v>
      </c>
      <c r="B53" s="1"/>
      <c r="C53" s="1"/>
      <c r="D53" s="11" t="s">
        <v>69</v>
      </c>
      <c r="E53" s="8"/>
      <c r="F53" s="8"/>
      <c r="G53" s="24"/>
      <c r="H53" s="17"/>
      <c r="I53" s="17"/>
      <c r="J53" s="17"/>
      <c r="K53" s="23"/>
      <c r="L53" s="18">
        <f>L20/K20</f>
        <v>3.4447352726790803</v>
      </c>
      <c r="M53" s="18">
        <f>M20/N20</f>
        <v>1.4229048127074442</v>
      </c>
      <c r="N53" s="23"/>
      <c r="O53" s="17"/>
      <c r="P53" s="17"/>
      <c r="Q53" s="17"/>
    </row>
    <row r="54" spans="1:17">
      <c r="A54" s="1">
        <v>211118028</v>
      </c>
      <c r="B54" s="1"/>
      <c r="C54" s="1"/>
      <c r="D54" s="11" t="s">
        <v>24</v>
      </c>
      <c r="E54" s="8"/>
      <c r="F54" s="8"/>
      <c r="G54" s="24"/>
      <c r="H54" s="18">
        <f>H21/G21</f>
        <v>3.4346709915078808</v>
      </c>
      <c r="I54" s="18">
        <f>I21/G21</f>
        <v>10.979821029812065</v>
      </c>
      <c r="J54" s="17"/>
      <c r="K54" s="23"/>
      <c r="L54" s="17"/>
      <c r="M54" s="17"/>
      <c r="N54" s="23"/>
      <c r="O54" s="18">
        <f>O21/N21</f>
        <v>10.568940327808976</v>
      </c>
      <c r="P54" s="17"/>
      <c r="Q54" s="18">
        <f>Q21/N21</f>
        <v>2.5366045747157924</v>
      </c>
    </row>
    <row r="55" spans="1:17">
      <c r="A55" s="1">
        <v>211118029</v>
      </c>
      <c r="B55" s="1"/>
      <c r="C55" s="1"/>
      <c r="D55" s="11" t="s">
        <v>25</v>
      </c>
      <c r="E55" s="22"/>
      <c r="F55" s="8"/>
      <c r="G55" s="24"/>
      <c r="H55" s="18">
        <f>H22/G22</f>
        <v>3.8284487862640617</v>
      </c>
      <c r="I55" s="18">
        <f>I22/G22</f>
        <v>8.6266164968371175</v>
      </c>
      <c r="J55" s="17"/>
      <c r="K55" s="23"/>
      <c r="L55" s="23"/>
      <c r="M55" s="17"/>
      <c r="N55" s="23"/>
      <c r="O55" s="18">
        <f>O22/N22</f>
        <v>14.825025220579994</v>
      </c>
      <c r="P55" s="17"/>
      <c r="Q55" s="18">
        <f>Q22/N22</f>
        <v>3.1199218562346873</v>
      </c>
    </row>
    <row r="56" spans="1:17">
      <c r="A56" s="1">
        <v>211118030</v>
      </c>
      <c r="B56" s="1"/>
      <c r="C56" s="1"/>
      <c r="D56" s="11" t="s">
        <v>26</v>
      </c>
      <c r="E56" s="8"/>
      <c r="F56" s="8"/>
      <c r="G56" s="24"/>
      <c r="H56" s="18">
        <f>H23/G23</f>
        <v>2.5514152496305877</v>
      </c>
      <c r="I56" s="18">
        <f>I23/G23</f>
        <v>7.5568511557042548</v>
      </c>
      <c r="J56" s="17"/>
      <c r="K56" s="23"/>
      <c r="L56" s="17"/>
      <c r="M56" s="17"/>
      <c r="N56" s="23"/>
      <c r="O56" s="18">
        <f>O23/N23</f>
        <v>12.560223340673168</v>
      </c>
      <c r="P56" s="17"/>
      <c r="Q56" s="18">
        <f>Q23/N23</f>
        <v>3.0574866310160429</v>
      </c>
    </row>
    <row r="57" spans="1:17" s="3" customFormat="1">
      <c r="D57" s="12"/>
      <c r="E57" s="20"/>
      <c r="F57" s="20"/>
      <c r="G57" s="20"/>
      <c r="H57" s="19"/>
      <c r="I57" s="19"/>
      <c r="J57" s="19"/>
      <c r="K57" s="19"/>
      <c r="L57" s="19"/>
      <c r="M57" s="19"/>
      <c r="N57" s="19"/>
      <c r="O57" s="19"/>
      <c r="P57" s="19"/>
      <c r="Q57" s="19"/>
    </row>
    <row r="58" spans="1:17" s="3" customFormat="1">
      <c r="D58" s="12"/>
      <c r="E58" s="20"/>
      <c r="F58" s="20"/>
      <c r="G58" s="20"/>
      <c r="H58" s="19"/>
      <c r="I58" s="19"/>
      <c r="J58" s="19"/>
      <c r="K58" s="19"/>
      <c r="L58" s="19"/>
      <c r="M58" s="19"/>
      <c r="N58" s="19"/>
      <c r="O58" s="19"/>
      <c r="P58" s="19"/>
      <c r="Q58" s="19"/>
    </row>
    <row r="59" spans="1:17">
      <c r="A59" s="1">
        <v>211118046</v>
      </c>
      <c r="B59" s="1"/>
      <c r="C59" s="1"/>
      <c r="D59" s="11" t="s">
        <v>39</v>
      </c>
      <c r="E59" s="8"/>
      <c r="F59" s="15">
        <f>F26/G26</f>
        <v>2.4061292564280752</v>
      </c>
      <c r="G59" s="24"/>
      <c r="H59" s="17"/>
      <c r="I59" s="17"/>
      <c r="J59" s="18">
        <f>J26/K26</f>
        <v>2.263936767926864</v>
      </c>
      <c r="K59" s="23"/>
      <c r="L59" s="17"/>
      <c r="M59" s="17"/>
      <c r="N59" s="23"/>
      <c r="O59" s="17"/>
      <c r="P59" s="17"/>
      <c r="Q59" s="17"/>
    </row>
    <row r="60" spans="1:17">
      <c r="A60" s="1">
        <v>211118019</v>
      </c>
      <c r="B60" s="1"/>
      <c r="C60" s="1"/>
      <c r="D60" s="14" t="s">
        <v>19</v>
      </c>
      <c r="E60" s="22"/>
      <c r="F60" s="15">
        <f>F27/G27</f>
        <v>2.861778591235085</v>
      </c>
      <c r="G60" s="24"/>
      <c r="H60" s="17"/>
      <c r="I60" s="17"/>
      <c r="J60" s="18">
        <f>J27/K27</f>
        <v>3.2835378881987576</v>
      </c>
      <c r="K60" s="23"/>
      <c r="L60" s="17"/>
      <c r="M60" s="17"/>
      <c r="N60" s="23"/>
      <c r="O60" s="17"/>
      <c r="P60" s="17"/>
      <c r="Q60" s="17"/>
    </row>
    <row r="61" spans="1:17">
      <c r="A61" s="1">
        <v>211118047</v>
      </c>
      <c r="B61" s="1"/>
      <c r="C61" s="1"/>
      <c r="D61" s="14" t="s">
        <v>36</v>
      </c>
      <c r="E61" s="22"/>
      <c r="F61" s="15">
        <f>F28/G28</f>
        <v>2.7463533826973832</v>
      </c>
      <c r="G61" s="24"/>
      <c r="H61" s="17"/>
      <c r="I61" s="17"/>
      <c r="J61" s="18">
        <f>J28/K28</f>
        <v>2.9128849494086189</v>
      </c>
      <c r="K61" s="23"/>
      <c r="L61" s="17"/>
      <c r="M61" s="17"/>
      <c r="N61" s="23"/>
      <c r="O61" s="17"/>
      <c r="P61" s="17"/>
      <c r="Q61" s="17"/>
    </row>
    <row r="62" spans="1:17">
      <c r="A62" s="1">
        <v>211118039</v>
      </c>
      <c r="B62" s="1"/>
      <c r="C62" s="1"/>
      <c r="D62" s="14" t="s">
        <v>33</v>
      </c>
      <c r="E62" s="22"/>
      <c r="F62" s="24"/>
      <c r="G62" s="24"/>
      <c r="H62" s="23"/>
      <c r="I62" s="23"/>
      <c r="J62" s="23"/>
      <c r="K62" s="23"/>
      <c r="L62" s="45"/>
      <c r="M62" s="45"/>
      <c r="N62" s="23"/>
      <c r="O62" s="23"/>
      <c r="P62" s="23"/>
      <c r="Q62" s="23"/>
    </row>
    <row r="63" spans="1:17">
      <c r="A63" s="1">
        <v>211118048</v>
      </c>
      <c r="B63" s="1"/>
      <c r="C63" s="1"/>
      <c r="D63" s="11" t="s">
        <v>37</v>
      </c>
      <c r="E63" s="8"/>
      <c r="F63" s="8"/>
      <c r="G63" s="24"/>
      <c r="H63" s="17"/>
      <c r="I63" s="17"/>
      <c r="J63" s="17"/>
      <c r="K63" s="23"/>
      <c r="L63" s="18">
        <f>L30/K30</f>
        <v>1.658612494341331</v>
      </c>
      <c r="M63" s="18">
        <f>M30/N30</f>
        <v>0.9078606614284298</v>
      </c>
      <c r="N63" s="23"/>
      <c r="O63" s="17"/>
      <c r="P63" s="17"/>
      <c r="Q63" s="17"/>
    </row>
    <row r="64" spans="1:17">
      <c r="A64" s="1">
        <v>211118043</v>
      </c>
      <c r="B64" s="1"/>
      <c r="C64" s="1"/>
      <c r="D64" s="11" t="s">
        <v>34</v>
      </c>
      <c r="E64" s="8"/>
      <c r="F64" s="8"/>
      <c r="G64" s="24"/>
      <c r="H64" s="17"/>
      <c r="I64" s="17"/>
      <c r="J64" s="17"/>
      <c r="K64" s="23"/>
      <c r="L64" s="18">
        <f>L31/K31</f>
        <v>1.8407500434418591</v>
      </c>
      <c r="M64" s="18">
        <f>M31/N31</f>
        <v>0.98060611514837892</v>
      </c>
      <c r="N64" s="23"/>
      <c r="O64" s="17"/>
      <c r="P64" s="17"/>
      <c r="Q64" s="17"/>
    </row>
    <row r="65" spans="1:17">
      <c r="A65" s="1">
        <v>211118044</v>
      </c>
      <c r="B65" s="1"/>
      <c r="C65" s="1"/>
      <c r="D65" s="11" t="s">
        <v>35</v>
      </c>
      <c r="E65" s="8"/>
      <c r="F65" s="8"/>
      <c r="G65" s="24"/>
      <c r="H65" s="18">
        <f>H32/G32</f>
        <v>2.6486246085979244</v>
      </c>
      <c r="I65" s="18">
        <f>I32/G32</f>
        <v>7.1781788459573646</v>
      </c>
      <c r="J65" s="17"/>
      <c r="K65" s="23"/>
      <c r="L65" s="17"/>
      <c r="M65" s="17"/>
      <c r="N65" s="23"/>
      <c r="O65" s="18">
        <f>O32/N32</f>
        <v>9.5803806128695417</v>
      </c>
      <c r="P65" s="17"/>
      <c r="Q65" s="18">
        <f>Q32/N32</f>
        <v>2.0955223074430163</v>
      </c>
    </row>
    <row r="66" spans="1:17">
      <c r="A66" s="1">
        <v>211118053</v>
      </c>
      <c r="B66" s="1"/>
      <c r="C66" s="1"/>
      <c r="D66" s="11" t="s">
        <v>41</v>
      </c>
      <c r="E66" s="8"/>
      <c r="F66" s="8"/>
      <c r="G66" s="24"/>
      <c r="H66" s="18">
        <f>H33/G33</f>
        <v>2.7458857077524228</v>
      </c>
      <c r="I66" s="18">
        <f>I33/G33</f>
        <v>8.455406923175218</v>
      </c>
      <c r="J66" s="17"/>
      <c r="K66" s="23"/>
      <c r="L66" s="17"/>
      <c r="M66" s="17"/>
      <c r="N66" s="23"/>
      <c r="O66" s="18">
        <f>O33/N33</f>
        <v>11.424652298545492</v>
      </c>
      <c r="P66" s="17"/>
      <c r="Q66" s="18">
        <f>Q33/N33</f>
        <v>2.439760059454295</v>
      </c>
    </row>
    <row r="67" spans="1:17">
      <c r="A67" s="1">
        <v>211118021</v>
      </c>
      <c r="B67" s="1"/>
      <c r="C67" s="1"/>
      <c r="D67" s="11" t="s">
        <v>71</v>
      </c>
      <c r="E67" s="8"/>
      <c r="F67" s="8"/>
      <c r="G67" s="24"/>
      <c r="H67" s="18">
        <f>H34/G34</f>
        <v>2.8979203964609117</v>
      </c>
      <c r="I67" s="18">
        <f>I34/G34</f>
        <v>7.6019758179600938</v>
      </c>
      <c r="J67" s="17"/>
      <c r="K67" s="23"/>
      <c r="L67" s="17"/>
      <c r="M67" s="17"/>
      <c r="N67" s="23"/>
      <c r="O67" s="18">
        <f>O34/N34</f>
        <v>10.602947368421052</v>
      </c>
      <c r="P67" s="17"/>
      <c r="Q67" s="18">
        <f>Q34/N34</f>
        <v>2.7438975817923184</v>
      </c>
    </row>
    <row r="68" spans="1:17">
      <c r="F68" s="42" t="s">
        <v>52</v>
      </c>
      <c r="G68" s="42" t="s">
        <v>46</v>
      </c>
      <c r="H68" s="42" t="s">
        <v>67</v>
      </c>
      <c r="I68" s="42" t="s">
        <v>56</v>
      </c>
      <c r="J68" s="42" t="s">
        <v>53</v>
      </c>
      <c r="K68" s="42" t="s">
        <v>46</v>
      </c>
      <c r="L68" s="42" t="s">
        <v>55</v>
      </c>
      <c r="M68" s="42" t="s">
        <v>54</v>
      </c>
      <c r="N68" s="42" t="s">
        <v>46</v>
      </c>
      <c r="O68" s="42" t="s">
        <v>58</v>
      </c>
      <c r="P68" s="42"/>
      <c r="Q68" s="42" t="s">
        <v>57</v>
      </c>
    </row>
    <row r="69" spans="1:17">
      <c r="D69" s="27" t="s">
        <v>81</v>
      </c>
      <c r="F69" s="43">
        <v>1.18E-2</v>
      </c>
      <c r="G69" s="43"/>
      <c r="H69" s="43">
        <v>1.0999999999999999E-2</v>
      </c>
      <c r="I69" s="43">
        <v>3.0099999999999998E-2</v>
      </c>
      <c r="J69" s="43">
        <v>1.2999999999999999E-2</v>
      </c>
      <c r="K69" s="43"/>
      <c r="L69" s="43">
        <v>1.3599999999999999E-2</v>
      </c>
      <c r="M69" s="43">
        <v>5.4999999999999997E-3</v>
      </c>
      <c r="N69" s="43"/>
      <c r="O69" s="43">
        <v>3.85E-2</v>
      </c>
      <c r="P69" s="43"/>
      <c r="Q69" s="43">
        <v>6.6E-3</v>
      </c>
    </row>
    <row r="70" spans="1:17">
      <c r="A70" s="281" t="s">
        <v>80</v>
      </c>
      <c r="B70" s="281"/>
      <c r="C70" s="281"/>
      <c r="D70" s="27" t="s">
        <v>82</v>
      </c>
      <c r="F70" s="43">
        <v>-9.8900000000000002E-2</v>
      </c>
      <c r="G70" s="43"/>
      <c r="H70" s="43">
        <v>-5.6000000000000001E-2</v>
      </c>
      <c r="I70" s="43">
        <v>-0.31859999999999999</v>
      </c>
      <c r="J70" s="43">
        <v>1.32E-2</v>
      </c>
      <c r="K70" s="43"/>
      <c r="L70" s="43">
        <v>-3.6900000000000002E-2</v>
      </c>
      <c r="M70" s="43">
        <v>4.0000000000000002E-4</v>
      </c>
      <c r="N70" s="43"/>
      <c r="O70" s="43">
        <v>-0.18260000000000001</v>
      </c>
      <c r="P70" s="43"/>
      <c r="Q70" s="43">
        <v>-4.9399999999999999E-2</v>
      </c>
    </row>
    <row r="71" spans="1:17">
      <c r="A71" s="1">
        <v>211118027</v>
      </c>
      <c r="B71" s="1"/>
      <c r="C71" s="1"/>
      <c r="D71" s="1" t="s">
        <v>23</v>
      </c>
      <c r="E71" s="8"/>
      <c r="F71" s="15">
        <f>(F37-$F$70)/$F$69</f>
        <v>152.90863904134838</v>
      </c>
      <c r="G71" s="24"/>
      <c r="H71" s="17"/>
      <c r="I71" s="17"/>
      <c r="J71" s="18">
        <f>(J37-$J$70)/$J$69</f>
        <v>33.00078904334854</v>
      </c>
      <c r="K71" s="23"/>
      <c r="L71" s="17"/>
      <c r="M71" s="17"/>
      <c r="N71" s="23"/>
      <c r="O71" s="17"/>
      <c r="P71" s="17"/>
      <c r="Q71" s="17"/>
    </row>
    <row r="72" spans="1:17">
      <c r="A72" s="1">
        <v>211118035</v>
      </c>
      <c r="B72" s="1"/>
      <c r="C72" s="1"/>
      <c r="D72" s="1" t="s">
        <v>29</v>
      </c>
      <c r="E72" s="8"/>
      <c r="F72" s="15">
        <f>(F38-$F$70)/$F$69</f>
        <v>85.04947076033487</v>
      </c>
      <c r="G72" s="24"/>
      <c r="H72" s="17"/>
      <c r="I72" s="17"/>
      <c r="J72" s="18">
        <f>(J38-$J$70)/$J$69</f>
        <v>43.66652478582634</v>
      </c>
      <c r="K72" s="23"/>
      <c r="L72" s="17"/>
      <c r="M72" s="17"/>
      <c r="N72" s="23"/>
      <c r="O72" s="17"/>
      <c r="P72" s="17"/>
      <c r="Q72" s="17"/>
    </row>
    <row r="73" spans="1:17">
      <c r="A73" s="1">
        <v>211118023</v>
      </c>
      <c r="B73" s="1"/>
      <c r="C73" s="1"/>
      <c r="D73" s="1" t="s">
        <v>21</v>
      </c>
      <c r="E73" s="8"/>
      <c r="F73" s="15">
        <f>(F39-$F$70)/$F$69</f>
        <v>137.10627779928069</v>
      </c>
      <c r="G73" s="24"/>
      <c r="H73" s="17"/>
      <c r="I73" s="17"/>
      <c r="J73" s="18">
        <f>(J39-$J$70)/$J$69</f>
        <v>30.516183325808502</v>
      </c>
      <c r="K73" s="23"/>
      <c r="L73" s="19"/>
      <c r="M73" s="17"/>
      <c r="N73" s="26"/>
      <c r="O73" s="17"/>
      <c r="P73" s="17"/>
      <c r="Q73" s="17"/>
    </row>
    <row r="74" spans="1:17">
      <c r="A74" s="1">
        <v>211118052</v>
      </c>
      <c r="B74" s="1"/>
      <c r="C74" s="1"/>
      <c r="D74" s="1" t="s">
        <v>40</v>
      </c>
      <c r="E74" s="8"/>
      <c r="F74" s="8"/>
      <c r="G74" s="24"/>
      <c r="H74" s="17"/>
      <c r="I74" s="17"/>
      <c r="J74" s="17"/>
      <c r="K74" s="23"/>
      <c r="L74" s="18">
        <f>(L40-$L$70)/$L$69</f>
        <v>17.176517381520256</v>
      </c>
      <c r="M74" s="18">
        <f>(M40-$M$70)/$M$69</f>
        <v>18.869015593113325</v>
      </c>
      <c r="N74" s="23"/>
      <c r="O74" s="17"/>
      <c r="P74" s="17"/>
      <c r="Q74" s="17"/>
    </row>
    <row r="75" spans="1:17">
      <c r="A75" s="1">
        <v>211118055</v>
      </c>
      <c r="B75" s="1"/>
      <c r="C75" s="1"/>
      <c r="D75" s="1" t="s">
        <v>43</v>
      </c>
      <c r="E75" s="8"/>
      <c r="F75" s="8"/>
      <c r="G75" s="24"/>
      <c r="H75" s="17"/>
      <c r="I75" s="17"/>
      <c r="J75" s="17"/>
      <c r="K75" s="23"/>
      <c r="L75" s="18">
        <f>(L41-$L$70)/$L$69</f>
        <v>23.367766990414804</v>
      </c>
      <c r="M75" s="18">
        <f>(M41-$M$70)/$M$69</f>
        <v>20.084921390699591</v>
      </c>
      <c r="N75" s="23"/>
      <c r="O75" s="17"/>
      <c r="P75" s="17"/>
      <c r="Q75" s="17"/>
    </row>
    <row r="76" spans="1:17">
      <c r="A76" s="1">
        <v>211118037</v>
      </c>
      <c r="B76" s="1"/>
      <c r="C76" s="1"/>
      <c r="D76" s="11" t="s">
        <v>31</v>
      </c>
      <c r="E76" s="8"/>
      <c r="F76" s="8"/>
      <c r="G76" s="24"/>
      <c r="H76" s="17"/>
      <c r="I76" s="17"/>
      <c r="J76" s="17"/>
      <c r="K76" s="23"/>
      <c r="L76" s="18">
        <f>(L42-$L$70)/$L$69</f>
        <v>17.820936307974435</v>
      </c>
      <c r="M76" s="18">
        <f>(M42-$M$70)/$M$69</f>
        <v>9.9173758049190983</v>
      </c>
      <c r="N76" s="23"/>
      <c r="O76" s="17"/>
      <c r="P76" s="17"/>
      <c r="Q76" s="17"/>
    </row>
    <row r="77" spans="1:17">
      <c r="A77" s="1">
        <v>211118038</v>
      </c>
      <c r="B77" s="1"/>
      <c r="C77" s="1"/>
      <c r="D77" s="11" t="s">
        <v>32</v>
      </c>
      <c r="E77" s="8"/>
      <c r="F77" s="8"/>
      <c r="G77" s="24"/>
      <c r="H77" s="18">
        <f>(H43-$H$70)/$H$69</f>
        <v>36.466484119839947</v>
      </c>
      <c r="I77" s="18">
        <f>(I43-$I$70)/$I$69</f>
        <v>36.207149745667898</v>
      </c>
      <c r="J77" s="17"/>
      <c r="K77" s="23"/>
      <c r="L77" s="17"/>
      <c r="M77" s="17"/>
      <c r="N77" s="23"/>
      <c r="O77" s="18">
        <f>(O43-$O$70)/$O$69</f>
        <v>23.834802255435953</v>
      </c>
      <c r="P77" s="17"/>
      <c r="Q77" s="18">
        <f>(Q43-$Q$70)/$Q$69</f>
        <v>83.424294769980676</v>
      </c>
    </row>
    <row r="78" spans="1:17">
      <c r="A78" s="1">
        <v>211118051</v>
      </c>
      <c r="B78" s="1"/>
      <c r="C78" s="1"/>
      <c r="D78" s="11" t="s">
        <v>38</v>
      </c>
      <c r="E78" s="8"/>
      <c r="F78" s="8"/>
      <c r="G78" s="25"/>
      <c r="H78" s="18">
        <f>(H44-$H$70)/$H$69</f>
        <v>56.659694288012879</v>
      </c>
      <c r="I78" s="18">
        <f>(I44-$I$70)/$I$69</f>
        <v>40.601601908513977</v>
      </c>
      <c r="J78" s="17"/>
      <c r="K78" s="23"/>
      <c r="L78" s="17"/>
      <c r="M78" s="17"/>
      <c r="N78" s="23"/>
      <c r="O78" s="18">
        <f>(O44-$O$70)/$O$69</f>
        <v>34.62389573356316</v>
      </c>
      <c r="P78" s="17"/>
      <c r="Q78" s="18">
        <f>(Q44-$Q$70)/$Q$69</f>
        <v>191.61076812823399</v>
      </c>
    </row>
    <row r="79" spans="1:17">
      <c r="A79" s="1">
        <v>211118054</v>
      </c>
      <c r="B79" s="1"/>
      <c r="C79" s="1"/>
      <c r="D79" s="11" t="s">
        <v>42</v>
      </c>
      <c r="E79" s="8"/>
      <c r="F79" s="8"/>
      <c r="G79" s="24"/>
      <c r="H79" s="18">
        <f>(H45-$H$70)/$H$69</f>
        <v>34.909750991562845</v>
      </c>
      <c r="I79" s="18">
        <f>(I45-$I$70)/$I$69</f>
        <v>33.622867033129403</v>
      </c>
      <c r="J79" s="17"/>
      <c r="K79" s="23"/>
      <c r="L79" s="17"/>
      <c r="M79" s="17"/>
      <c r="N79" s="23"/>
      <c r="O79" s="18">
        <f>(O45-$O$70)/$O$69</f>
        <v>20.263751701117126</v>
      </c>
      <c r="P79" s="17"/>
      <c r="Q79" s="18">
        <f>(Q45-$Q$70)/$Q$69</f>
        <v>61.818313204633668</v>
      </c>
    </row>
    <row r="80" spans="1:17">
      <c r="A80" s="3"/>
      <c r="B80" s="3"/>
      <c r="C80" s="3"/>
      <c r="D80" s="12"/>
      <c r="E80" s="20"/>
      <c r="F80" s="20"/>
      <c r="G80" s="20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>
      <c r="D81" s="13"/>
      <c r="E81" s="6"/>
      <c r="F81" s="6"/>
      <c r="G81" s="6"/>
      <c r="H81" s="21"/>
      <c r="I81" s="21"/>
      <c r="J81" s="21"/>
      <c r="K81" s="21"/>
      <c r="L81" s="21"/>
      <c r="M81" s="21"/>
      <c r="N81" s="21"/>
      <c r="O81" s="21"/>
      <c r="P81" s="21"/>
      <c r="Q81" s="21"/>
    </row>
    <row r="82" spans="1:17">
      <c r="A82" s="1">
        <v>211118036</v>
      </c>
      <c r="B82" s="1"/>
      <c r="C82" s="1"/>
      <c r="D82" s="11" t="s">
        <v>30</v>
      </c>
      <c r="E82" s="8"/>
      <c r="F82" s="15">
        <f>(F48-$F$70)/$F$69</f>
        <v>261.83583717616654</v>
      </c>
      <c r="G82" s="24"/>
      <c r="H82" s="17"/>
      <c r="I82" s="17"/>
      <c r="J82" s="18">
        <f>(J48-$J$70)/$J$69</f>
        <v>291.18003791580384</v>
      </c>
      <c r="K82" s="23"/>
      <c r="L82" s="17"/>
      <c r="M82" s="17"/>
      <c r="N82" s="23"/>
      <c r="O82" s="17"/>
      <c r="P82" s="17"/>
      <c r="Q82" s="17"/>
    </row>
    <row r="83" spans="1:17">
      <c r="A83" s="1">
        <v>211118031</v>
      </c>
      <c r="B83" s="1"/>
      <c r="C83" s="1"/>
      <c r="D83" s="11" t="s">
        <v>27</v>
      </c>
      <c r="E83" s="8"/>
      <c r="F83" s="15">
        <f>(F49-$F$70)/$F$69</f>
        <v>274.95721048961235</v>
      </c>
      <c r="G83" s="24"/>
      <c r="H83" s="17"/>
      <c r="I83" s="17"/>
      <c r="J83" s="18">
        <f>(J49-$J$70)/$J$69</f>
        <v>228.83335852586416</v>
      </c>
      <c r="K83" s="23"/>
      <c r="L83" s="17"/>
      <c r="M83" s="17"/>
      <c r="N83" s="23"/>
      <c r="O83" s="17"/>
      <c r="P83" s="17"/>
      <c r="Q83" s="17"/>
    </row>
    <row r="84" spans="1:17">
      <c r="A84" s="1">
        <v>211118020</v>
      </c>
      <c r="B84" s="1"/>
      <c r="C84" s="1"/>
      <c r="D84" s="11" t="s">
        <v>4</v>
      </c>
      <c r="E84" s="8"/>
      <c r="F84" s="15">
        <f>(F50-$F$70)/$F$69</f>
        <v>216.19296477990315</v>
      </c>
      <c r="G84" s="24"/>
      <c r="H84" s="17"/>
      <c r="I84" s="17"/>
      <c r="J84" s="18">
        <f>(J50-$J$70)/$J$69</f>
        <v>303.5106429518853</v>
      </c>
      <c r="K84" s="23"/>
      <c r="L84" s="17"/>
      <c r="M84" s="17"/>
      <c r="N84" s="23"/>
      <c r="O84" s="17"/>
      <c r="P84" s="17"/>
      <c r="Q84" s="17"/>
    </row>
    <row r="85" spans="1:17">
      <c r="A85" s="1">
        <v>211118056</v>
      </c>
      <c r="B85" s="1"/>
      <c r="C85" s="1"/>
      <c r="D85" s="11" t="s">
        <v>44</v>
      </c>
      <c r="E85" s="8"/>
      <c r="F85" s="8"/>
      <c r="G85" s="24"/>
      <c r="H85" s="17"/>
      <c r="I85" s="17"/>
      <c r="J85" s="17"/>
      <c r="K85" s="23"/>
      <c r="L85" s="18">
        <f>(L51-$L$70)/$L$69</f>
        <v>177.49361291050786</v>
      </c>
      <c r="M85" s="18">
        <f>(M51-$M$70)/$M$69</f>
        <v>236.91249938046479</v>
      </c>
      <c r="N85" s="23"/>
      <c r="O85" s="17"/>
      <c r="P85" s="17"/>
      <c r="Q85" s="17"/>
    </row>
    <row r="86" spans="1:17">
      <c r="A86" s="1">
        <v>211118022</v>
      </c>
      <c r="B86" s="1"/>
      <c r="C86" s="1"/>
      <c r="D86" s="11" t="s">
        <v>20</v>
      </c>
      <c r="E86" s="8"/>
      <c r="F86" s="8"/>
      <c r="G86" s="24"/>
      <c r="H86" s="17"/>
      <c r="I86" s="17"/>
      <c r="J86" s="17"/>
      <c r="K86" s="23"/>
      <c r="L86" s="18">
        <f>(L52-$L$70)/$L$69</f>
        <v>206.25769578648652</v>
      </c>
      <c r="M86" s="18">
        <f>(M52-$M$70)/$M$69</f>
        <v>170.69735658391772</v>
      </c>
      <c r="N86" s="23"/>
      <c r="O86" s="17"/>
      <c r="P86" s="17"/>
      <c r="Q86" s="17"/>
    </row>
    <row r="87" spans="1:17">
      <c r="A87" s="1">
        <v>211118045</v>
      </c>
      <c r="B87" s="1"/>
      <c r="C87" s="1"/>
      <c r="D87" s="11" t="s">
        <v>69</v>
      </c>
      <c r="E87" s="8"/>
      <c r="F87" s="8"/>
      <c r="G87" s="24"/>
      <c r="H87" s="17"/>
      <c r="I87" s="17"/>
      <c r="J87" s="17"/>
      <c r="K87" s="23"/>
      <c r="L87" s="18">
        <f>(L53-$L$70)/$L$69</f>
        <v>256.00259357934419</v>
      </c>
      <c r="M87" s="18">
        <f>(M53-$M$70)/$M$69</f>
        <v>258.63723867408078</v>
      </c>
      <c r="N87" s="23"/>
      <c r="O87" s="17"/>
      <c r="P87" s="17"/>
      <c r="Q87" s="17"/>
    </row>
    <row r="88" spans="1:17">
      <c r="A88" s="1">
        <v>211118028</v>
      </c>
      <c r="B88" s="1"/>
      <c r="C88" s="1"/>
      <c r="D88" s="11" t="s">
        <v>24</v>
      </c>
      <c r="E88" s="8"/>
      <c r="F88" s="8"/>
      <c r="G88" s="24"/>
      <c r="H88" s="18">
        <f>(H54-$H$70)/$H$69</f>
        <v>317.33372650071647</v>
      </c>
      <c r="I88" s="18">
        <f>(I54-$I$70)/$I$69</f>
        <v>375.36282491069989</v>
      </c>
      <c r="J88" s="17"/>
      <c r="K88" s="23"/>
      <c r="L88" s="17"/>
      <c r="M88" s="17"/>
      <c r="N88" s="23"/>
      <c r="O88" s="18">
        <f>(O54-$O$70)/$O$69</f>
        <v>279.26078773529809</v>
      </c>
      <c r="P88" s="17"/>
      <c r="Q88" s="18">
        <f>(Q54-$Q$70)/$Q$69</f>
        <v>391.8188749569382</v>
      </c>
    </row>
    <row r="89" spans="1:17">
      <c r="A89" s="1">
        <v>211118029</v>
      </c>
      <c r="B89" s="1"/>
      <c r="C89" s="1"/>
      <c r="D89" s="11" t="s">
        <v>25</v>
      </c>
      <c r="E89" s="22"/>
      <c r="F89" s="8"/>
      <c r="G89" s="24"/>
      <c r="H89" s="18">
        <f>(H55-$H$70)/$H$69</f>
        <v>353.13170784218744</v>
      </c>
      <c r="I89" s="18">
        <f>(I55-$I$70)/$I$69</f>
        <v>297.18327232017003</v>
      </c>
      <c r="J89" s="17"/>
      <c r="K89" s="23"/>
      <c r="L89" s="23"/>
      <c r="M89" s="17"/>
      <c r="N89" s="23"/>
      <c r="O89" s="18">
        <f>(O55-$O$70)/$O$69</f>
        <v>389.80844728779209</v>
      </c>
      <c r="P89" s="17"/>
      <c r="Q89" s="18">
        <f>(Q55-$Q$70)/$Q$69</f>
        <v>480.20028124767987</v>
      </c>
    </row>
    <row r="90" spans="1:17">
      <c r="A90" s="1">
        <v>211118030</v>
      </c>
      <c r="B90" s="1"/>
      <c r="C90" s="1"/>
      <c r="D90" s="11" t="s">
        <v>26</v>
      </c>
      <c r="E90" s="8"/>
      <c r="F90" s="8"/>
      <c r="G90" s="24"/>
      <c r="H90" s="18">
        <f>(H56-$H$70)/$H$69</f>
        <v>237.0377499664171</v>
      </c>
      <c r="I90" s="18">
        <f>(I56-$I$70)/$I$69</f>
        <v>261.64289553834737</v>
      </c>
      <c r="J90" s="17"/>
      <c r="K90" s="23"/>
      <c r="L90" s="17"/>
      <c r="M90" s="17"/>
      <c r="N90" s="23"/>
      <c r="O90" s="18">
        <f>(O56-$O$70)/$O$69</f>
        <v>330.98242443306935</v>
      </c>
      <c r="P90" s="17"/>
      <c r="Q90" s="18">
        <f>(Q56-$Q$70)/$Q$69</f>
        <v>470.74039863879437</v>
      </c>
    </row>
    <row r="91" spans="1:17">
      <c r="A91" s="3"/>
      <c r="B91" s="3"/>
      <c r="C91" s="3"/>
      <c r="D91" s="12"/>
      <c r="E91" s="20"/>
      <c r="F91" s="20"/>
      <c r="G91" s="20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>
      <c r="A92" s="3"/>
      <c r="B92" s="3"/>
      <c r="C92" s="3"/>
      <c r="D92" s="12"/>
      <c r="E92" s="20"/>
      <c r="F92" s="20"/>
      <c r="G92" s="20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>
      <c r="A93" s="1">
        <v>211118046</v>
      </c>
      <c r="B93" s="1"/>
      <c r="C93" s="1"/>
      <c r="D93" s="11" t="s">
        <v>39</v>
      </c>
      <c r="E93" s="8"/>
      <c r="F93" s="15">
        <f>(F59-$F$70)/$F$69</f>
        <v>212.29061495153181</v>
      </c>
      <c r="G93" s="24"/>
      <c r="H93" s="17"/>
      <c r="I93" s="17"/>
      <c r="J93" s="18">
        <f>(J59-$J$70)/$J$69</f>
        <v>173.13359753283572</v>
      </c>
      <c r="K93" s="23"/>
      <c r="L93" s="17"/>
      <c r="M93" s="17"/>
      <c r="N93" s="23"/>
      <c r="O93" s="17"/>
      <c r="P93" s="17"/>
      <c r="Q93" s="17"/>
    </row>
    <row r="94" spans="1:17">
      <c r="A94" s="1">
        <v>211118019</v>
      </c>
      <c r="B94" s="1"/>
      <c r="C94" s="1"/>
      <c r="D94" s="14" t="s">
        <v>19</v>
      </c>
      <c r="E94" s="22"/>
      <c r="F94" s="15">
        <f>(F60-$F$70)/$F$69</f>
        <v>250.90496535890551</v>
      </c>
      <c r="G94" s="24"/>
      <c r="H94" s="17"/>
      <c r="I94" s="17"/>
      <c r="J94" s="18">
        <f>(J60-$J$70)/$J$69</f>
        <v>251.564452938366</v>
      </c>
      <c r="K94" s="23"/>
      <c r="L94" s="17"/>
      <c r="M94" s="17"/>
      <c r="N94" s="23"/>
      <c r="O94" s="17"/>
      <c r="P94" s="17"/>
      <c r="Q94" s="17"/>
    </row>
    <row r="95" spans="1:17">
      <c r="A95" s="1">
        <v>211118047</v>
      </c>
      <c r="B95" s="1"/>
      <c r="C95" s="1"/>
      <c r="D95" s="14" t="s">
        <v>36</v>
      </c>
      <c r="E95" s="22"/>
      <c r="F95" s="15">
        <f>(F61-$F$70)/$F$69</f>
        <v>241.12316802520198</v>
      </c>
      <c r="G95" s="24"/>
      <c r="H95" s="17"/>
      <c r="I95" s="17"/>
      <c r="J95" s="18">
        <f>(J61-$J$70)/$J$69</f>
        <v>223.05268841604763</v>
      </c>
      <c r="K95" s="23"/>
      <c r="L95" s="17"/>
      <c r="M95" s="17"/>
      <c r="N95" s="23"/>
      <c r="O95" s="17"/>
      <c r="P95" s="17"/>
      <c r="Q95" s="17"/>
    </row>
    <row r="96" spans="1:17">
      <c r="A96" s="1">
        <v>211118039</v>
      </c>
      <c r="B96" s="1"/>
      <c r="C96" s="1"/>
      <c r="D96" s="14" t="s">
        <v>33</v>
      </c>
      <c r="E96" s="22"/>
      <c r="F96" s="24"/>
      <c r="G96" s="24"/>
      <c r="H96" s="23"/>
      <c r="I96" s="23"/>
      <c r="J96" s="23"/>
      <c r="K96" s="23"/>
      <c r="L96" s="45"/>
      <c r="M96" s="45"/>
      <c r="N96" s="23"/>
      <c r="O96" s="23"/>
      <c r="P96" s="23"/>
      <c r="Q96" s="23"/>
    </row>
    <row r="97" spans="1:17">
      <c r="A97" s="1">
        <v>211118048</v>
      </c>
      <c r="B97" s="1"/>
      <c r="C97" s="1"/>
      <c r="D97" s="11" t="s">
        <v>37</v>
      </c>
      <c r="E97" s="8"/>
      <c r="F97" s="8"/>
      <c r="G97" s="24"/>
      <c r="H97" s="17"/>
      <c r="I97" s="17"/>
      <c r="J97" s="17"/>
      <c r="K97" s="23"/>
      <c r="L97" s="18">
        <f>(L63-$L$70)/$L$69</f>
        <v>124.67003634862728</v>
      </c>
      <c r="M97" s="18">
        <f>(M63-$M$70)/$M$69</f>
        <v>164.9928475324418</v>
      </c>
      <c r="N97" s="23"/>
      <c r="O97" s="17"/>
      <c r="P97" s="17"/>
      <c r="Q97" s="17"/>
    </row>
    <row r="98" spans="1:17">
      <c r="A98" s="1">
        <v>211118043</v>
      </c>
      <c r="B98" s="1"/>
      <c r="C98" s="1"/>
      <c r="D98" s="11" t="s">
        <v>34</v>
      </c>
      <c r="E98" s="8"/>
      <c r="F98" s="8"/>
      <c r="G98" s="24"/>
      <c r="H98" s="17"/>
      <c r="I98" s="17"/>
      <c r="J98" s="17"/>
      <c r="K98" s="23"/>
      <c r="L98" s="18">
        <f>(L64-$L$70)/$L$69</f>
        <v>138.06250319425436</v>
      </c>
      <c r="M98" s="18">
        <f>(M64-$M$70)/$M$69</f>
        <v>178.21929366334163</v>
      </c>
      <c r="N98" s="23"/>
      <c r="O98" s="17"/>
      <c r="P98" s="17"/>
      <c r="Q98" s="17"/>
    </row>
    <row r="99" spans="1:17">
      <c r="A99" s="1">
        <v>211118044</v>
      </c>
      <c r="B99" s="1"/>
      <c r="C99" s="1"/>
      <c r="D99" s="11" t="s">
        <v>35</v>
      </c>
      <c r="E99" s="8"/>
      <c r="F99" s="8"/>
      <c r="G99" s="24"/>
      <c r="H99" s="18">
        <f>(H65-$H$70)/$H$69</f>
        <v>245.87496441799314</v>
      </c>
      <c r="I99" s="18">
        <f>(I65-$I$70)/$I$69</f>
        <v>249.06242013147391</v>
      </c>
      <c r="J99" s="17"/>
      <c r="K99" s="23"/>
      <c r="L99" s="17"/>
      <c r="M99" s="17"/>
      <c r="N99" s="23"/>
      <c r="O99" s="18">
        <f>(O65-$O$70)/$O$69</f>
        <v>253.58391202258551</v>
      </c>
      <c r="P99" s="17"/>
      <c r="Q99" s="18">
        <f>(Q65-$Q$70)/$Q$69</f>
        <v>324.98822840045699</v>
      </c>
    </row>
    <row r="100" spans="1:17">
      <c r="A100" s="1">
        <v>211118053</v>
      </c>
      <c r="B100" s="1"/>
      <c r="C100" s="1"/>
      <c r="D100" s="11" t="s">
        <v>41</v>
      </c>
      <c r="E100" s="8"/>
      <c r="F100" s="8"/>
      <c r="G100" s="24"/>
      <c r="H100" s="18">
        <f>(H66-$H$70)/$H$69</f>
        <v>254.71688252294754</v>
      </c>
      <c r="I100" s="18">
        <f>(I66-$I$70)/$I$69</f>
        <v>291.49524661711689</v>
      </c>
      <c r="J100" s="17"/>
      <c r="K100" s="23"/>
      <c r="L100" s="17"/>
      <c r="M100" s="17"/>
      <c r="N100" s="23"/>
      <c r="O100" s="18">
        <f>(O66-$O$70)/$O$69</f>
        <v>301.48707268949335</v>
      </c>
      <c r="P100" s="17"/>
      <c r="Q100" s="18">
        <f>(Q66-$Q$70)/$Q$69</f>
        <v>377.14546355368105</v>
      </c>
    </row>
    <row r="101" spans="1:17">
      <c r="A101" s="1">
        <v>211118021</v>
      </c>
      <c r="B101" s="1"/>
      <c r="C101" s="1"/>
      <c r="D101" s="11" t="s">
        <v>71</v>
      </c>
      <c r="E101" s="8"/>
      <c r="F101" s="8"/>
      <c r="G101" s="24"/>
      <c r="H101" s="18">
        <f>(H67-$H$70)/$H$69</f>
        <v>268.53821786008291</v>
      </c>
      <c r="I101" s="18">
        <f>(I67-$I$70)/$I$69</f>
        <v>263.14205375282705</v>
      </c>
      <c r="J101" s="17"/>
      <c r="K101" s="23"/>
      <c r="L101" s="17"/>
      <c r="M101" s="17"/>
      <c r="N101" s="23"/>
      <c r="O101" s="18">
        <f>(O67-$O$70)/$O$69</f>
        <v>280.14408749145593</v>
      </c>
      <c r="P101" s="17"/>
      <c r="Q101" s="18">
        <f>(Q67-$Q$70)/$Q$69</f>
        <v>423.22690633216945</v>
      </c>
    </row>
  </sheetData>
  <mergeCells count="3">
    <mergeCell ref="A36:C36"/>
    <mergeCell ref="A3:C3"/>
    <mergeCell ref="A70:C7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AFBD-8AB7-4DF3-B73B-D1EB74AD3F46}">
  <sheetPr>
    <pageSetUpPr fitToPage="1"/>
  </sheetPr>
  <dimension ref="A1:Q26"/>
  <sheetViews>
    <sheetView workbookViewId="0">
      <selection activeCell="V34" sqref="V34"/>
    </sheetView>
  </sheetViews>
  <sheetFormatPr defaultRowHeight="15"/>
  <cols>
    <col min="1" max="1" width="29.140625" customWidth="1"/>
    <col min="2" max="2" width="9.85546875" hidden="1" customWidth="1"/>
    <col min="3" max="3" width="0" hidden="1" customWidth="1"/>
    <col min="4" max="4" width="9.5703125" bestFit="1" customWidth="1"/>
    <col min="5" max="5" width="7.85546875" customWidth="1"/>
    <col min="7" max="7" width="10" bestFit="1" customWidth="1"/>
    <col min="8" max="8" width="10.42578125" bestFit="1" customWidth="1"/>
    <col min="16" max="16" width="0" hidden="1" customWidth="1"/>
  </cols>
  <sheetData>
    <row r="1" spans="1:17">
      <c r="A1" s="1" t="s">
        <v>1</v>
      </c>
      <c r="B1" s="1"/>
      <c r="C1" s="1"/>
      <c r="D1" s="1" t="s">
        <v>3</v>
      </c>
      <c r="E1" s="1"/>
      <c r="F1" s="1" t="s">
        <v>52</v>
      </c>
      <c r="G1" s="1" t="s">
        <v>46</v>
      </c>
      <c r="H1" s="1" t="s">
        <v>67</v>
      </c>
      <c r="I1" s="1" t="s">
        <v>56</v>
      </c>
      <c r="J1" s="1" t="s">
        <v>53</v>
      </c>
      <c r="K1" s="1" t="s">
        <v>46</v>
      </c>
      <c r="L1" s="1" t="s">
        <v>55</v>
      </c>
      <c r="M1" s="1" t="s">
        <v>54</v>
      </c>
      <c r="N1" s="1" t="s">
        <v>46</v>
      </c>
      <c r="O1" s="1" t="s">
        <v>58</v>
      </c>
      <c r="P1" s="1"/>
      <c r="Q1" s="1" t="s">
        <v>57</v>
      </c>
    </row>
    <row r="2" spans="1:17">
      <c r="A2" s="1" t="s">
        <v>0</v>
      </c>
      <c r="B2" s="1" t="s">
        <v>47</v>
      </c>
      <c r="C2" s="1" t="s">
        <v>49</v>
      </c>
      <c r="D2" s="1" t="s">
        <v>2</v>
      </c>
      <c r="E2" s="1"/>
      <c r="F2" s="5">
        <v>265</v>
      </c>
      <c r="G2" s="4">
        <v>269</v>
      </c>
      <c r="H2" s="46">
        <v>331</v>
      </c>
      <c r="I2" s="46">
        <v>351</v>
      </c>
      <c r="J2" s="5">
        <v>365</v>
      </c>
      <c r="K2" s="4">
        <v>369</v>
      </c>
      <c r="L2" s="5">
        <v>255</v>
      </c>
      <c r="M2" s="5">
        <v>465</v>
      </c>
      <c r="N2" s="4">
        <v>469</v>
      </c>
      <c r="O2" s="5">
        <v>391</v>
      </c>
      <c r="P2" s="4">
        <v>569</v>
      </c>
      <c r="Q2" s="5">
        <v>601</v>
      </c>
    </row>
    <row r="3" spans="1:17">
      <c r="G3" t="s">
        <v>76</v>
      </c>
      <c r="K3" t="s">
        <v>77</v>
      </c>
      <c r="N3" t="s">
        <v>78</v>
      </c>
    </row>
    <row r="4" spans="1:17">
      <c r="A4" s="1">
        <v>211118024</v>
      </c>
      <c r="B4" s="1"/>
      <c r="C4" s="1"/>
      <c r="D4" s="9" t="s">
        <v>22</v>
      </c>
      <c r="E4" s="9"/>
      <c r="F4" s="9">
        <v>1839.39</v>
      </c>
      <c r="G4" s="37">
        <v>2330.2399999999998</v>
      </c>
      <c r="H4" s="9">
        <v>2613.0100000000002</v>
      </c>
      <c r="I4" s="9">
        <v>6202.81</v>
      </c>
      <c r="J4" s="9">
        <v>1833.49</v>
      </c>
      <c r="K4" s="37">
        <v>1867.23</v>
      </c>
      <c r="L4" s="9">
        <v>1407.21</v>
      </c>
      <c r="M4" s="9">
        <v>643.88</v>
      </c>
      <c r="N4" s="37">
        <v>1743.94</v>
      </c>
      <c r="O4" s="9">
        <v>4329.8100000000004</v>
      </c>
      <c r="P4" s="37" t="s">
        <v>6</v>
      </c>
      <c r="Q4" s="9">
        <v>983.93</v>
      </c>
    </row>
    <row r="5" spans="1:17">
      <c r="A5" s="1">
        <v>211118042</v>
      </c>
      <c r="B5" s="1"/>
      <c r="C5" s="1"/>
      <c r="D5" s="9" t="s">
        <v>22</v>
      </c>
      <c r="E5" s="9"/>
      <c r="F5" s="9">
        <v>2165.41</v>
      </c>
      <c r="G5" s="37">
        <v>2596.7399999999998</v>
      </c>
      <c r="H5" s="9">
        <v>2125.2800000000002</v>
      </c>
      <c r="I5" s="9">
        <v>6193.88</v>
      </c>
      <c r="J5" s="9">
        <v>2747.12</v>
      </c>
      <c r="K5" s="37">
        <v>1855.55</v>
      </c>
      <c r="L5" s="9">
        <v>1759.96</v>
      </c>
      <c r="M5" s="9">
        <v>581.07000000000005</v>
      </c>
      <c r="N5" s="37">
        <v>1206.1199999999999</v>
      </c>
      <c r="O5" s="9">
        <v>3571.05</v>
      </c>
      <c r="P5" s="37" t="s">
        <v>6</v>
      </c>
      <c r="Q5" s="9">
        <v>758.87</v>
      </c>
    </row>
    <row r="6" spans="1:17">
      <c r="A6" s="1">
        <v>211118018</v>
      </c>
      <c r="B6" s="1" t="s">
        <v>83</v>
      </c>
      <c r="C6" s="1"/>
      <c r="D6" s="9" t="s">
        <v>18</v>
      </c>
      <c r="E6" s="9"/>
      <c r="F6" s="9">
        <v>71.739999999999995</v>
      </c>
      <c r="G6" s="37">
        <v>1988.11</v>
      </c>
      <c r="H6" s="9">
        <v>537.71</v>
      </c>
      <c r="I6" s="9">
        <v>73.87</v>
      </c>
      <c r="J6" s="9">
        <v>191.16</v>
      </c>
      <c r="K6" s="37">
        <v>2110.06</v>
      </c>
      <c r="L6" s="9">
        <v>265.2</v>
      </c>
      <c r="M6" s="9">
        <v>47.02</v>
      </c>
      <c r="N6" s="37">
        <v>1339.3</v>
      </c>
      <c r="O6" s="9">
        <v>333.8</v>
      </c>
      <c r="P6" s="37" t="s">
        <v>6</v>
      </c>
      <c r="Q6" s="9">
        <v>73.87</v>
      </c>
    </row>
    <row r="7" spans="1:17">
      <c r="A7" s="1">
        <v>211118040</v>
      </c>
      <c r="B7" s="1" t="s">
        <v>83</v>
      </c>
      <c r="C7" s="1"/>
      <c r="D7" s="9" t="s">
        <v>18</v>
      </c>
      <c r="E7" s="9"/>
      <c r="F7" s="9">
        <v>64.34</v>
      </c>
      <c r="G7" s="37">
        <v>1121.8</v>
      </c>
      <c r="H7" s="9">
        <v>320.52999999999997</v>
      </c>
      <c r="I7" s="9">
        <v>297.02999999999997</v>
      </c>
      <c r="J7" s="9">
        <v>108.74</v>
      </c>
      <c r="K7" s="37">
        <v>1338.19</v>
      </c>
      <c r="L7" s="9">
        <v>54.54</v>
      </c>
      <c r="M7" s="9">
        <v>13.36</v>
      </c>
      <c r="N7" s="37">
        <v>780.73</v>
      </c>
      <c r="O7" s="9">
        <v>142.88</v>
      </c>
      <c r="P7" s="37" t="s">
        <v>6</v>
      </c>
      <c r="Q7" s="9">
        <v>36.42</v>
      </c>
    </row>
    <row r="8" spans="1:17">
      <c r="A8" s="1">
        <v>211118032</v>
      </c>
      <c r="B8" s="1" t="s">
        <v>83</v>
      </c>
      <c r="C8" s="1"/>
      <c r="D8" s="9" t="s">
        <v>28</v>
      </c>
      <c r="E8" s="9"/>
      <c r="F8" s="9">
        <v>424.98</v>
      </c>
      <c r="G8" s="37">
        <v>1989.11</v>
      </c>
      <c r="H8" s="9">
        <v>625.03</v>
      </c>
      <c r="I8" s="9">
        <v>1464.78</v>
      </c>
      <c r="J8" s="9">
        <v>268.73</v>
      </c>
      <c r="K8" s="37">
        <v>2091.81</v>
      </c>
      <c r="L8" s="9">
        <v>184.57</v>
      </c>
      <c r="M8" s="9">
        <v>111.81</v>
      </c>
      <c r="N8" s="37">
        <v>1643.36</v>
      </c>
      <c r="O8" s="9">
        <v>748.68</v>
      </c>
      <c r="P8" s="37" t="s">
        <v>6</v>
      </c>
      <c r="Q8" s="9">
        <v>271.25</v>
      </c>
    </row>
    <row r="9" spans="1:17">
      <c r="A9" s="1">
        <v>211118034</v>
      </c>
      <c r="B9" s="1" t="s">
        <v>83</v>
      </c>
      <c r="C9" s="1"/>
      <c r="D9" s="9" t="s">
        <v>28</v>
      </c>
      <c r="E9" s="9"/>
      <c r="F9" s="9">
        <v>363</v>
      </c>
      <c r="G9" s="37">
        <v>1899.37</v>
      </c>
      <c r="H9" s="9">
        <v>445.63</v>
      </c>
      <c r="I9" s="9">
        <v>1348.68</v>
      </c>
      <c r="J9" s="9">
        <v>256.69</v>
      </c>
      <c r="K9" s="37">
        <v>1406.83</v>
      </c>
      <c r="L9" s="9">
        <v>681.9</v>
      </c>
      <c r="M9" s="9">
        <v>44.28</v>
      </c>
      <c r="N9" s="37">
        <v>960.42</v>
      </c>
      <c r="O9" s="9">
        <v>560.91999999999996</v>
      </c>
      <c r="P9" s="37" t="s">
        <v>6</v>
      </c>
      <c r="Q9" s="9">
        <v>155.49</v>
      </c>
    </row>
    <row r="11" spans="1:17">
      <c r="A11" s="283" t="s">
        <v>75</v>
      </c>
      <c r="B11" s="283"/>
      <c r="C11" s="283"/>
      <c r="D11" s="283"/>
      <c r="E11" s="283"/>
    </row>
    <row r="12" spans="1:17">
      <c r="A12" s="1">
        <v>211118024</v>
      </c>
      <c r="B12" s="1"/>
      <c r="C12" s="1"/>
      <c r="D12" s="1" t="s">
        <v>22</v>
      </c>
      <c r="E12" s="1"/>
      <c r="F12" s="8">
        <f>F4/G4</f>
        <v>0.78935646113705038</v>
      </c>
      <c r="G12" s="16"/>
      <c r="H12" s="8">
        <f>H4/G4</f>
        <v>1.1213480156550399</v>
      </c>
      <c r="I12" s="8">
        <f>I4/G4</f>
        <v>2.6618760299368311</v>
      </c>
      <c r="J12" s="8">
        <f>J4/K4</f>
        <v>0.9819304531311086</v>
      </c>
      <c r="K12" s="16"/>
      <c r="L12" s="8">
        <f>L4/K4</f>
        <v>0.75363506370398936</v>
      </c>
      <c r="M12" s="8">
        <f>M4/N4</f>
        <v>0.3692099498835969</v>
      </c>
      <c r="N12" s="16"/>
      <c r="O12" s="8">
        <f>O4/N4</f>
        <v>2.4827746367420898</v>
      </c>
      <c r="P12" s="16"/>
      <c r="Q12" s="8">
        <f>Q4/N4</f>
        <v>0.56419945640331659</v>
      </c>
    </row>
    <row r="13" spans="1:17">
      <c r="A13" s="1">
        <v>211118042</v>
      </c>
      <c r="B13" s="1"/>
      <c r="C13" s="1"/>
      <c r="D13" s="1" t="s">
        <v>22</v>
      </c>
      <c r="E13" s="1"/>
      <c r="F13" s="8">
        <f t="shared" ref="F13:F17" si="0">F5/G5</f>
        <v>0.83389557676163195</v>
      </c>
      <c r="G13" s="16"/>
      <c r="H13" s="8">
        <f t="shared" ref="H13:H17" si="1">H5/G5</f>
        <v>0.81844158444819293</v>
      </c>
      <c r="I13" s="8">
        <f t="shared" ref="I13:I17" si="2">I5/G5</f>
        <v>2.3852522778560812</v>
      </c>
      <c r="J13" s="8">
        <f t="shared" ref="J13:J17" si="3">J5/K5</f>
        <v>1.4804882649349249</v>
      </c>
      <c r="K13" s="16"/>
      <c r="L13" s="8">
        <f t="shared" ref="L13:L17" si="4">L5/K5</f>
        <v>0.9484842768990327</v>
      </c>
      <c r="M13" s="8">
        <f t="shared" ref="M13:M17" si="5">M5/N5</f>
        <v>0.48176798328524534</v>
      </c>
      <c r="N13" s="16"/>
      <c r="O13" s="8">
        <f t="shared" ref="O13:O17" si="6">O5/N5</f>
        <v>2.9607750472589798</v>
      </c>
      <c r="P13" s="16"/>
      <c r="Q13" s="8">
        <f t="shared" ref="Q13:Q17" si="7">Q5/N5</f>
        <v>0.62918283421218457</v>
      </c>
    </row>
    <row r="14" spans="1:17">
      <c r="A14" s="1">
        <v>211118018</v>
      </c>
      <c r="B14" s="1" t="s">
        <v>83</v>
      </c>
      <c r="C14" s="1"/>
      <c r="D14" s="1" t="s">
        <v>18</v>
      </c>
      <c r="E14" s="1"/>
      <c r="F14" s="8">
        <f t="shared" si="0"/>
        <v>3.608452248618034E-2</v>
      </c>
      <c r="G14" s="16"/>
      <c r="H14" s="8">
        <f t="shared" si="1"/>
        <v>0.27046290195210532</v>
      </c>
      <c r="I14" s="8">
        <f t="shared" si="2"/>
        <v>3.7155891776611966E-2</v>
      </c>
      <c r="J14" s="8">
        <f t="shared" si="3"/>
        <v>9.0594580248902878E-2</v>
      </c>
      <c r="K14" s="16"/>
      <c r="L14" s="8">
        <f t="shared" si="4"/>
        <v>0.12568362984938816</v>
      </c>
      <c r="M14" s="8">
        <f t="shared" si="5"/>
        <v>3.5107892182483391E-2</v>
      </c>
      <c r="N14" s="16"/>
      <c r="O14" s="8">
        <f t="shared" si="6"/>
        <v>0.24923467483013517</v>
      </c>
      <c r="P14" s="16"/>
      <c r="Q14" s="8">
        <f t="shared" si="7"/>
        <v>5.5155678339431052E-2</v>
      </c>
    </row>
    <row r="15" spans="1:17">
      <c r="A15" s="1">
        <v>211118040</v>
      </c>
      <c r="B15" s="1" t="s">
        <v>83</v>
      </c>
      <c r="C15" s="1"/>
      <c r="D15" s="1" t="s">
        <v>18</v>
      </c>
      <c r="E15" s="1"/>
      <c r="F15" s="8">
        <f t="shared" si="0"/>
        <v>5.7354252094847569E-2</v>
      </c>
      <c r="G15" s="16"/>
      <c r="H15" s="8">
        <f t="shared" si="1"/>
        <v>0.285728293813514</v>
      </c>
      <c r="I15" s="8">
        <f t="shared" si="2"/>
        <v>0.26477981814940271</v>
      </c>
      <c r="J15" s="8">
        <f t="shared" si="3"/>
        <v>8.1259014041354355E-2</v>
      </c>
      <c r="K15" s="16"/>
      <c r="L15" s="8">
        <f t="shared" si="4"/>
        <v>4.0756544287433021E-2</v>
      </c>
      <c r="M15" s="8">
        <f t="shared" si="5"/>
        <v>1.7112189873579854E-2</v>
      </c>
      <c r="N15" s="16"/>
      <c r="O15" s="8">
        <f t="shared" si="6"/>
        <v>0.1830082102647522</v>
      </c>
      <c r="P15" s="16"/>
      <c r="Q15" s="8">
        <f t="shared" si="7"/>
        <v>4.6648649341001373E-2</v>
      </c>
    </row>
    <row r="16" spans="1:17">
      <c r="A16" s="1">
        <v>211118032</v>
      </c>
      <c r="B16" s="1" t="s">
        <v>83</v>
      </c>
      <c r="C16" s="1"/>
      <c r="D16" s="1" t="s">
        <v>28</v>
      </c>
      <c r="E16" s="1"/>
      <c r="F16" s="8">
        <f t="shared" si="0"/>
        <v>0.21365334244963829</v>
      </c>
      <c r="G16" s="16"/>
      <c r="H16" s="8">
        <f t="shared" si="1"/>
        <v>0.31422596035412825</v>
      </c>
      <c r="I16" s="8">
        <f t="shared" si="2"/>
        <v>0.73639969634660729</v>
      </c>
      <c r="J16" s="8">
        <f t="shared" si="3"/>
        <v>0.12846769066024163</v>
      </c>
      <c r="K16" s="16"/>
      <c r="L16" s="8">
        <f t="shared" si="4"/>
        <v>8.8234591095749618E-2</v>
      </c>
      <c r="M16" s="8">
        <f t="shared" si="5"/>
        <v>6.803743549800409E-2</v>
      </c>
      <c r="N16" s="16"/>
      <c r="O16" s="8">
        <f t="shared" si="6"/>
        <v>0.45557881413689028</v>
      </c>
      <c r="P16" s="16"/>
      <c r="Q16" s="8">
        <f t="shared" si="7"/>
        <v>0.16505817349819882</v>
      </c>
    </row>
    <row r="17" spans="1:17">
      <c r="A17" s="1">
        <v>211118034</v>
      </c>
      <c r="B17" s="1" t="s">
        <v>83</v>
      </c>
      <c r="C17" s="1"/>
      <c r="D17" s="1" t="s">
        <v>28</v>
      </c>
      <c r="E17" s="1"/>
      <c r="F17" s="8">
        <f t="shared" si="0"/>
        <v>0.19111600162159031</v>
      </c>
      <c r="G17" s="16"/>
      <c r="H17" s="8">
        <f t="shared" si="1"/>
        <v>0.23461990028272534</v>
      </c>
      <c r="I17" s="8">
        <f t="shared" si="2"/>
        <v>0.71006702222315832</v>
      </c>
      <c r="J17" s="8">
        <f t="shared" si="3"/>
        <v>0.18245985655694008</v>
      </c>
      <c r="K17" s="16"/>
      <c r="L17" s="8">
        <f t="shared" si="4"/>
        <v>0.48470675205959496</v>
      </c>
      <c r="M17" s="8">
        <f t="shared" si="5"/>
        <v>4.6104829137252452E-2</v>
      </c>
      <c r="N17" s="16"/>
      <c r="O17" s="8">
        <f t="shared" si="6"/>
        <v>0.58403615085066951</v>
      </c>
      <c r="P17" s="16"/>
      <c r="Q17" s="8">
        <f t="shared" si="7"/>
        <v>0.16189791966014871</v>
      </c>
    </row>
    <row r="18" spans="1:17">
      <c r="F18" s="42" t="s">
        <v>52</v>
      </c>
      <c r="G18" s="42" t="s">
        <v>46</v>
      </c>
      <c r="H18" s="42" t="s">
        <v>67</v>
      </c>
      <c r="I18" s="42" t="s">
        <v>56</v>
      </c>
      <c r="J18" s="42" t="s">
        <v>53</v>
      </c>
      <c r="K18" s="42" t="s">
        <v>46</v>
      </c>
      <c r="L18" s="42" t="s">
        <v>55</v>
      </c>
      <c r="M18" s="42" t="s">
        <v>54</v>
      </c>
      <c r="N18" s="42" t="s">
        <v>46</v>
      </c>
      <c r="O18" s="42" t="s">
        <v>58</v>
      </c>
      <c r="P18" s="42"/>
      <c r="Q18" s="42" t="s">
        <v>57</v>
      </c>
    </row>
    <row r="19" spans="1:17">
      <c r="D19" s="27" t="s">
        <v>81</v>
      </c>
      <c r="F19" s="43">
        <v>1.18E-2</v>
      </c>
      <c r="G19" s="43"/>
      <c r="H19" s="43">
        <v>1.0999999999999999E-2</v>
      </c>
      <c r="I19" s="43">
        <v>3.0099999999999998E-2</v>
      </c>
      <c r="J19" s="43">
        <v>1.2999999999999999E-2</v>
      </c>
      <c r="K19" s="43"/>
      <c r="L19" s="43">
        <v>1.3599999999999999E-2</v>
      </c>
      <c r="M19" s="43">
        <v>5.4999999999999997E-3</v>
      </c>
      <c r="N19" s="43"/>
      <c r="O19" s="43">
        <v>3.85E-2</v>
      </c>
      <c r="P19" s="43"/>
      <c r="Q19" s="43">
        <v>6.6E-3</v>
      </c>
    </row>
    <row r="20" spans="1:17">
      <c r="A20" s="281" t="s">
        <v>80</v>
      </c>
      <c r="B20" s="281"/>
      <c r="C20" s="281"/>
      <c r="D20" s="27" t="s">
        <v>82</v>
      </c>
      <c r="F20" s="43">
        <v>-9.8900000000000002E-2</v>
      </c>
      <c r="G20" s="43"/>
      <c r="H20" s="43">
        <v>-5.6000000000000001E-2</v>
      </c>
      <c r="I20" s="43">
        <v>-0.31859999999999999</v>
      </c>
      <c r="J20" s="43">
        <v>1.32E-2</v>
      </c>
      <c r="K20" s="43"/>
      <c r="L20" s="43">
        <v>-3.6900000000000002E-2</v>
      </c>
      <c r="M20" s="43">
        <v>4.0000000000000002E-4</v>
      </c>
      <c r="N20" s="43"/>
      <c r="O20" s="43">
        <v>-0.18260000000000001</v>
      </c>
      <c r="P20" s="43"/>
      <c r="Q20" s="43">
        <v>-4.9399999999999999E-2</v>
      </c>
    </row>
    <row r="21" spans="1:17">
      <c r="A21" s="1">
        <v>211118024</v>
      </c>
      <c r="B21" s="1"/>
      <c r="C21" s="1"/>
      <c r="D21" s="1" t="s">
        <v>22</v>
      </c>
      <c r="E21" s="1">
        <v>200</v>
      </c>
      <c r="F21" s="8">
        <f t="shared" ref="F21:F26" si="8">(F12-$F$20)/$F$19</f>
        <v>75.275971282800882</v>
      </c>
      <c r="G21" s="16"/>
      <c r="H21" s="8">
        <f>(H12-$H$20)/$H$19</f>
        <v>107.03163778682182</v>
      </c>
      <c r="I21" s="8">
        <f>(I12-$I$20)/$I$19</f>
        <v>99.019137207203698</v>
      </c>
      <c r="J21" s="8">
        <f>(J12-$J$20)/$J$19</f>
        <v>74.51772716393144</v>
      </c>
      <c r="K21" s="16"/>
      <c r="L21" s="8">
        <f t="shared" ref="L21:L26" si="9">(L12-$L$20)/$L$19</f>
        <v>58.127578213528636</v>
      </c>
      <c r="M21" s="8">
        <f>(M12-$M$20)/$M$19</f>
        <v>67.056354524290342</v>
      </c>
      <c r="N21" s="16"/>
      <c r="O21" s="8">
        <f>(O12-$O$20)/$O$19</f>
        <v>69.230510045249076</v>
      </c>
      <c r="P21" s="16"/>
      <c r="Q21" s="8">
        <f>(Q12-$Q$20)/$Q$19</f>
        <v>92.969614606563127</v>
      </c>
    </row>
    <row r="22" spans="1:17">
      <c r="A22" s="1">
        <v>211118042</v>
      </c>
      <c r="B22" s="1"/>
      <c r="C22" s="1"/>
      <c r="D22" s="1" t="s">
        <v>22</v>
      </c>
      <c r="E22" s="1">
        <v>200</v>
      </c>
      <c r="F22" s="8">
        <f t="shared" si="8"/>
        <v>79.050472606917964</v>
      </c>
      <c r="G22" s="16"/>
      <c r="H22" s="8">
        <f t="shared" ref="H22:H25" si="10">(H13-$H$20)/$H$19</f>
        <v>79.494689495290274</v>
      </c>
      <c r="I22" s="8">
        <f t="shared" ref="I22:I26" si="11">(I13-$I$20)/$I$19</f>
        <v>89.828979330766828</v>
      </c>
      <c r="J22" s="8">
        <f t="shared" ref="J22:J26" si="12">(J13-$J$20)/$J$19</f>
        <v>112.8683280719173</v>
      </c>
      <c r="K22" s="16"/>
      <c r="L22" s="8">
        <f t="shared" si="9"/>
        <v>72.454726242575944</v>
      </c>
      <c r="M22" s="8">
        <f t="shared" ref="M22:M26" si="13">(M13-$M$20)/$M$19</f>
        <v>87.521451506408241</v>
      </c>
      <c r="N22" s="16"/>
      <c r="O22" s="8">
        <f t="shared" ref="O22:O25" si="14">(O13-$O$20)/$O$19</f>
        <v>81.646105123609857</v>
      </c>
      <c r="P22" s="16"/>
      <c r="Q22" s="8">
        <f t="shared" ref="Q22:Q26" si="15">(Q13-$Q$20)/$Q$19</f>
        <v>102.81558094124009</v>
      </c>
    </row>
    <row r="23" spans="1:17">
      <c r="A23" s="1">
        <v>211118018</v>
      </c>
      <c r="B23" s="1" t="s">
        <v>83</v>
      </c>
      <c r="C23" s="1"/>
      <c r="D23" s="1" t="s">
        <v>18</v>
      </c>
      <c r="E23" s="1">
        <v>5</v>
      </c>
      <c r="F23" s="8">
        <f t="shared" si="8"/>
        <v>11.439366312388165</v>
      </c>
      <c r="G23" s="16"/>
      <c r="H23" s="8">
        <f t="shared" si="10"/>
        <v>29.678445632009577</v>
      </c>
      <c r="I23" s="8">
        <f t="shared" si="11"/>
        <v>11.819132617163188</v>
      </c>
      <c r="J23" s="8">
        <f t="shared" si="12"/>
        <v>5.9534292499156063</v>
      </c>
      <c r="K23" s="16"/>
      <c r="L23" s="8">
        <f t="shared" si="9"/>
        <v>11.954678665396191</v>
      </c>
      <c r="M23" s="8">
        <f t="shared" si="13"/>
        <v>6.3105258513606177</v>
      </c>
      <c r="N23" s="16"/>
      <c r="O23" s="8">
        <f t="shared" si="14"/>
        <v>11.216485060522992</v>
      </c>
      <c r="P23" s="16"/>
      <c r="Q23" s="8">
        <f t="shared" si="15"/>
        <v>15.841769445368341</v>
      </c>
    </row>
    <row r="24" spans="1:17">
      <c r="A24" s="1">
        <v>211118040</v>
      </c>
      <c r="B24" s="1" t="s">
        <v>83</v>
      </c>
      <c r="C24" s="1"/>
      <c r="D24" s="1" t="s">
        <v>18</v>
      </c>
      <c r="E24" s="1">
        <v>5</v>
      </c>
      <c r="F24" s="8">
        <f t="shared" si="8"/>
        <v>13.241885770749793</v>
      </c>
      <c r="G24" s="16"/>
      <c r="H24" s="8">
        <f t="shared" si="10"/>
        <v>31.066208528501274</v>
      </c>
      <c r="I24" s="8">
        <f t="shared" si="11"/>
        <v>19.38138930728913</v>
      </c>
      <c r="J24" s="8">
        <f t="shared" si="12"/>
        <v>5.2353087724118739</v>
      </c>
      <c r="K24" s="16"/>
      <c r="L24" s="8">
        <f t="shared" si="9"/>
        <v>5.7100400211347813</v>
      </c>
      <c r="M24" s="8">
        <f t="shared" si="13"/>
        <v>3.038579977014519</v>
      </c>
      <c r="N24" s="16"/>
      <c r="O24" s="8">
        <f t="shared" si="14"/>
        <v>9.496317149733823</v>
      </c>
      <c r="P24" s="16"/>
      <c r="Q24" s="8">
        <f t="shared" si="15"/>
        <v>14.552825657727482</v>
      </c>
    </row>
    <row r="25" spans="1:17">
      <c r="A25" s="1">
        <v>211118032</v>
      </c>
      <c r="B25" s="1" t="s">
        <v>83</v>
      </c>
      <c r="C25" s="1"/>
      <c r="D25" s="1" t="s">
        <v>28</v>
      </c>
      <c r="E25" s="1">
        <v>50</v>
      </c>
      <c r="F25" s="8">
        <f t="shared" si="8"/>
        <v>26.487571394037143</v>
      </c>
      <c r="G25" s="16"/>
      <c r="H25" s="8">
        <f t="shared" si="10"/>
        <v>33.656905486738935</v>
      </c>
      <c r="I25" s="8">
        <f t="shared" si="11"/>
        <v>35.049823798890607</v>
      </c>
      <c r="J25" s="8">
        <f t="shared" si="12"/>
        <v>8.8667454354032031</v>
      </c>
      <c r="K25" s="16"/>
      <c r="L25" s="8">
        <f t="shared" si="9"/>
        <v>9.2010728746874726</v>
      </c>
      <c r="M25" s="8">
        <f t="shared" si="13"/>
        <v>12.297715545091654</v>
      </c>
      <c r="N25" s="16"/>
      <c r="O25" s="8">
        <f t="shared" si="14"/>
        <v>16.576073094464682</v>
      </c>
      <c r="P25" s="16"/>
      <c r="Q25" s="8">
        <f t="shared" si="15"/>
        <v>32.493662651242246</v>
      </c>
    </row>
    <row r="26" spans="1:17">
      <c r="A26" s="1">
        <v>211118034</v>
      </c>
      <c r="B26" s="1" t="s">
        <v>83</v>
      </c>
      <c r="C26" s="1"/>
      <c r="D26" s="1" t="s">
        <v>28</v>
      </c>
      <c r="E26" s="1">
        <v>50</v>
      </c>
      <c r="F26" s="8">
        <f t="shared" si="8"/>
        <v>24.577627256066975</v>
      </c>
      <c r="G26" s="16"/>
      <c r="H26" s="8">
        <f>(H17-$H$20)/$H$19</f>
        <v>26.419990934793212</v>
      </c>
      <c r="I26" s="8">
        <f t="shared" si="11"/>
        <v>34.174984127015229</v>
      </c>
      <c r="J26" s="8">
        <f t="shared" si="12"/>
        <v>13.019988965918468</v>
      </c>
      <c r="K26" s="16"/>
      <c r="L26" s="8">
        <f t="shared" si="9"/>
        <v>38.353437651440807</v>
      </c>
      <c r="M26" s="8">
        <f t="shared" si="13"/>
        <v>8.3099689340459015</v>
      </c>
      <c r="N26" s="16"/>
      <c r="O26" s="8">
        <f>(O17-$O$20)/$O$19</f>
        <v>19.912627294822585</v>
      </c>
      <c r="P26" s="16"/>
      <c r="Q26" s="8">
        <f t="shared" si="15"/>
        <v>32.014836312143743</v>
      </c>
    </row>
  </sheetData>
  <mergeCells count="2">
    <mergeCell ref="A20:C20"/>
    <mergeCell ref="A11:E11"/>
  </mergeCells>
  <pageMargins left="0.25" right="0.25" top="0.75" bottom="0.75" header="0.3" footer="0.3"/>
  <pageSetup scale="86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514B-6607-40E9-B3BD-59EA41655ABF}">
  <sheetPr>
    <pageSetUpPr fitToPage="1"/>
  </sheetPr>
  <dimension ref="A1:DV142"/>
  <sheetViews>
    <sheetView topLeftCell="CR1" zoomScaleNormal="100" workbookViewId="0">
      <selection activeCell="DL1" sqref="DL1:DV32"/>
    </sheetView>
  </sheetViews>
  <sheetFormatPr defaultRowHeight="15.75"/>
  <cols>
    <col min="1" max="1" width="15" style="162" bestFit="1" customWidth="1"/>
    <col min="2" max="2" width="12.140625" style="162" bestFit="1" customWidth="1"/>
    <col min="3" max="3" width="8.140625" style="162" bestFit="1" customWidth="1"/>
    <col min="4" max="4" width="7.28515625" style="166" bestFit="1" customWidth="1"/>
    <col min="5" max="5" width="12.42578125" style="162" bestFit="1" customWidth="1"/>
    <col min="6" max="7" width="11.85546875" style="162" bestFit="1" customWidth="1"/>
    <col min="8" max="8" width="10.140625" style="162" bestFit="1" customWidth="1"/>
    <col min="9" max="9" width="9.140625" style="162"/>
    <col min="10" max="11" width="10.140625" style="162" bestFit="1" customWidth="1"/>
    <col min="12" max="16" width="10" style="162" bestFit="1" customWidth="1"/>
    <col min="17" max="17" width="10.140625" style="162" bestFit="1" customWidth="1"/>
    <col min="18" max="18" width="11.28515625" style="162" bestFit="1" customWidth="1"/>
    <col min="19" max="19" width="9.5703125" style="162" bestFit="1" customWidth="1"/>
    <col min="20" max="24" width="15.42578125" style="162" bestFit="1" customWidth="1"/>
    <col min="25" max="25" width="14.7109375" style="162" bestFit="1" customWidth="1"/>
    <col min="26" max="28" width="15.42578125" style="162" bestFit="1" customWidth="1"/>
    <col min="29" max="29" width="8.28515625" style="162" bestFit="1" customWidth="1"/>
    <col min="30" max="30" width="7" style="162" bestFit="1" customWidth="1"/>
    <col min="31" max="31" width="12" style="162" bestFit="1" customWidth="1"/>
    <col min="32" max="32" width="12.42578125" style="162" bestFit="1" customWidth="1"/>
    <col min="33" max="38" width="11.85546875" style="162" bestFit="1" customWidth="1"/>
    <col min="39" max="39" width="9.5703125" style="162" bestFit="1" customWidth="1"/>
    <col min="40" max="48" width="15.42578125" style="162" bestFit="1" customWidth="1"/>
    <col min="49" max="49" width="8.28515625" style="162" bestFit="1" customWidth="1"/>
    <col min="50" max="50" width="8" style="162" bestFit="1" customWidth="1"/>
    <col min="51" max="51" width="9.85546875" style="162" bestFit="1" customWidth="1"/>
    <col min="52" max="52" width="12.42578125" style="162" bestFit="1" customWidth="1"/>
    <col min="53" max="58" width="11.85546875" style="162" bestFit="1" customWidth="1"/>
    <col min="59" max="83" width="9.140625" style="162"/>
    <col min="84" max="85" width="13.42578125" style="162" bestFit="1" customWidth="1"/>
    <col min="86" max="86" width="14.140625" style="162" bestFit="1" customWidth="1"/>
    <col min="87" max="87" width="13.42578125" style="162" bestFit="1" customWidth="1"/>
    <col min="88" max="89" width="14.140625" style="162" bestFit="1" customWidth="1"/>
    <col min="90" max="90" width="13.42578125" style="162" bestFit="1" customWidth="1"/>
    <col min="91" max="91" width="14.140625" style="162" bestFit="1" customWidth="1"/>
    <col min="92" max="92" width="13.42578125" style="162" bestFit="1" customWidth="1"/>
    <col min="93" max="16384" width="9.140625" style="162"/>
  </cols>
  <sheetData>
    <row r="1" spans="1:126">
      <c r="T1" s="280" t="s">
        <v>316</v>
      </c>
      <c r="U1" s="280"/>
      <c r="V1" s="280"/>
      <c r="W1" s="280"/>
      <c r="X1" s="280"/>
      <c r="Y1" s="280"/>
      <c r="Z1" s="280"/>
      <c r="AA1" s="280"/>
      <c r="AB1" s="280"/>
      <c r="AD1" s="280" t="s">
        <v>319</v>
      </c>
      <c r="AE1" s="280"/>
      <c r="AF1" s="280"/>
      <c r="AG1" s="280"/>
      <c r="AH1" s="280"/>
      <c r="AI1" s="280"/>
      <c r="AJ1" s="280"/>
      <c r="AK1" s="280"/>
      <c r="AL1" s="280"/>
      <c r="AN1" s="280" t="s">
        <v>340</v>
      </c>
      <c r="AO1" s="280"/>
      <c r="AP1" s="280"/>
      <c r="AQ1" s="280"/>
      <c r="AR1" s="280"/>
      <c r="AS1" s="280"/>
      <c r="AT1" s="280"/>
      <c r="AU1" s="280"/>
      <c r="AV1" s="280"/>
      <c r="AX1" s="280" t="s">
        <v>319</v>
      </c>
      <c r="AY1" s="280"/>
      <c r="AZ1" s="280"/>
      <c r="BA1" s="280"/>
      <c r="BB1" s="280"/>
      <c r="BC1" s="280"/>
      <c r="BD1" s="280"/>
      <c r="BE1" s="280"/>
      <c r="BF1" s="280"/>
      <c r="BI1" s="162" t="s">
        <v>316</v>
      </c>
      <c r="CE1" s="280" t="s">
        <v>316</v>
      </c>
      <c r="CF1" s="280"/>
      <c r="CG1" s="280"/>
      <c r="CH1" s="280"/>
      <c r="CI1" s="280"/>
      <c r="CJ1" s="280"/>
      <c r="CK1" s="280"/>
      <c r="CL1" s="280"/>
      <c r="CM1" s="280"/>
      <c r="CN1" s="280"/>
      <c r="CQ1" s="280" t="s">
        <v>376</v>
      </c>
      <c r="CR1" s="280"/>
      <c r="CS1" s="280"/>
      <c r="CT1" s="280"/>
      <c r="CU1" s="280"/>
      <c r="CV1" s="280"/>
      <c r="CW1" s="280"/>
      <c r="CX1" s="280"/>
      <c r="CY1" s="280"/>
      <c r="CZ1" s="280"/>
      <c r="DB1" s="280" t="s">
        <v>377</v>
      </c>
      <c r="DC1" s="280"/>
      <c r="DD1" s="280"/>
      <c r="DE1" s="280"/>
      <c r="DF1" s="280"/>
      <c r="DG1" s="280"/>
      <c r="DH1" s="280"/>
      <c r="DI1" s="280"/>
      <c r="DJ1" s="280"/>
      <c r="DK1" s="280"/>
      <c r="DL1"/>
      <c r="DM1" s="280" t="s">
        <v>376</v>
      </c>
      <c r="DN1" s="280"/>
      <c r="DO1" s="280"/>
      <c r="DP1" s="280"/>
      <c r="DQ1" s="280"/>
      <c r="DR1" s="280"/>
      <c r="DS1" s="280"/>
      <c r="DT1" s="280"/>
      <c r="DU1" s="280"/>
      <c r="DV1" s="280"/>
    </row>
    <row r="2" spans="1:126">
      <c r="C2" s="162" t="s">
        <v>313</v>
      </c>
      <c r="E2" s="162" t="s">
        <v>76</v>
      </c>
      <c r="F2" s="162" t="s">
        <v>288</v>
      </c>
      <c r="G2" s="162" t="s">
        <v>287</v>
      </c>
      <c r="H2" s="162" t="s">
        <v>289</v>
      </c>
      <c r="J2" s="162" t="s">
        <v>184</v>
      </c>
      <c r="K2" s="162" t="s">
        <v>298</v>
      </c>
      <c r="L2" s="162" t="s">
        <v>297</v>
      </c>
      <c r="M2" s="162" t="s">
        <v>296</v>
      </c>
      <c r="N2" s="162" t="s">
        <v>295</v>
      </c>
      <c r="O2" s="162" t="s">
        <v>294</v>
      </c>
      <c r="P2" s="162" t="s">
        <v>293</v>
      </c>
      <c r="Q2" s="162" t="s">
        <v>292</v>
      </c>
      <c r="R2" s="162" t="s">
        <v>291</v>
      </c>
      <c r="T2" s="162" t="s">
        <v>184</v>
      </c>
      <c r="U2" s="162" t="s">
        <v>298</v>
      </c>
      <c r="V2" s="162" t="s">
        <v>297</v>
      </c>
      <c r="W2" s="162" t="s">
        <v>296</v>
      </c>
      <c r="X2" s="162" t="s">
        <v>295</v>
      </c>
      <c r="Y2" s="162" t="s">
        <v>294</v>
      </c>
      <c r="Z2" s="162" t="s">
        <v>293</v>
      </c>
      <c r="AA2" s="162" t="s">
        <v>292</v>
      </c>
      <c r="AB2" s="162" t="s">
        <v>291</v>
      </c>
      <c r="AD2" s="162" t="s">
        <v>184</v>
      </c>
      <c r="AE2" s="162" t="s">
        <v>298</v>
      </c>
      <c r="AF2" s="162" t="s">
        <v>297</v>
      </c>
      <c r="AG2" s="162" t="s">
        <v>296</v>
      </c>
      <c r="AH2" s="162" t="s">
        <v>295</v>
      </c>
      <c r="AI2" s="162" t="s">
        <v>294</v>
      </c>
      <c r="AJ2" s="162" t="s">
        <v>293</v>
      </c>
      <c r="AK2" s="162" t="s">
        <v>292</v>
      </c>
      <c r="AL2" s="162" t="s">
        <v>291</v>
      </c>
      <c r="AN2" s="162" t="s">
        <v>184</v>
      </c>
      <c r="AO2" s="162" t="s">
        <v>298</v>
      </c>
      <c r="AP2" s="162" t="s">
        <v>297</v>
      </c>
      <c r="AQ2" s="162" t="s">
        <v>296</v>
      </c>
      <c r="AR2" s="162" t="s">
        <v>295</v>
      </c>
      <c r="AS2" s="162" t="s">
        <v>294</v>
      </c>
      <c r="AT2" s="162" t="s">
        <v>293</v>
      </c>
      <c r="AU2" s="162" t="s">
        <v>292</v>
      </c>
      <c r="AV2" s="162" t="s">
        <v>291</v>
      </c>
      <c r="AX2" s="162" t="s">
        <v>184</v>
      </c>
      <c r="AY2" s="162" t="s">
        <v>298</v>
      </c>
      <c r="AZ2" s="162" t="s">
        <v>297</v>
      </c>
      <c r="BA2" s="162" t="s">
        <v>296</v>
      </c>
      <c r="BB2" s="162" t="s">
        <v>295</v>
      </c>
      <c r="BC2" s="162" t="s">
        <v>294</v>
      </c>
      <c r="BD2" s="162" t="s">
        <v>293</v>
      </c>
      <c r="BE2" s="162" t="s">
        <v>292</v>
      </c>
      <c r="BF2" s="162" t="s">
        <v>291</v>
      </c>
      <c r="BI2" s="162" t="s">
        <v>184</v>
      </c>
      <c r="BK2" s="162" t="s">
        <v>298</v>
      </c>
      <c r="BM2" s="162" t="s">
        <v>297</v>
      </c>
      <c r="BO2" s="162" t="s">
        <v>296</v>
      </c>
      <c r="BQ2" s="162" t="s">
        <v>295</v>
      </c>
      <c r="BS2" s="162" t="s">
        <v>294</v>
      </c>
      <c r="BU2" s="162" t="s">
        <v>293</v>
      </c>
      <c r="BW2" s="162" t="s">
        <v>292</v>
      </c>
      <c r="BY2" s="162" t="s">
        <v>291</v>
      </c>
      <c r="CF2" s="162" t="s">
        <v>184</v>
      </c>
      <c r="CG2" s="162" t="s">
        <v>298</v>
      </c>
      <c r="CH2" s="162" t="s">
        <v>297</v>
      </c>
      <c r="CI2" s="162" t="s">
        <v>296</v>
      </c>
      <c r="CJ2" s="162" t="s">
        <v>295</v>
      </c>
      <c r="CK2" s="162" t="s">
        <v>294</v>
      </c>
      <c r="CL2" s="162" t="s">
        <v>293</v>
      </c>
      <c r="CM2" s="162" t="s">
        <v>292</v>
      </c>
      <c r="CN2" s="162" t="s">
        <v>291</v>
      </c>
      <c r="CP2" s="209"/>
      <c r="CQ2" s="210" t="s">
        <v>184</v>
      </c>
      <c r="CR2" s="210" t="s">
        <v>298</v>
      </c>
      <c r="CS2" s="210" t="s">
        <v>297</v>
      </c>
      <c r="CT2" s="210" t="s">
        <v>296</v>
      </c>
      <c r="CU2" s="210" t="s">
        <v>295</v>
      </c>
      <c r="CV2" s="210" t="s">
        <v>294</v>
      </c>
      <c r="CW2" s="210" t="s">
        <v>293</v>
      </c>
      <c r="CX2" s="210" t="s">
        <v>292</v>
      </c>
      <c r="CY2" s="210" t="s">
        <v>291</v>
      </c>
      <c r="DA2" s="209"/>
      <c r="DB2" s="210" t="s">
        <v>184</v>
      </c>
      <c r="DC2" s="210" t="s">
        <v>298</v>
      </c>
      <c r="DD2" s="210" t="s">
        <v>297</v>
      </c>
      <c r="DE2" s="210" t="s">
        <v>296</v>
      </c>
      <c r="DF2" s="210" t="s">
        <v>295</v>
      </c>
      <c r="DG2" s="210" t="s">
        <v>294</v>
      </c>
      <c r="DH2" s="210" t="s">
        <v>293</v>
      </c>
      <c r="DI2" s="210" t="s">
        <v>292</v>
      </c>
      <c r="DJ2" s="210" t="s">
        <v>291</v>
      </c>
      <c r="DL2" s="209"/>
      <c r="DM2" s="210" t="s">
        <v>184</v>
      </c>
      <c r="DN2" s="210" t="s">
        <v>298</v>
      </c>
      <c r="DO2" s="210" t="s">
        <v>297</v>
      </c>
      <c r="DP2" s="210" t="s">
        <v>296</v>
      </c>
      <c r="DQ2" s="210" t="s">
        <v>295</v>
      </c>
      <c r="DR2" s="210" t="s">
        <v>294</v>
      </c>
      <c r="DS2" s="210" t="s">
        <v>293</v>
      </c>
      <c r="DT2" s="210" t="s">
        <v>292</v>
      </c>
      <c r="DU2" s="210" t="s">
        <v>291</v>
      </c>
      <c r="DV2"/>
    </row>
    <row r="3" spans="1:126">
      <c r="B3" s="162" t="s">
        <v>312</v>
      </c>
      <c r="C3" s="162" t="s">
        <v>216</v>
      </c>
      <c r="D3" s="166" t="s">
        <v>311</v>
      </c>
      <c r="E3" s="173" t="s">
        <v>310</v>
      </c>
      <c r="F3" s="173" t="s">
        <v>309</v>
      </c>
      <c r="G3" s="173" t="s">
        <v>308</v>
      </c>
      <c r="H3" s="173" t="s">
        <v>307</v>
      </c>
      <c r="J3" s="173" t="s">
        <v>306</v>
      </c>
      <c r="K3" s="173" t="s">
        <v>305</v>
      </c>
      <c r="L3" s="173">
        <v>265</v>
      </c>
      <c r="M3" s="173" t="s">
        <v>304</v>
      </c>
      <c r="N3" s="173">
        <v>365</v>
      </c>
      <c r="O3" s="173" t="s">
        <v>303</v>
      </c>
      <c r="P3" s="173">
        <v>465</v>
      </c>
      <c r="Q3" s="173" t="s">
        <v>302</v>
      </c>
      <c r="R3" s="173" t="s">
        <v>301</v>
      </c>
      <c r="S3" s="173" t="s">
        <v>290</v>
      </c>
      <c r="T3" s="162" t="s">
        <v>289</v>
      </c>
      <c r="U3" s="162" t="s">
        <v>289</v>
      </c>
      <c r="V3" s="162" t="s">
        <v>76</v>
      </c>
      <c r="W3" s="162" t="s">
        <v>288</v>
      </c>
      <c r="X3" s="162" t="s">
        <v>288</v>
      </c>
      <c r="Y3" s="162" t="s">
        <v>288</v>
      </c>
      <c r="Z3" s="162" t="s">
        <v>287</v>
      </c>
      <c r="AA3" s="162" t="s">
        <v>287</v>
      </c>
      <c r="AB3" s="162" t="s">
        <v>287</v>
      </c>
      <c r="AC3" s="173" t="s">
        <v>290</v>
      </c>
      <c r="AD3" s="162" t="s">
        <v>289</v>
      </c>
      <c r="AE3" s="162" t="s">
        <v>289</v>
      </c>
      <c r="AF3" s="162" t="s">
        <v>76</v>
      </c>
      <c r="AG3" s="162" t="s">
        <v>288</v>
      </c>
      <c r="AH3" s="162" t="s">
        <v>288</v>
      </c>
      <c r="AI3" s="162" t="s">
        <v>288</v>
      </c>
      <c r="AJ3" s="162" t="s">
        <v>287</v>
      </c>
      <c r="AK3" s="162" t="s">
        <v>287</v>
      </c>
      <c r="AL3" s="162" t="s">
        <v>287</v>
      </c>
      <c r="AM3" s="173" t="s">
        <v>290</v>
      </c>
      <c r="AN3" s="162" t="s">
        <v>289</v>
      </c>
      <c r="AO3" s="162" t="s">
        <v>289</v>
      </c>
      <c r="AP3" s="162" t="s">
        <v>76</v>
      </c>
      <c r="AQ3" s="162" t="s">
        <v>288</v>
      </c>
      <c r="AR3" s="162" t="s">
        <v>288</v>
      </c>
      <c r="AS3" s="162" t="s">
        <v>288</v>
      </c>
      <c r="AT3" s="162" t="s">
        <v>287</v>
      </c>
      <c r="AU3" s="162" t="s">
        <v>287</v>
      </c>
      <c r="AV3" s="162" t="s">
        <v>287</v>
      </c>
      <c r="AW3" s="173" t="s">
        <v>290</v>
      </c>
      <c r="AX3" s="162" t="s">
        <v>289</v>
      </c>
      <c r="AY3" s="162" t="s">
        <v>289</v>
      </c>
      <c r="AZ3" s="162" t="s">
        <v>76</v>
      </c>
      <c r="BA3" s="162" t="s">
        <v>288</v>
      </c>
      <c r="BB3" s="162" t="s">
        <v>288</v>
      </c>
      <c r="BC3" s="162" t="s">
        <v>288</v>
      </c>
      <c r="BD3" s="162" t="s">
        <v>287</v>
      </c>
      <c r="BE3" s="162" t="s">
        <v>287</v>
      </c>
      <c r="BF3" s="162" t="s">
        <v>287</v>
      </c>
      <c r="BH3" s="162" t="s">
        <v>290</v>
      </c>
      <c r="BI3" s="162" t="s">
        <v>289</v>
      </c>
      <c r="BK3" s="162" t="s">
        <v>289</v>
      </c>
      <c r="BM3" s="162" t="s">
        <v>76</v>
      </c>
      <c r="BO3" s="162" t="s">
        <v>288</v>
      </c>
      <c r="BQ3" s="162" t="s">
        <v>288</v>
      </c>
      <c r="BS3" s="162" t="s">
        <v>288</v>
      </c>
      <c r="BU3" s="162" t="s">
        <v>287</v>
      </c>
      <c r="BW3" s="162" t="s">
        <v>287</v>
      </c>
      <c r="BY3" s="162" t="s">
        <v>287</v>
      </c>
      <c r="CE3" s="162" t="s">
        <v>290</v>
      </c>
      <c r="CF3" s="162" t="s">
        <v>289</v>
      </c>
      <c r="CG3" s="162" t="s">
        <v>289</v>
      </c>
      <c r="CH3" s="162" t="s">
        <v>76</v>
      </c>
      <c r="CI3" s="162" t="s">
        <v>288</v>
      </c>
      <c r="CJ3" s="162" t="s">
        <v>288</v>
      </c>
      <c r="CK3" s="162" t="s">
        <v>288</v>
      </c>
      <c r="CL3" s="162" t="s">
        <v>287</v>
      </c>
      <c r="CM3" s="162" t="s">
        <v>287</v>
      </c>
      <c r="CN3" s="162" t="s">
        <v>287</v>
      </c>
      <c r="CP3" s="209"/>
      <c r="CQ3" s="210" t="s">
        <v>289</v>
      </c>
      <c r="CR3" s="210" t="s">
        <v>289</v>
      </c>
      <c r="CS3" s="210" t="s">
        <v>76</v>
      </c>
      <c r="CT3" s="210" t="s">
        <v>288</v>
      </c>
      <c r="CU3" s="210" t="s">
        <v>288</v>
      </c>
      <c r="CV3" s="210" t="s">
        <v>288</v>
      </c>
      <c r="CW3" s="210" t="s">
        <v>287</v>
      </c>
      <c r="CX3" s="210" t="s">
        <v>287</v>
      </c>
      <c r="CY3" s="210" t="s">
        <v>287</v>
      </c>
      <c r="DA3" s="209"/>
      <c r="DB3" s="210" t="s">
        <v>289</v>
      </c>
      <c r="DC3" s="210" t="s">
        <v>289</v>
      </c>
      <c r="DD3" s="210" t="s">
        <v>76</v>
      </c>
      <c r="DE3" s="210" t="s">
        <v>288</v>
      </c>
      <c r="DF3" s="210" t="s">
        <v>288</v>
      </c>
      <c r="DG3" s="210" t="s">
        <v>288</v>
      </c>
      <c r="DH3" s="210" t="s">
        <v>287</v>
      </c>
      <c r="DI3" s="210" t="s">
        <v>287</v>
      </c>
      <c r="DJ3" s="210" t="s">
        <v>287</v>
      </c>
      <c r="DL3" s="209"/>
      <c r="DM3" s="210" t="s">
        <v>289</v>
      </c>
      <c r="DN3" s="210" t="s">
        <v>289</v>
      </c>
      <c r="DO3" s="210" t="s">
        <v>76</v>
      </c>
      <c r="DP3" s="210" t="s">
        <v>288</v>
      </c>
      <c r="DQ3" s="210" t="s">
        <v>288</v>
      </c>
      <c r="DR3" s="210" t="s">
        <v>288</v>
      </c>
      <c r="DS3" s="210" t="s">
        <v>287</v>
      </c>
      <c r="DT3" s="210" t="s">
        <v>287</v>
      </c>
      <c r="DU3" s="210" t="s">
        <v>287</v>
      </c>
      <c r="DV3"/>
    </row>
    <row r="4" spans="1:126">
      <c r="A4" s="284" t="s">
        <v>339</v>
      </c>
      <c r="B4" s="162">
        <v>220119012</v>
      </c>
      <c r="C4" s="173" t="s">
        <v>337</v>
      </c>
      <c r="D4" s="166">
        <v>1.75</v>
      </c>
      <c r="E4" s="162">
        <v>27222</v>
      </c>
      <c r="F4" s="162">
        <v>31602</v>
      </c>
      <c r="G4" s="162">
        <v>27108</v>
      </c>
      <c r="H4" s="162">
        <v>88678</v>
      </c>
      <c r="J4" s="162">
        <v>1973</v>
      </c>
      <c r="K4" s="172">
        <v>0</v>
      </c>
      <c r="L4" s="162">
        <v>305</v>
      </c>
      <c r="M4" s="162">
        <v>1846</v>
      </c>
      <c r="N4" s="162">
        <v>1120</v>
      </c>
      <c r="O4" s="162">
        <v>262</v>
      </c>
      <c r="P4" s="162">
        <v>82</v>
      </c>
      <c r="Q4" s="162">
        <v>711</v>
      </c>
      <c r="R4" s="162">
        <v>541</v>
      </c>
      <c r="T4" s="162">
        <f t="shared" ref="T4:T32" si="0">J4/H4</f>
        <v>2.2249035837524526E-2</v>
      </c>
      <c r="U4" s="162">
        <f t="shared" ref="U4:U32" si="1">K4/H4</f>
        <v>0</v>
      </c>
      <c r="V4" s="162">
        <f t="shared" ref="V4:V32" si="2">L4/E4</f>
        <v>1.1204173095290574E-2</v>
      </c>
      <c r="W4" s="162">
        <f t="shared" ref="W4:W32" si="3">M4/F4</f>
        <v>5.8414024428833616E-2</v>
      </c>
      <c r="X4" s="162">
        <f t="shared" ref="X4:X32" si="4">N4/F4</f>
        <v>3.5440794886399597E-2</v>
      </c>
      <c r="Y4" s="162">
        <f t="shared" ref="Y4:Y32" si="5">O4/F4</f>
        <v>8.290614518068477E-3</v>
      </c>
      <c r="Z4" s="162">
        <f t="shared" ref="Z4:Z32" si="6">P4/G4</f>
        <v>3.0249372878854951E-3</v>
      </c>
      <c r="AA4" s="162">
        <f t="shared" ref="AA4:AA32" si="7">Q4/G4</f>
        <v>2.6228419654714476E-2</v>
      </c>
      <c r="AB4" s="162">
        <f t="shared" ref="AB4:AB32" si="8">R4/G4</f>
        <v>1.9957208204220155E-2</v>
      </c>
      <c r="AC4" s="177" t="s">
        <v>337</v>
      </c>
      <c r="AD4" s="176">
        <f t="shared" ref="AD4:AD32" si="9">(((T4-$T$35)/$T$34)/$D4)*100</f>
        <v>143.56653412304695</v>
      </c>
      <c r="AE4" s="176">
        <f t="shared" ref="AE4:AE32" si="10">(((U4-$U$35)/$U$34)/$D4)*100</f>
        <v>907.97279468433862</v>
      </c>
      <c r="AF4" s="176">
        <f t="shared" ref="AF4:AF32" si="11">(((V4-$V$35)/$V$34)/$D4)*100</f>
        <v>681.58508630054234</v>
      </c>
      <c r="AG4" s="176">
        <f t="shared" ref="AG4:AG32" si="12">(((W4-$W$35)/$W$34)/$D4)*100</f>
        <v>655.42978197706827</v>
      </c>
      <c r="AH4" s="176">
        <f t="shared" ref="AH4:AH32" si="13">(((X4-$X$35)/$X$34)/$D4)*100</f>
        <v>1021.8159739553266</v>
      </c>
      <c r="AI4" s="176">
        <f t="shared" ref="AI4:AI32" si="14">(((Y4-$Y$35)/$Y$34)/$D4)*100</f>
        <v>748.06144126167646</v>
      </c>
      <c r="AJ4" s="176">
        <f t="shared" ref="AJ4:AJ32" si="15">(((Z4-$Z$35)/$Z$34)/$D4)*100</f>
        <v>530.76267382314063</v>
      </c>
      <c r="AK4" s="176">
        <f t="shared" ref="AK4:AK32" si="16">(((AA4-$AA$35)/$AA$34)/$D4)*100</f>
        <v>502.64940031815388</v>
      </c>
      <c r="AL4" s="176">
        <f t="shared" ref="AL4:AL32" si="17">(((AB4-$AB$35)/$AB$34)/$D4)*100</f>
        <v>109.48701866208863</v>
      </c>
      <c r="AM4" s="177"/>
      <c r="BH4" s="177" t="s">
        <v>337</v>
      </c>
      <c r="BI4" s="162">
        <v>2.2249035837524526E-2</v>
      </c>
      <c r="BJ4" s="177" t="s">
        <v>337</v>
      </c>
      <c r="BK4" s="162">
        <v>0</v>
      </c>
      <c r="BL4" s="177" t="s">
        <v>337</v>
      </c>
      <c r="BM4" s="174">
        <v>1.1204173095290574E-2</v>
      </c>
      <c r="BN4" s="177" t="s">
        <v>337</v>
      </c>
      <c r="BO4" s="174">
        <v>5.8414024428833616E-2</v>
      </c>
      <c r="BP4" s="177" t="s">
        <v>337</v>
      </c>
      <c r="BQ4" s="174">
        <v>3.5440794886399597E-2</v>
      </c>
      <c r="BR4" s="177" t="s">
        <v>337</v>
      </c>
      <c r="BS4" s="174">
        <v>8.290614518068477E-3</v>
      </c>
      <c r="BT4" s="177" t="s">
        <v>337</v>
      </c>
      <c r="BU4" s="174">
        <v>3.0249372878854951E-3</v>
      </c>
      <c r="BV4" s="177" t="s">
        <v>337</v>
      </c>
      <c r="BW4" s="174">
        <v>2.6228419654714476E-2</v>
      </c>
      <c r="BX4" s="177" t="s">
        <v>337</v>
      </c>
      <c r="BY4" s="174">
        <v>1.9957208204220155E-2</v>
      </c>
      <c r="CD4" s="162">
        <v>1.75</v>
      </c>
      <c r="CE4" s="177" t="s">
        <v>337</v>
      </c>
      <c r="CF4" s="162">
        <v>2.2249035837524526E-2</v>
      </c>
      <c r="CG4" s="162">
        <v>0</v>
      </c>
      <c r="CH4" s="174">
        <v>1.1204173095290574E-2</v>
      </c>
      <c r="CI4" s="174">
        <v>5.8414024428833616E-2</v>
      </c>
      <c r="CJ4" s="174">
        <v>3.5440794886399597E-2</v>
      </c>
      <c r="CK4" s="174">
        <v>8.290614518068477E-3</v>
      </c>
      <c r="CL4" s="174">
        <v>3.0249372878854951E-3</v>
      </c>
      <c r="CM4" s="174">
        <v>2.6228419654714476E-2</v>
      </c>
      <c r="CN4" s="174">
        <v>1.9957208204220155E-2</v>
      </c>
      <c r="CP4" s="211" t="s">
        <v>337</v>
      </c>
      <c r="CQ4" s="209"/>
      <c r="CR4" s="209"/>
      <c r="CS4" s="209"/>
      <c r="CT4" s="209"/>
      <c r="CU4" s="209"/>
      <c r="CV4" s="209"/>
      <c r="CW4" s="209"/>
      <c r="CX4" s="209"/>
      <c r="CY4" s="209"/>
      <c r="DA4" s="211" t="s">
        <v>337</v>
      </c>
      <c r="DB4" s="209"/>
      <c r="DC4" s="209"/>
      <c r="DD4" s="209"/>
      <c r="DE4" s="209"/>
      <c r="DF4" s="209"/>
      <c r="DG4" s="209"/>
      <c r="DH4" s="209"/>
      <c r="DI4" s="209"/>
      <c r="DJ4" s="209"/>
      <c r="DL4" s="211" t="s">
        <v>337</v>
      </c>
      <c r="DM4" s="153">
        <v>-145.851</v>
      </c>
      <c r="DN4" s="153">
        <v>-464.464</v>
      </c>
      <c r="DO4" s="153">
        <v>434.93060000000003</v>
      </c>
      <c r="DP4" s="153">
        <v>-33.8065</v>
      </c>
      <c r="DQ4" s="153">
        <v>450.91820000000001</v>
      </c>
      <c r="DR4" s="153">
        <v>60.868969999999997</v>
      </c>
      <c r="DS4" s="153">
        <v>-6.0811299999999999</v>
      </c>
      <c r="DT4" s="153">
        <v>278.94639999999998</v>
      </c>
      <c r="DU4" s="153">
        <v>-147.60900000000001</v>
      </c>
      <c r="DV4"/>
    </row>
    <row r="5" spans="1:126">
      <c r="A5" s="284"/>
      <c r="B5" s="162">
        <v>220119010</v>
      </c>
      <c r="C5" s="173" t="s">
        <v>336</v>
      </c>
      <c r="D5" s="166">
        <v>125</v>
      </c>
      <c r="E5" s="162">
        <v>29620</v>
      </c>
      <c r="F5" s="162">
        <v>31913</v>
      </c>
      <c r="G5" s="162">
        <v>28011</v>
      </c>
      <c r="H5" s="162">
        <v>88016</v>
      </c>
      <c r="J5" s="162">
        <v>168604</v>
      </c>
      <c r="K5" s="172">
        <v>30299</v>
      </c>
      <c r="L5" s="162">
        <v>37340</v>
      </c>
      <c r="M5" s="162">
        <v>132866</v>
      </c>
      <c r="N5" s="162">
        <v>53092</v>
      </c>
      <c r="O5" s="162">
        <v>50247</v>
      </c>
      <c r="P5" s="162">
        <v>17772</v>
      </c>
      <c r="Q5" s="162">
        <v>137784</v>
      </c>
      <c r="R5" s="162">
        <v>21478</v>
      </c>
      <c r="T5" s="162">
        <f t="shared" si="0"/>
        <v>1.9156062534084712</v>
      </c>
      <c r="U5" s="162">
        <f t="shared" si="1"/>
        <v>0.34424422832212326</v>
      </c>
      <c r="V5" s="162">
        <f t="shared" si="2"/>
        <v>1.2606347062795409</v>
      </c>
      <c r="W5" s="162">
        <f t="shared" si="3"/>
        <v>4.1633816939805097</v>
      </c>
      <c r="X5" s="162">
        <f t="shared" si="4"/>
        <v>1.6636480431172249</v>
      </c>
      <c r="Y5" s="162">
        <f t="shared" si="5"/>
        <v>1.5744994202989377</v>
      </c>
      <c r="Z5" s="162">
        <f t="shared" si="6"/>
        <v>0.63446503159473067</v>
      </c>
      <c r="AA5" s="162">
        <f t="shared" si="7"/>
        <v>4.9189247081503691</v>
      </c>
      <c r="AB5" s="162">
        <f t="shared" si="8"/>
        <v>0.76677019742244124</v>
      </c>
      <c r="AC5" s="177" t="s">
        <v>336</v>
      </c>
      <c r="AD5" s="168">
        <f t="shared" si="9"/>
        <v>101.26863561876877</v>
      </c>
      <c r="AE5" s="182">
        <f t="shared" si="10"/>
        <v>101.52145350053139</v>
      </c>
      <c r="AF5" s="168">
        <f t="shared" si="11"/>
        <v>96.652786111959713</v>
      </c>
      <c r="AG5" s="168">
        <f t="shared" si="12"/>
        <v>99.242047130193612</v>
      </c>
      <c r="AH5" s="168">
        <f t="shared" si="13"/>
        <v>98.129474893018255</v>
      </c>
      <c r="AI5" s="168">
        <f t="shared" si="14"/>
        <v>118.99117407649919</v>
      </c>
      <c r="AJ5" s="168">
        <f t="shared" si="15"/>
        <v>95.404592199600728</v>
      </c>
      <c r="AK5" s="168">
        <f t="shared" si="16"/>
        <v>99.377462185039832</v>
      </c>
      <c r="AL5" s="168">
        <f t="shared" si="17"/>
        <v>95.588992406518798</v>
      </c>
      <c r="AM5" s="177" t="s">
        <v>336</v>
      </c>
      <c r="AN5" s="162">
        <f t="shared" ref="AN5:AV10" si="18">T5</f>
        <v>1.9156062534084712</v>
      </c>
      <c r="AO5" s="172">
        <f t="shared" si="18"/>
        <v>0.34424422832212326</v>
      </c>
      <c r="AP5" s="162">
        <f t="shared" si="18"/>
        <v>1.2606347062795409</v>
      </c>
      <c r="AQ5" s="162">
        <f t="shared" si="18"/>
        <v>4.1633816939805097</v>
      </c>
      <c r="AR5" s="162">
        <f t="shared" si="18"/>
        <v>1.6636480431172249</v>
      </c>
      <c r="AS5" s="162">
        <f t="shared" si="18"/>
        <v>1.5744994202989377</v>
      </c>
      <c r="AT5" s="162">
        <f t="shared" si="18"/>
        <v>0.63446503159473067</v>
      </c>
      <c r="AU5" s="162">
        <f t="shared" si="18"/>
        <v>4.9189247081503691</v>
      </c>
      <c r="AV5" s="162">
        <f t="shared" si="18"/>
        <v>0.76677019742244124</v>
      </c>
      <c r="AW5" s="177" t="s">
        <v>336</v>
      </c>
      <c r="AX5" s="168">
        <f t="shared" ref="AX5:AX10" si="19">(((AN5-$AN$35)/$AN$34)/$D5)*100</f>
        <v>103.23238302887718</v>
      </c>
      <c r="AY5" s="182">
        <f t="shared" ref="AY5:AY10" si="20">(((AO5-$AO$35)/$AO$34)/$D5)*100</f>
        <v>112.11056660764494</v>
      </c>
      <c r="AZ5" s="168">
        <f t="shared" ref="AZ5:AZ10" si="21">(((AP5-$AP$35)/$AP$34)/$D5)*100</f>
        <v>102.9015336144445</v>
      </c>
      <c r="BA5" s="168">
        <f t="shared" ref="BA5:BA10" si="22">(((AQ5-$AQ$35)/$AQ$34)/$D5)*100</f>
        <v>105.67741888937083</v>
      </c>
      <c r="BB5" s="168">
        <f t="shared" ref="BB5:BB10" si="23">(((AR5-$AR$35)/$AR$34)/$D5)*100</f>
        <v>107.72737060897943</v>
      </c>
      <c r="BC5" s="168">
        <f t="shared" ref="BC5:BC10" si="24">(((AS5-$AS$35)/$AS$34)/$D5)*100</f>
        <v>125.94346037442436</v>
      </c>
      <c r="BD5" s="168">
        <f t="shared" ref="BD5:BD10" si="25">(((AT5-$AT$35)/$AT$34)/$D5)*100</f>
        <v>100.86097012331641</v>
      </c>
      <c r="BE5" s="168">
        <f t="shared" ref="BE5:BE10" si="26">(((AU5-$AU$35)/$AU$34)/$D5)*100</f>
        <v>103.88766262158515</v>
      </c>
      <c r="BF5" s="168">
        <f t="shared" ref="BF5:BF10" si="27">(((AV5-$AV$35)/$AV$34)/$D5)*100</f>
        <v>96.277856692208317</v>
      </c>
      <c r="BH5" s="177" t="s">
        <v>337</v>
      </c>
      <c r="BI5" s="162">
        <v>9.2000496533134718E-2</v>
      </c>
      <c r="BJ5" s="177" t="s">
        <v>337</v>
      </c>
      <c r="BK5" s="162">
        <v>1.9098792360483056E-2</v>
      </c>
      <c r="BL5" s="177" t="s">
        <v>337</v>
      </c>
      <c r="BM5" s="174">
        <v>1.6146655335680465E-2</v>
      </c>
      <c r="BN5" s="177" t="s">
        <v>337</v>
      </c>
      <c r="BO5" s="174">
        <v>7.3929961089494164E-2</v>
      </c>
      <c r="BP5" s="177" t="s">
        <v>337</v>
      </c>
      <c r="BQ5" s="174">
        <v>1.1289527045541732E-2</v>
      </c>
      <c r="BR5" s="177" t="s">
        <v>337</v>
      </c>
      <c r="BS5" s="174">
        <v>1.3426864690086042E-2</v>
      </c>
      <c r="BT5" s="177" t="s">
        <v>337</v>
      </c>
      <c r="BU5" s="174">
        <v>6.2239372627123915E-3</v>
      </c>
      <c r="BV5" s="177" t="s">
        <v>337</v>
      </c>
      <c r="BW5" s="174">
        <v>2.3153046617290098E-2</v>
      </c>
      <c r="BX5" s="177" t="s">
        <v>337</v>
      </c>
      <c r="BY5" s="174">
        <v>3.5289724279579264E-2</v>
      </c>
      <c r="CD5" s="162">
        <v>1.75</v>
      </c>
      <c r="CE5" s="177" t="s">
        <v>337</v>
      </c>
      <c r="CF5" s="162">
        <v>9.2000496533134718E-2</v>
      </c>
      <c r="CG5" s="162">
        <v>1.9098792360483056E-2</v>
      </c>
      <c r="CH5" s="174">
        <v>1.6146655335680465E-2</v>
      </c>
      <c r="CI5" s="174">
        <v>7.3929961089494164E-2</v>
      </c>
      <c r="CJ5" s="174">
        <v>1.1289527045541732E-2</v>
      </c>
      <c r="CK5" s="174">
        <v>1.3426864690086042E-2</v>
      </c>
      <c r="CL5" s="174">
        <v>6.2239372627123915E-3</v>
      </c>
      <c r="CM5" s="174">
        <v>2.3153046617290098E-2</v>
      </c>
      <c r="CN5" s="174">
        <v>3.5289724279579264E-2</v>
      </c>
      <c r="CP5" s="211" t="s">
        <v>337</v>
      </c>
      <c r="CQ5" s="209"/>
      <c r="CR5" s="209"/>
      <c r="CS5" s="209"/>
      <c r="CT5" s="209"/>
      <c r="CU5" s="209"/>
      <c r="CV5" s="209"/>
      <c r="CW5" s="209"/>
      <c r="CX5" s="209"/>
      <c r="CY5" s="209"/>
      <c r="DA5" s="211" t="s">
        <v>337</v>
      </c>
      <c r="DB5" s="209"/>
      <c r="DC5" s="209"/>
      <c r="DD5" s="209"/>
      <c r="DE5" s="209"/>
      <c r="DF5" s="209"/>
      <c r="DG5" s="209"/>
      <c r="DH5" s="209"/>
      <c r="DI5" s="209"/>
      <c r="DJ5" s="209"/>
      <c r="DL5" s="211" t="s">
        <v>337</v>
      </c>
      <c r="DM5" s="153">
        <v>136.83320000000001</v>
      </c>
      <c r="DN5" s="153">
        <v>5.9632379999999996</v>
      </c>
      <c r="DO5" s="153">
        <v>461.48430000000002</v>
      </c>
      <c r="DP5" s="153">
        <v>-6.5596399999999999</v>
      </c>
      <c r="DQ5" s="153">
        <v>350.6712</v>
      </c>
      <c r="DR5" s="153">
        <v>89.539379999999994</v>
      </c>
      <c r="DS5" s="153">
        <v>29.1646</v>
      </c>
      <c r="DT5" s="153">
        <v>274.56760000000003</v>
      </c>
      <c r="DU5" s="153">
        <v>-5.0602</v>
      </c>
      <c r="DV5"/>
    </row>
    <row r="6" spans="1:126">
      <c r="A6" s="284"/>
      <c r="B6" s="162">
        <v>220119015</v>
      </c>
      <c r="C6" s="173" t="s">
        <v>335</v>
      </c>
      <c r="D6" s="166">
        <v>200</v>
      </c>
      <c r="E6" s="162">
        <v>24664</v>
      </c>
      <c r="F6" s="162">
        <v>29112</v>
      </c>
      <c r="G6" s="162">
        <v>25605</v>
      </c>
      <c r="H6" s="162">
        <v>84497</v>
      </c>
      <c r="J6" s="162">
        <v>232236</v>
      </c>
      <c r="K6" s="172">
        <v>39801</v>
      </c>
      <c r="L6" s="162">
        <v>51389</v>
      </c>
      <c r="M6" s="162">
        <v>187866</v>
      </c>
      <c r="N6" s="162">
        <v>76267</v>
      </c>
      <c r="O6" s="162">
        <v>58676</v>
      </c>
      <c r="P6" s="162">
        <v>26661</v>
      </c>
      <c r="Q6" s="162">
        <v>187782</v>
      </c>
      <c r="R6" s="162">
        <v>30970</v>
      </c>
      <c r="T6" s="162">
        <f t="shared" si="0"/>
        <v>2.7484526077848916</v>
      </c>
      <c r="U6" s="162">
        <f t="shared" si="1"/>
        <v>0.47103447459673126</v>
      </c>
      <c r="V6" s="162">
        <f t="shared" si="2"/>
        <v>2.0835630879013949</v>
      </c>
      <c r="W6" s="162">
        <f t="shared" si="3"/>
        <v>6.4532151690024735</v>
      </c>
      <c r="X6" s="162">
        <f t="shared" si="4"/>
        <v>2.6197787853805989</v>
      </c>
      <c r="Y6" s="162">
        <f t="shared" si="5"/>
        <v>2.0155262434734817</v>
      </c>
      <c r="Z6" s="162">
        <f t="shared" si="6"/>
        <v>1.0412419449326304</v>
      </c>
      <c r="AA6" s="162">
        <f t="shared" si="7"/>
        <v>7.3338019917984765</v>
      </c>
      <c r="AB6" s="162">
        <f t="shared" si="8"/>
        <v>1.2095293887912517</v>
      </c>
      <c r="AC6" s="177" t="s">
        <v>335</v>
      </c>
      <c r="AD6" s="168">
        <f t="shared" si="9"/>
        <v>90.581477936318734</v>
      </c>
      <c r="AE6" s="182">
        <f t="shared" si="10"/>
        <v>83.894644028713415</v>
      </c>
      <c r="AF6" s="168">
        <f t="shared" si="11"/>
        <v>96.267218274937079</v>
      </c>
      <c r="AG6" s="168">
        <f t="shared" si="12"/>
        <v>93.426680670856186</v>
      </c>
      <c r="AH6" s="168">
        <f t="shared" si="13"/>
        <v>92.095875269827062</v>
      </c>
      <c r="AI6" s="168">
        <f t="shared" si="14"/>
        <v>93.467945900379505</v>
      </c>
      <c r="AJ6" s="168">
        <f t="shared" si="15"/>
        <v>95.048646602049857</v>
      </c>
      <c r="AK6" s="168">
        <f t="shared" si="16"/>
        <v>90.596059137571473</v>
      </c>
      <c r="AL6" s="168">
        <f t="shared" si="17"/>
        <v>94.594746605830608</v>
      </c>
      <c r="AM6" s="177" t="s">
        <v>335</v>
      </c>
      <c r="AN6" s="162">
        <f t="shared" si="18"/>
        <v>2.7484526077848916</v>
      </c>
      <c r="AO6" s="172">
        <f t="shared" si="18"/>
        <v>0.47103447459673126</v>
      </c>
      <c r="AP6" s="162">
        <f t="shared" si="18"/>
        <v>2.0835630879013949</v>
      </c>
      <c r="AQ6" s="162">
        <f t="shared" si="18"/>
        <v>6.4532151690024735</v>
      </c>
      <c r="AR6" s="162">
        <f t="shared" si="18"/>
        <v>2.6197787853805989</v>
      </c>
      <c r="AS6" s="162">
        <f t="shared" si="18"/>
        <v>2.0155262434734817</v>
      </c>
      <c r="AT6" s="162">
        <f t="shared" si="18"/>
        <v>1.0412419449326304</v>
      </c>
      <c r="AU6" s="162">
        <f t="shared" si="18"/>
        <v>7.3338019917984765</v>
      </c>
      <c r="AV6" s="162">
        <f t="shared" si="18"/>
        <v>1.2095293887912517</v>
      </c>
      <c r="AW6" s="177" t="s">
        <v>335</v>
      </c>
      <c r="AX6" s="168">
        <f t="shared" si="19"/>
        <v>91.712091644796487</v>
      </c>
      <c r="AY6" s="182">
        <f t="shared" si="20"/>
        <v>90.122319234510115</v>
      </c>
      <c r="AZ6" s="168">
        <f t="shared" si="21"/>
        <v>99.771760095657754</v>
      </c>
      <c r="BA6" s="168">
        <f t="shared" si="22"/>
        <v>97.085744316169183</v>
      </c>
      <c r="BB6" s="168">
        <f t="shared" si="23"/>
        <v>97.565046632240453</v>
      </c>
      <c r="BC6" s="168">
        <f t="shared" si="24"/>
        <v>97.565908691049103</v>
      </c>
      <c r="BD6" s="168">
        <f t="shared" si="25"/>
        <v>98.113958047480395</v>
      </c>
      <c r="BE6" s="168">
        <f t="shared" si="26"/>
        <v>93.183865849970843</v>
      </c>
      <c r="BF6" s="168">
        <f t="shared" si="27"/>
        <v>94.982408089064904</v>
      </c>
      <c r="BH6" s="177" t="s">
        <v>330</v>
      </c>
      <c r="BI6" s="162">
        <v>0.10285313031266169</v>
      </c>
      <c r="BJ6" s="177" t="s">
        <v>330</v>
      </c>
      <c r="BK6" s="162">
        <v>1.4955527632000394E-2</v>
      </c>
      <c r="BL6" s="177" t="s">
        <v>330</v>
      </c>
      <c r="BM6" s="162">
        <v>2.7803559178402808E-2</v>
      </c>
      <c r="BN6" s="177" t="s">
        <v>330</v>
      </c>
      <c r="BO6" s="162">
        <v>0.10912141340820379</v>
      </c>
      <c r="BP6" s="177" t="s">
        <v>330</v>
      </c>
      <c r="BQ6" s="162">
        <v>3.8485242758337326E-2</v>
      </c>
      <c r="BR6" s="177" t="s">
        <v>330</v>
      </c>
      <c r="BS6" s="162">
        <v>2.3008970759432992E-2</v>
      </c>
      <c r="BT6" s="177" t="s">
        <v>330</v>
      </c>
      <c r="BU6" s="162">
        <v>1.1074540174249758E-2</v>
      </c>
      <c r="BV6" s="177" t="s">
        <v>330</v>
      </c>
      <c r="BW6" s="162">
        <v>0.13490803484995159</v>
      </c>
      <c r="BX6" s="177" t="s">
        <v>330</v>
      </c>
      <c r="BY6" s="162">
        <v>2.6331074540174249E-2</v>
      </c>
      <c r="CD6" s="162">
        <v>3</v>
      </c>
      <c r="CE6" s="177" t="s">
        <v>330</v>
      </c>
      <c r="CF6" s="162">
        <v>0.10285313031266169</v>
      </c>
      <c r="CG6" s="162">
        <v>1.4955527632000394E-2</v>
      </c>
      <c r="CH6" s="162">
        <v>2.7803559178402808E-2</v>
      </c>
      <c r="CI6" s="162">
        <v>0.10912141340820379</v>
      </c>
      <c r="CJ6" s="162">
        <v>3.8485242758337326E-2</v>
      </c>
      <c r="CK6" s="162">
        <v>2.3008970759432992E-2</v>
      </c>
      <c r="CL6" s="162">
        <v>1.1074540174249758E-2</v>
      </c>
      <c r="CM6" s="162">
        <v>0.13490803484995159</v>
      </c>
      <c r="CN6" s="162">
        <v>2.6331074540174249E-2</v>
      </c>
      <c r="CP6" s="211" t="s">
        <v>330</v>
      </c>
      <c r="CQ6" s="209"/>
      <c r="CR6" s="209"/>
      <c r="CS6" s="209"/>
      <c r="CT6" s="209"/>
      <c r="CU6" s="209"/>
      <c r="CV6" s="209"/>
      <c r="CW6" s="209"/>
      <c r="CX6" s="209"/>
      <c r="CY6" s="209"/>
      <c r="DA6" s="211" t="s">
        <v>330</v>
      </c>
      <c r="DB6" s="209"/>
      <c r="DC6" s="209"/>
      <c r="DD6" s="209"/>
      <c r="DE6" s="209"/>
      <c r="DF6" s="209"/>
      <c r="DG6" s="209"/>
      <c r="DH6" s="209"/>
      <c r="DI6" s="209"/>
      <c r="DJ6" s="209"/>
      <c r="DL6" s="211" t="s">
        <v>330</v>
      </c>
      <c r="DM6" s="153">
        <v>105.476</v>
      </c>
      <c r="DN6" s="153">
        <v>-56.052799999999998</v>
      </c>
      <c r="DO6" s="153">
        <v>305.73180000000002</v>
      </c>
      <c r="DP6" s="153">
        <v>32.22251</v>
      </c>
      <c r="DQ6" s="153">
        <v>270.40719999999999</v>
      </c>
      <c r="DR6" s="153">
        <v>83.432079999999999</v>
      </c>
      <c r="DS6" s="153">
        <v>48.187559999999998</v>
      </c>
      <c r="DT6" s="153">
        <v>252.9847</v>
      </c>
      <c r="DU6" s="153">
        <v>-51.537700000000001</v>
      </c>
      <c r="DV6"/>
    </row>
    <row r="7" spans="1:126">
      <c r="A7" s="284"/>
      <c r="B7" s="162">
        <v>220119004</v>
      </c>
      <c r="C7" s="173" t="s">
        <v>334</v>
      </c>
      <c r="D7" s="166">
        <v>375</v>
      </c>
      <c r="E7" s="162">
        <v>31473</v>
      </c>
      <c r="F7" s="162">
        <v>36644</v>
      </c>
      <c r="G7" s="162">
        <v>30159</v>
      </c>
      <c r="H7" s="162">
        <v>96399</v>
      </c>
      <c r="J7" s="162">
        <v>518636</v>
      </c>
      <c r="K7" s="172">
        <v>82786</v>
      </c>
      <c r="L7" s="162">
        <v>126156</v>
      </c>
      <c r="M7" s="162">
        <v>397554</v>
      </c>
      <c r="N7" s="162">
        <v>179240</v>
      </c>
      <c r="O7" s="162">
        <v>147058</v>
      </c>
      <c r="P7" s="162">
        <v>58117</v>
      </c>
      <c r="Q7" s="162">
        <v>392788</v>
      </c>
      <c r="R7" s="162">
        <v>62672</v>
      </c>
      <c r="T7" s="162">
        <f t="shared" si="0"/>
        <v>5.3800973039139413</v>
      </c>
      <c r="U7" s="162">
        <f t="shared" si="1"/>
        <v>0.85878484216641249</v>
      </c>
      <c r="V7" s="162">
        <f t="shared" si="2"/>
        <v>4.0083881422171386</v>
      </c>
      <c r="W7" s="162">
        <f t="shared" si="3"/>
        <v>10.849088527453334</v>
      </c>
      <c r="X7" s="162">
        <f t="shared" si="4"/>
        <v>4.8913874031219295</v>
      </c>
      <c r="Y7" s="162">
        <f t="shared" si="5"/>
        <v>4.0131535858530727</v>
      </c>
      <c r="Z7" s="162">
        <f t="shared" si="6"/>
        <v>1.9270201266620246</v>
      </c>
      <c r="AA7" s="162">
        <f t="shared" si="7"/>
        <v>13.023906628203854</v>
      </c>
      <c r="AB7" s="162">
        <f t="shared" si="8"/>
        <v>2.0780529858417056</v>
      </c>
      <c r="AC7" s="177" t="s">
        <v>334</v>
      </c>
      <c r="AD7" s="168">
        <f t="shared" si="9"/>
        <v>94.297858740561409</v>
      </c>
      <c r="AE7" s="182">
        <f t="shared" si="10"/>
        <v>78.088398176100753</v>
      </c>
      <c r="AF7" s="168">
        <f t="shared" si="11"/>
        <v>96.07560377157742</v>
      </c>
      <c r="AG7" s="168">
        <f t="shared" si="12"/>
        <v>81.977135156895827</v>
      </c>
      <c r="AH7" s="168">
        <f t="shared" si="13"/>
        <v>88.100437318988043</v>
      </c>
      <c r="AI7" s="168">
        <f t="shared" si="14"/>
        <v>95.986278290283281</v>
      </c>
      <c r="AJ7" s="168">
        <f t="shared" si="15"/>
        <v>91.828936230118757</v>
      </c>
      <c r="AK7" s="168">
        <f t="shared" si="16"/>
        <v>84.114545548405545</v>
      </c>
      <c r="AL7" s="168">
        <f t="shared" si="17"/>
        <v>86.912139213744865</v>
      </c>
      <c r="AM7" s="177" t="s">
        <v>334</v>
      </c>
      <c r="AN7" s="162">
        <f t="shared" si="18"/>
        <v>5.3800973039139413</v>
      </c>
      <c r="AO7" s="172">
        <f t="shared" si="18"/>
        <v>0.85878484216641249</v>
      </c>
      <c r="AP7" s="162">
        <f t="shared" si="18"/>
        <v>4.0083881422171386</v>
      </c>
      <c r="AQ7" s="162">
        <f t="shared" si="18"/>
        <v>10.849088527453334</v>
      </c>
      <c r="AR7" s="162">
        <f t="shared" si="18"/>
        <v>4.8913874031219295</v>
      </c>
      <c r="AS7" s="162">
        <f t="shared" si="18"/>
        <v>4.0131535858530727</v>
      </c>
      <c r="AT7" s="162">
        <f t="shared" si="18"/>
        <v>1.9270201266620246</v>
      </c>
      <c r="AU7" s="162">
        <f t="shared" si="18"/>
        <v>13.023906628203854</v>
      </c>
      <c r="AV7" s="162">
        <f t="shared" si="18"/>
        <v>2.0780529858417056</v>
      </c>
      <c r="AW7" s="177" t="s">
        <v>334</v>
      </c>
      <c r="AX7" s="168">
        <f t="shared" si="19"/>
        <v>94.737842361083295</v>
      </c>
      <c r="AY7" s="182">
        <f t="shared" si="20"/>
        <v>80.772869701904241</v>
      </c>
      <c r="AZ7" s="168">
        <f t="shared" si="21"/>
        <v>97.444552860966056</v>
      </c>
      <c r="BA7" s="168">
        <f t="shared" si="22"/>
        <v>83.556930333941963</v>
      </c>
      <c r="BB7" s="168">
        <f t="shared" si="23"/>
        <v>90.346375930934727</v>
      </c>
      <c r="BC7" s="168">
        <f t="shared" si="24"/>
        <v>97.57465125415446</v>
      </c>
      <c r="BD7" s="168">
        <f t="shared" si="25"/>
        <v>93.063186681517465</v>
      </c>
      <c r="BE7" s="168">
        <f t="shared" si="26"/>
        <v>85.204330417240612</v>
      </c>
      <c r="BF7" s="168">
        <f t="shared" si="27"/>
        <v>87.074032515282482</v>
      </c>
      <c r="BH7" s="177" t="s">
        <v>330</v>
      </c>
      <c r="BI7" s="162">
        <v>0.11768384010237171</v>
      </c>
      <c r="BJ7" s="177" t="s">
        <v>330</v>
      </c>
      <c r="BK7" s="162">
        <v>1.593741366022481E-2</v>
      </c>
      <c r="BL7" s="177" t="s">
        <v>330</v>
      </c>
      <c r="BM7" s="162">
        <v>1.6674931812546492E-2</v>
      </c>
      <c r="BN7" s="177" t="s">
        <v>330</v>
      </c>
      <c r="BO7" s="162">
        <v>0.11605959387095063</v>
      </c>
      <c r="BP7" s="177" t="s">
        <v>330</v>
      </c>
      <c r="BQ7" s="162">
        <v>3.7113620698796458E-2</v>
      </c>
      <c r="BR7" s="177" t="s">
        <v>330</v>
      </c>
      <c r="BS7" s="162">
        <v>8.2180160118763591E-3</v>
      </c>
      <c r="BT7" s="177" t="s">
        <v>330</v>
      </c>
      <c r="BU7" s="162">
        <v>8.6872035206035318E-3</v>
      </c>
      <c r="BV7" s="177" t="s">
        <v>330</v>
      </c>
      <c r="BW7" s="162">
        <v>0.12539292450134309</v>
      </c>
      <c r="BX7" s="177" t="s">
        <v>330</v>
      </c>
      <c r="BY7" s="162">
        <v>3.5949019831971192E-2</v>
      </c>
      <c r="CD7" s="162">
        <v>3</v>
      </c>
      <c r="CE7" s="177" t="s">
        <v>330</v>
      </c>
      <c r="CF7" s="162">
        <v>0.11768384010237171</v>
      </c>
      <c r="CG7" s="162">
        <v>1.593741366022481E-2</v>
      </c>
      <c r="CH7" s="162">
        <v>1.6674931812546492E-2</v>
      </c>
      <c r="CI7" s="162">
        <v>0.11605959387095063</v>
      </c>
      <c r="CJ7" s="162">
        <v>3.7113620698796458E-2</v>
      </c>
      <c r="CK7" s="162">
        <v>8.2180160118763591E-3</v>
      </c>
      <c r="CL7" s="162">
        <v>8.6872035206035318E-3</v>
      </c>
      <c r="CM7" s="162">
        <v>0.12539292450134309</v>
      </c>
      <c r="CN7" s="162">
        <v>3.5949019831971192E-2</v>
      </c>
      <c r="CP7" s="211" t="s">
        <v>330</v>
      </c>
      <c r="CQ7" s="209"/>
      <c r="CR7" s="209"/>
      <c r="CS7" s="209"/>
      <c r="CT7" s="209"/>
      <c r="CU7" s="209"/>
      <c r="CV7" s="209"/>
      <c r="CW7" s="209"/>
      <c r="CX7" s="209"/>
      <c r="CY7" s="209"/>
      <c r="DA7" s="211" t="s">
        <v>330</v>
      </c>
      <c r="DB7" s="209"/>
      <c r="DC7" s="209"/>
      <c r="DD7" s="209"/>
      <c r="DE7" s="209"/>
      <c r="DF7" s="209"/>
      <c r="DG7" s="209"/>
      <c r="DH7" s="209"/>
      <c r="DI7" s="209"/>
      <c r="DJ7" s="209"/>
      <c r="DL7" s="211" t="s">
        <v>330</v>
      </c>
      <c r="DM7" s="153">
        <v>140.53720000000001</v>
      </c>
      <c r="DN7" s="153">
        <v>-41.944899999999997</v>
      </c>
      <c r="DO7" s="153">
        <v>270.85480000000001</v>
      </c>
      <c r="DP7" s="153">
        <v>39.329749999999997</v>
      </c>
      <c r="DQ7" s="153">
        <v>267.08609999999999</v>
      </c>
      <c r="DR7" s="153">
        <v>35.270510000000002</v>
      </c>
      <c r="DS7" s="153">
        <v>32.844119999999997</v>
      </c>
      <c r="DT7" s="153">
        <v>245.08170000000001</v>
      </c>
      <c r="DU7" s="153">
        <v>0.62380800000000003</v>
      </c>
      <c r="DV7"/>
    </row>
    <row r="8" spans="1:126">
      <c r="A8" s="284"/>
      <c r="B8" s="162">
        <v>220119009</v>
      </c>
      <c r="C8" s="173" t="s">
        <v>333</v>
      </c>
      <c r="D8" s="166">
        <v>625</v>
      </c>
      <c r="E8" s="162">
        <v>34981</v>
      </c>
      <c r="F8" s="162">
        <v>38072</v>
      </c>
      <c r="G8" s="162">
        <v>33669</v>
      </c>
      <c r="H8" s="162">
        <v>114599</v>
      </c>
      <c r="J8" s="162">
        <v>1056847</v>
      </c>
      <c r="K8" s="172">
        <v>201984</v>
      </c>
      <c r="L8" s="162">
        <v>237420</v>
      </c>
      <c r="M8" s="162">
        <v>773225</v>
      </c>
      <c r="N8" s="162">
        <v>329359</v>
      </c>
      <c r="O8" s="162">
        <v>256484</v>
      </c>
      <c r="P8" s="162">
        <v>111321</v>
      </c>
      <c r="Q8" s="162">
        <v>793685</v>
      </c>
      <c r="R8" s="162">
        <v>121701</v>
      </c>
      <c r="T8" s="162">
        <f t="shared" si="0"/>
        <v>9.2221310831682644</v>
      </c>
      <c r="U8" s="162">
        <f t="shared" si="1"/>
        <v>1.7625284688348066</v>
      </c>
      <c r="V8" s="162">
        <f t="shared" si="2"/>
        <v>6.7871130042022809</v>
      </c>
      <c r="W8" s="162">
        <f t="shared" si="3"/>
        <v>20.30954507249422</v>
      </c>
      <c r="X8" s="162">
        <f t="shared" si="4"/>
        <v>8.6509508300063036</v>
      </c>
      <c r="Y8" s="162">
        <f t="shared" si="5"/>
        <v>6.7368144568186592</v>
      </c>
      <c r="Z8" s="162">
        <f t="shared" si="6"/>
        <v>3.3063352044907779</v>
      </c>
      <c r="AA8" s="162">
        <f t="shared" si="7"/>
        <v>23.573168196263627</v>
      </c>
      <c r="AB8" s="162">
        <f t="shared" si="8"/>
        <v>3.6146306691615431</v>
      </c>
      <c r="AC8" s="177" t="s">
        <v>333</v>
      </c>
      <c r="AD8" s="168">
        <f t="shared" si="9"/>
        <v>96.862217021583504</v>
      </c>
      <c r="AE8" s="182">
        <f t="shared" si="10"/>
        <v>93.483492054018569</v>
      </c>
      <c r="AF8" s="168">
        <f t="shared" si="11"/>
        <v>96.392034346343792</v>
      </c>
      <c r="AG8" s="168">
        <f t="shared" si="12"/>
        <v>90.700165407827058</v>
      </c>
      <c r="AH8" s="168">
        <f t="shared" si="13"/>
        <v>91.57054792094624</v>
      </c>
      <c r="AI8" s="168">
        <f t="shared" si="14"/>
        <v>95.33476576953916</v>
      </c>
      <c r="AJ8" s="168">
        <f t="shared" si="15"/>
        <v>93.531331385080975</v>
      </c>
      <c r="AK8" s="168">
        <f t="shared" si="16"/>
        <v>90.28819148980287</v>
      </c>
      <c r="AL8" s="168">
        <f t="shared" si="17"/>
        <v>90.851650017995851</v>
      </c>
      <c r="AM8" s="177" t="s">
        <v>333</v>
      </c>
      <c r="AN8" s="162">
        <f t="shared" si="18"/>
        <v>9.2221310831682644</v>
      </c>
      <c r="AO8" s="172">
        <f t="shared" si="18"/>
        <v>1.7625284688348066</v>
      </c>
      <c r="AP8" s="162">
        <f t="shared" si="18"/>
        <v>6.7871130042022809</v>
      </c>
      <c r="AQ8" s="162">
        <f t="shared" si="18"/>
        <v>20.30954507249422</v>
      </c>
      <c r="AR8" s="162">
        <f t="shared" si="18"/>
        <v>8.6509508300063036</v>
      </c>
      <c r="AS8" s="162">
        <f t="shared" si="18"/>
        <v>6.7368144568186592</v>
      </c>
      <c r="AT8" s="162">
        <f t="shared" si="18"/>
        <v>3.3063352044907779</v>
      </c>
      <c r="AU8" s="162">
        <f t="shared" si="18"/>
        <v>23.573168196263627</v>
      </c>
      <c r="AV8" s="162">
        <f t="shared" si="18"/>
        <v>3.6146306691615431</v>
      </c>
      <c r="AW8" s="177" t="s">
        <v>333</v>
      </c>
      <c r="AX8" s="168">
        <f t="shared" si="19"/>
        <v>96.983416345231717</v>
      </c>
      <c r="AY8" s="182">
        <f t="shared" si="20"/>
        <v>94.203430362092419</v>
      </c>
      <c r="AZ8" s="168">
        <f t="shared" si="21"/>
        <v>96.780195248208742</v>
      </c>
      <c r="BA8" s="168">
        <f t="shared" si="22"/>
        <v>91.168069209481544</v>
      </c>
      <c r="BB8" s="168">
        <f t="shared" si="23"/>
        <v>92.251845908929781</v>
      </c>
      <c r="BC8" s="168">
        <f t="shared" si="24"/>
        <v>95.799233001635187</v>
      </c>
      <c r="BD8" s="168">
        <f t="shared" si="25"/>
        <v>93.89761465910901</v>
      </c>
      <c r="BE8" s="168">
        <f t="shared" si="26"/>
        <v>90.61905102487637</v>
      </c>
      <c r="BF8" s="168">
        <f t="shared" si="27"/>
        <v>90.901167195664272</v>
      </c>
      <c r="BH8" s="177" t="s">
        <v>329</v>
      </c>
      <c r="BI8" s="162">
        <v>4.0522734895309283E-2</v>
      </c>
      <c r="BJ8" s="177" t="s">
        <v>329</v>
      </c>
      <c r="BK8" s="162">
        <v>1.5440084327535816E-2</v>
      </c>
      <c r="BL8" s="177" t="s">
        <v>329</v>
      </c>
      <c r="BM8" s="162">
        <v>5.1838817525954602E-2</v>
      </c>
      <c r="BN8" s="177" t="s">
        <v>329</v>
      </c>
      <c r="BO8" s="162">
        <v>0.16887785943813433</v>
      </c>
      <c r="BP8" s="177" t="s">
        <v>329</v>
      </c>
      <c r="BQ8" s="162">
        <v>7.1394483153574495E-2</v>
      </c>
      <c r="BR8" s="177" t="s">
        <v>329</v>
      </c>
      <c r="BS8" s="162">
        <v>4.7373612039069708E-2</v>
      </c>
      <c r="BT8" s="177" t="s">
        <v>329</v>
      </c>
      <c r="BU8" s="162">
        <v>3.5177293559540079E-2</v>
      </c>
      <c r="BV8" s="177" t="s">
        <v>329</v>
      </c>
      <c r="BW8" s="162">
        <v>0.20366647905443436</v>
      </c>
      <c r="BX8" s="177" t="s">
        <v>329</v>
      </c>
      <c r="BY8" s="162">
        <v>3.7428640347350647E-2</v>
      </c>
      <c r="CD8" s="162">
        <v>5</v>
      </c>
      <c r="CE8" s="177" t="s">
        <v>329</v>
      </c>
      <c r="CF8" s="162">
        <v>4.0522734895309283E-2</v>
      </c>
      <c r="CG8" s="162">
        <v>1.5440084327535816E-2</v>
      </c>
      <c r="CH8" s="162">
        <v>5.1838817525954602E-2</v>
      </c>
      <c r="CI8" s="162">
        <v>0.16887785943813433</v>
      </c>
      <c r="CJ8" s="162">
        <v>7.1394483153574495E-2</v>
      </c>
      <c r="CK8" s="162">
        <v>4.7373612039069708E-2</v>
      </c>
      <c r="CL8" s="162">
        <v>3.5177293559540079E-2</v>
      </c>
      <c r="CM8" s="162">
        <v>0.20366647905443436</v>
      </c>
      <c r="CN8" s="162">
        <v>3.7428640347350647E-2</v>
      </c>
      <c r="CP8" s="211" t="s">
        <v>329</v>
      </c>
      <c r="CQ8" s="209"/>
      <c r="CR8" s="209"/>
      <c r="CS8" s="209"/>
      <c r="CT8" s="209"/>
      <c r="CU8" s="209"/>
      <c r="CV8" s="209"/>
      <c r="CW8" s="209"/>
      <c r="CX8" s="209"/>
      <c r="CY8" s="209"/>
      <c r="DA8" s="211" t="s">
        <v>329</v>
      </c>
      <c r="DB8" s="209"/>
      <c r="DC8" s="209"/>
      <c r="DD8" s="209"/>
      <c r="DE8" s="209"/>
      <c r="DF8" s="209"/>
      <c r="DG8" s="209"/>
      <c r="DH8" s="209"/>
      <c r="DI8" s="209"/>
      <c r="DJ8" s="209"/>
      <c r="DL8" s="211" t="s">
        <v>329</v>
      </c>
      <c r="DM8" s="153">
        <v>-25.127400000000002</v>
      </c>
      <c r="DN8" s="153">
        <v>-29.4544</v>
      </c>
      <c r="DO8" s="153">
        <v>228.63480000000001</v>
      </c>
      <c r="DP8" s="153">
        <v>56.061030000000002</v>
      </c>
      <c r="DQ8" s="153">
        <v>210.05410000000001</v>
      </c>
      <c r="DR8" s="153">
        <v>97.660210000000006</v>
      </c>
      <c r="DS8" s="153">
        <v>121.85769999999999</v>
      </c>
      <c r="DT8" s="153">
        <v>186.05600000000001</v>
      </c>
      <c r="DU8" s="153">
        <v>5.1889880000000002</v>
      </c>
      <c r="DV8"/>
    </row>
    <row r="9" spans="1:126">
      <c r="A9" s="284"/>
      <c r="B9" s="162">
        <v>220119017</v>
      </c>
      <c r="C9" s="173" t="s">
        <v>332</v>
      </c>
      <c r="D9" s="166">
        <v>875</v>
      </c>
      <c r="E9" s="162">
        <v>22513</v>
      </c>
      <c r="F9" s="162">
        <v>25505</v>
      </c>
      <c r="G9" s="162">
        <v>22646</v>
      </c>
      <c r="H9" s="162">
        <v>76100</v>
      </c>
      <c r="J9" s="162">
        <v>1004429</v>
      </c>
      <c r="K9" s="172">
        <v>174317</v>
      </c>
      <c r="L9" s="162">
        <v>234090</v>
      </c>
      <c r="M9" s="162">
        <v>719410</v>
      </c>
      <c r="N9" s="162">
        <v>310864</v>
      </c>
      <c r="O9" s="162">
        <v>231181</v>
      </c>
      <c r="P9" s="162">
        <v>103696</v>
      </c>
      <c r="Q9" s="162">
        <v>746089</v>
      </c>
      <c r="R9" s="162">
        <v>114731</v>
      </c>
      <c r="T9" s="162">
        <f t="shared" si="0"/>
        <v>13.198804204993429</v>
      </c>
      <c r="U9" s="162">
        <f t="shared" si="1"/>
        <v>2.2906307490144546</v>
      </c>
      <c r="V9" s="162">
        <f t="shared" si="2"/>
        <v>10.397992271132235</v>
      </c>
      <c r="W9" s="162">
        <f t="shared" si="3"/>
        <v>28.206626151734955</v>
      </c>
      <c r="X9" s="162">
        <f t="shared" si="4"/>
        <v>12.188355224465791</v>
      </c>
      <c r="Y9" s="162">
        <f t="shared" si="5"/>
        <v>9.064144285434228</v>
      </c>
      <c r="Z9" s="162">
        <f t="shared" si="6"/>
        <v>4.5789984986311048</v>
      </c>
      <c r="AA9" s="162">
        <f t="shared" si="7"/>
        <v>32.945729930230506</v>
      </c>
      <c r="AB9" s="162">
        <f t="shared" si="8"/>
        <v>5.0662810209308491</v>
      </c>
      <c r="AC9" s="177" t="s">
        <v>332</v>
      </c>
      <c r="AD9" s="168">
        <f t="shared" si="9"/>
        <v>98.969574651437981</v>
      </c>
      <c r="AE9" s="182">
        <f t="shared" si="10"/>
        <v>86.237129611488768</v>
      </c>
      <c r="AF9" s="168">
        <f t="shared" si="11"/>
        <v>104.81593368916707</v>
      </c>
      <c r="AG9" s="168">
        <f t="shared" si="12"/>
        <v>89.538376184380311</v>
      </c>
      <c r="AH9" s="168">
        <f t="shared" si="13"/>
        <v>91.423840340715074</v>
      </c>
      <c r="AI9" s="168">
        <f t="shared" si="14"/>
        <v>91.132590223747641</v>
      </c>
      <c r="AJ9" s="168">
        <f t="shared" si="15"/>
        <v>92.138213537304196</v>
      </c>
      <c r="AK9" s="168">
        <f t="shared" si="16"/>
        <v>89.76147125426715</v>
      </c>
      <c r="AL9" s="168">
        <f t="shared" si="17"/>
        <v>91.012006405822703</v>
      </c>
      <c r="AM9" s="177" t="s">
        <v>332</v>
      </c>
      <c r="AN9" s="162">
        <f t="shared" si="18"/>
        <v>13.198804204993429</v>
      </c>
      <c r="AO9" s="172">
        <f t="shared" si="18"/>
        <v>2.2906307490144546</v>
      </c>
      <c r="AP9" s="162">
        <f t="shared" si="18"/>
        <v>10.397992271132235</v>
      </c>
      <c r="AQ9" s="162">
        <f t="shared" si="18"/>
        <v>28.206626151734955</v>
      </c>
      <c r="AR9" s="162">
        <f t="shared" si="18"/>
        <v>12.188355224465791</v>
      </c>
      <c r="AS9" s="162">
        <f t="shared" si="18"/>
        <v>9.064144285434228</v>
      </c>
      <c r="AT9" s="162">
        <f t="shared" si="18"/>
        <v>4.5789984986311048</v>
      </c>
      <c r="AU9" s="162">
        <f t="shared" si="18"/>
        <v>32.945729930230506</v>
      </c>
      <c r="AV9" s="162">
        <f t="shared" si="18"/>
        <v>5.0662810209308491</v>
      </c>
      <c r="AW9" s="177" t="s">
        <v>332</v>
      </c>
      <c r="AX9" s="168">
        <f t="shared" si="19"/>
        <v>98.950577898244944</v>
      </c>
      <c r="AY9" s="182">
        <f t="shared" si="20"/>
        <v>86.379581040322932</v>
      </c>
      <c r="AZ9" s="168">
        <f t="shared" si="21"/>
        <v>104.69108931591353</v>
      </c>
      <c r="BA9" s="168">
        <f t="shared" si="22"/>
        <v>89.586410371865028</v>
      </c>
      <c r="BB9" s="168">
        <f t="shared" si="23"/>
        <v>91.462700024765411</v>
      </c>
      <c r="BC9" s="168">
        <f t="shared" si="24"/>
        <v>91.16616347286552</v>
      </c>
      <c r="BD9" s="168">
        <f t="shared" si="25"/>
        <v>92.15318171868546</v>
      </c>
      <c r="BE9" s="168">
        <f t="shared" si="26"/>
        <v>89.792812623288114</v>
      </c>
      <c r="BF9" s="168">
        <f t="shared" si="27"/>
        <v>91.015242324991419</v>
      </c>
      <c r="BH9" s="177" t="s">
        <v>329</v>
      </c>
      <c r="BI9" s="162">
        <v>0.11915569313679888</v>
      </c>
      <c r="BJ9" s="177" t="s">
        <v>329</v>
      </c>
      <c r="BK9" s="162">
        <v>1.2558743804834235E-2</v>
      </c>
      <c r="BL9" s="177" t="s">
        <v>329</v>
      </c>
      <c r="BM9" s="162">
        <v>5.1081359423274977E-2</v>
      </c>
      <c r="BN9" s="177" t="s">
        <v>329</v>
      </c>
      <c r="BO9" s="162">
        <v>0.20981713185755535</v>
      </c>
      <c r="BP9" s="177" t="s">
        <v>329</v>
      </c>
      <c r="BQ9" s="162">
        <v>7.1052482590726371E-2</v>
      </c>
      <c r="BR9" s="177" t="s">
        <v>329</v>
      </c>
      <c r="BS9" s="162">
        <v>1.5059729377795391E-2</v>
      </c>
      <c r="BT9" s="177" t="s">
        <v>329</v>
      </c>
      <c r="BU9" s="162">
        <v>4.4773025633939062E-2</v>
      </c>
      <c r="BV9" s="177" t="s">
        <v>329</v>
      </c>
      <c r="BW9" s="162">
        <v>0.18392869481102744</v>
      </c>
      <c r="BX9" s="177" t="s">
        <v>329</v>
      </c>
      <c r="BY9" s="162">
        <v>5.644994126995094E-2</v>
      </c>
      <c r="CD9" s="162">
        <v>5</v>
      </c>
      <c r="CE9" s="177" t="s">
        <v>329</v>
      </c>
      <c r="CF9" s="162">
        <v>0.11915569313679888</v>
      </c>
      <c r="CG9" s="162">
        <v>1.2558743804834235E-2</v>
      </c>
      <c r="CH9" s="162">
        <v>5.1081359423274977E-2</v>
      </c>
      <c r="CI9" s="162">
        <v>0.20981713185755535</v>
      </c>
      <c r="CJ9" s="162">
        <v>7.1052482590726371E-2</v>
      </c>
      <c r="CK9" s="162">
        <v>1.5059729377795391E-2</v>
      </c>
      <c r="CL9" s="162">
        <v>4.4773025633939062E-2</v>
      </c>
      <c r="CM9" s="162">
        <v>0.18392869481102744</v>
      </c>
      <c r="CN9" s="162">
        <v>5.644994126995094E-2</v>
      </c>
      <c r="CP9" s="211" t="s">
        <v>329</v>
      </c>
      <c r="CQ9" s="209"/>
      <c r="CR9" s="209"/>
      <c r="CS9" s="209"/>
      <c r="CT9" s="209"/>
      <c r="CU9" s="209"/>
      <c r="CV9" s="209"/>
      <c r="CW9" s="209"/>
      <c r="CX9" s="209"/>
      <c r="CY9" s="209"/>
      <c r="DA9" s="211" t="s">
        <v>329</v>
      </c>
      <c r="DB9" s="209"/>
      <c r="DC9" s="209"/>
      <c r="DD9" s="209"/>
      <c r="DE9" s="209"/>
      <c r="DF9" s="209"/>
      <c r="DG9" s="209"/>
      <c r="DH9" s="209"/>
      <c r="DI9" s="209"/>
      <c r="DJ9" s="209"/>
      <c r="DL9" s="211" t="s">
        <v>329</v>
      </c>
      <c r="DM9" s="153">
        <v>86.4101</v>
      </c>
      <c r="DN9" s="153">
        <v>-54.294199999999996</v>
      </c>
      <c r="DO9" s="153">
        <v>227.2105</v>
      </c>
      <c r="DP9" s="153">
        <v>81.223140000000001</v>
      </c>
      <c r="DQ9" s="153">
        <v>209.5573</v>
      </c>
      <c r="DR9" s="153">
        <v>34.528889999999997</v>
      </c>
      <c r="DS9" s="153">
        <v>158.86089999999999</v>
      </c>
      <c r="DT9" s="153">
        <v>176.21979999999999</v>
      </c>
      <c r="DU9" s="153">
        <v>67.084540000000004</v>
      </c>
      <c r="DV9"/>
    </row>
    <row r="10" spans="1:126">
      <c r="A10" s="284"/>
      <c r="B10" s="162">
        <v>220119018</v>
      </c>
      <c r="C10" s="173" t="s">
        <v>331</v>
      </c>
      <c r="D10" s="166">
        <v>1250</v>
      </c>
      <c r="E10" s="162">
        <v>23965</v>
      </c>
      <c r="F10" s="162">
        <v>23938</v>
      </c>
      <c r="G10" s="162">
        <v>22424</v>
      </c>
      <c r="H10" s="162">
        <v>84140</v>
      </c>
      <c r="J10" s="162">
        <v>1540686</v>
      </c>
      <c r="K10" s="172">
        <v>313149</v>
      </c>
      <c r="L10" s="162">
        <v>360990</v>
      </c>
      <c r="M10" s="162">
        <v>1060625</v>
      </c>
      <c r="N10" s="162">
        <v>469793</v>
      </c>
      <c r="O10" s="162">
        <v>379742</v>
      </c>
      <c r="P10" s="162">
        <v>172961</v>
      </c>
      <c r="Q10" s="162">
        <v>1141342</v>
      </c>
      <c r="R10" s="162">
        <v>166003</v>
      </c>
      <c r="T10" s="162">
        <f t="shared" si="0"/>
        <v>18.310981697171382</v>
      </c>
      <c r="U10" s="162">
        <f t="shared" si="1"/>
        <v>3.7217613501307345</v>
      </c>
      <c r="V10" s="162">
        <f t="shared" si="2"/>
        <v>15.063217191737952</v>
      </c>
      <c r="W10" s="162">
        <f t="shared" si="3"/>
        <v>44.307168518673237</v>
      </c>
      <c r="X10" s="162">
        <f t="shared" si="4"/>
        <v>19.625407302197342</v>
      </c>
      <c r="Y10" s="162">
        <f t="shared" si="5"/>
        <v>15.863564207536134</v>
      </c>
      <c r="Z10" s="162">
        <f t="shared" si="6"/>
        <v>7.7132090617195859</v>
      </c>
      <c r="AA10" s="162">
        <f t="shared" si="7"/>
        <v>50.898234034962542</v>
      </c>
      <c r="AB10" s="162">
        <f t="shared" si="8"/>
        <v>7.4029165180164114</v>
      </c>
      <c r="AC10" s="177" t="s">
        <v>331</v>
      </c>
      <c r="AD10" s="168">
        <f t="shared" si="9"/>
        <v>96.079144798148917</v>
      </c>
      <c r="AE10" s="182">
        <f t="shared" si="10"/>
        <v>97.287008191007175</v>
      </c>
      <c r="AF10" s="168">
        <f t="shared" si="11"/>
        <v>105.89721304712864</v>
      </c>
      <c r="AG10" s="168">
        <f t="shared" si="12"/>
        <v>98.002645442568053</v>
      </c>
      <c r="AH10" s="168">
        <f t="shared" si="13"/>
        <v>102.28443294955696</v>
      </c>
      <c r="AI10" s="168">
        <f t="shared" si="14"/>
        <v>110.90412952218129</v>
      </c>
      <c r="AJ10" s="168">
        <f t="shared" si="15"/>
        <v>108.1634053350129</v>
      </c>
      <c r="AK10" s="168">
        <f t="shared" si="16"/>
        <v>96.7149793008101</v>
      </c>
      <c r="AL10" s="168">
        <f t="shared" si="17"/>
        <v>93.136788617822162</v>
      </c>
      <c r="AM10" s="177" t="s">
        <v>331</v>
      </c>
      <c r="AN10" s="162">
        <f t="shared" si="18"/>
        <v>18.310981697171382</v>
      </c>
      <c r="AO10" s="172">
        <f t="shared" si="18"/>
        <v>3.7217613501307345</v>
      </c>
      <c r="AP10" s="162">
        <f t="shared" si="18"/>
        <v>15.063217191737952</v>
      </c>
      <c r="AQ10" s="162">
        <f t="shared" si="18"/>
        <v>44.307168518673237</v>
      </c>
      <c r="AR10" s="162">
        <f t="shared" si="18"/>
        <v>19.625407302197342</v>
      </c>
      <c r="AS10" s="162">
        <f t="shared" si="18"/>
        <v>15.863564207536134</v>
      </c>
      <c r="AT10" s="162">
        <f t="shared" si="18"/>
        <v>7.7132090617195859</v>
      </c>
      <c r="AU10" s="162">
        <f t="shared" si="18"/>
        <v>50.898234034962542</v>
      </c>
      <c r="AV10" s="162">
        <f t="shared" si="18"/>
        <v>7.4029165180164114</v>
      </c>
      <c r="AW10" s="177" t="s">
        <v>331</v>
      </c>
      <c r="AX10" s="168">
        <f t="shared" si="19"/>
        <v>95.970848926106299</v>
      </c>
      <c r="AY10" s="182">
        <f t="shared" si="20"/>
        <v>96.681451242190832</v>
      </c>
      <c r="AZ10" s="168">
        <f t="shared" si="21"/>
        <v>105.44616321574809</v>
      </c>
      <c r="BA10" s="168">
        <f t="shared" si="22"/>
        <v>97.62784138259525</v>
      </c>
      <c r="BB10" s="168">
        <f t="shared" si="23"/>
        <v>101.65264214434097</v>
      </c>
      <c r="BC10" s="168">
        <f t="shared" si="24"/>
        <v>110.31780797520985</v>
      </c>
      <c r="BD10" s="168">
        <f t="shared" si="25"/>
        <v>107.74866057522654</v>
      </c>
      <c r="BE10" s="168">
        <f t="shared" si="26"/>
        <v>96.462071380046439</v>
      </c>
      <c r="BF10" s="168">
        <f t="shared" si="27"/>
        <v>93.102847395880346</v>
      </c>
      <c r="BH10" s="177" t="s">
        <v>328</v>
      </c>
      <c r="BI10" s="162">
        <v>0.18883368626812183</v>
      </c>
      <c r="BJ10" s="177" t="s">
        <v>328</v>
      </c>
      <c r="BK10" s="162">
        <v>1.9139925069229517E-2</v>
      </c>
      <c r="BL10" s="177" t="s">
        <v>328</v>
      </c>
      <c r="BM10" s="162">
        <v>7.6836485269522706E-2</v>
      </c>
      <c r="BN10" s="177" t="s">
        <v>328</v>
      </c>
      <c r="BO10" s="162">
        <v>0.25188502749588981</v>
      </c>
      <c r="BP10" s="177" t="s">
        <v>328</v>
      </c>
      <c r="BQ10" s="162">
        <v>9.5753727535574581E-2</v>
      </c>
      <c r="BR10" s="177" t="s">
        <v>328</v>
      </c>
      <c r="BS10" s="162">
        <v>9.3089177391008554E-2</v>
      </c>
      <c r="BT10" s="177" t="s">
        <v>328</v>
      </c>
      <c r="BU10" s="162">
        <v>5.2586068855084066E-2</v>
      </c>
      <c r="BV10" s="177" t="s">
        <v>328</v>
      </c>
      <c r="BW10" s="162">
        <v>0.25953562850280226</v>
      </c>
      <c r="BX10" s="177" t="s">
        <v>328</v>
      </c>
      <c r="BY10" s="162">
        <v>5.5340272217774218E-2</v>
      </c>
      <c r="CD10" s="162">
        <v>7.5</v>
      </c>
      <c r="CE10" s="177" t="s">
        <v>328</v>
      </c>
      <c r="CF10" s="162">
        <v>0.18883368626812183</v>
      </c>
      <c r="CG10" s="162">
        <v>1.9139925069229517E-2</v>
      </c>
      <c r="CH10" s="162">
        <v>7.6836485269522706E-2</v>
      </c>
      <c r="CI10" s="162">
        <v>0.25188502749588981</v>
      </c>
      <c r="CJ10" s="162">
        <v>9.5753727535574581E-2</v>
      </c>
      <c r="CK10" s="162">
        <v>9.3089177391008554E-2</v>
      </c>
      <c r="CL10" s="162">
        <v>5.2586068855084066E-2</v>
      </c>
      <c r="CM10" s="162">
        <v>0.25953562850280226</v>
      </c>
      <c r="CN10" s="162">
        <v>5.5340272217774218E-2</v>
      </c>
      <c r="CP10" s="211" t="s">
        <v>328</v>
      </c>
      <c r="CQ10" s="209"/>
      <c r="CR10" s="209"/>
      <c r="CS10" s="209"/>
      <c r="CT10" s="209"/>
      <c r="CU10" s="209"/>
      <c r="CV10" s="209"/>
      <c r="CW10" s="209"/>
      <c r="CX10" s="209"/>
      <c r="CY10" s="209"/>
      <c r="DA10" s="211" t="s">
        <v>328</v>
      </c>
      <c r="DB10" s="209"/>
      <c r="DC10" s="209"/>
      <c r="DD10" s="209"/>
      <c r="DE10" s="209"/>
      <c r="DF10" s="209"/>
      <c r="DG10" s="209"/>
      <c r="DH10" s="209"/>
      <c r="DI10" s="209"/>
      <c r="DJ10" s="209"/>
      <c r="DL10" s="211" t="s">
        <v>328</v>
      </c>
      <c r="DM10" s="153">
        <v>123.4969</v>
      </c>
      <c r="DN10" s="153">
        <v>1.6278239999999999</v>
      </c>
      <c r="DO10" s="153">
        <v>183.7602</v>
      </c>
      <c r="DP10" s="153">
        <v>71.385940000000005</v>
      </c>
      <c r="DQ10" s="153">
        <v>163.6285</v>
      </c>
      <c r="DR10" s="153">
        <v>124.6495</v>
      </c>
      <c r="DS10" s="153">
        <v>125.9931</v>
      </c>
      <c r="DT10" s="153">
        <v>142.5986</v>
      </c>
      <c r="DU10" s="153">
        <v>42.315779999999997</v>
      </c>
      <c r="DV10"/>
    </row>
    <row r="11" spans="1:126">
      <c r="A11" s="284"/>
      <c r="B11" s="162">
        <v>220119016</v>
      </c>
      <c r="C11" s="173" t="s">
        <v>330</v>
      </c>
      <c r="D11" s="166">
        <v>3</v>
      </c>
      <c r="E11" s="162">
        <v>24781</v>
      </c>
      <c r="F11" s="162">
        <v>29206</v>
      </c>
      <c r="G11" s="162">
        <v>25825</v>
      </c>
      <c r="H11" s="162">
        <v>81174</v>
      </c>
      <c r="J11" s="162">
        <v>8349</v>
      </c>
      <c r="K11" s="172">
        <v>1214</v>
      </c>
      <c r="L11" s="162">
        <v>689</v>
      </c>
      <c r="M11" s="162">
        <v>3187</v>
      </c>
      <c r="N11" s="162">
        <v>1124</v>
      </c>
      <c r="O11" s="162">
        <v>672</v>
      </c>
      <c r="P11" s="162">
        <v>286</v>
      </c>
      <c r="Q11" s="162">
        <v>3484</v>
      </c>
      <c r="R11" s="162">
        <v>680</v>
      </c>
      <c r="T11" s="162">
        <f t="shared" si="0"/>
        <v>0.10285313031266169</v>
      </c>
      <c r="U11" s="162">
        <f t="shared" si="1"/>
        <v>1.4955527632000394E-2</v>
      </c>
      <c r="V11" s="162">
        <f t="shared" si="2"/>
        <v>2.7803559178402808E-2</v>
      </c>
      <c r="W11" s="162">
        <f t="shared" si="3"/>
        <v>0.10912141340820379</v>
      </c>
      <c r="X11" s="162">
        <f t="shared" si="4"/>
        <v>3.8485242758337326E-2</v>
      </c>
      <c r="Y11" s="162">
        <f t="shared" si="5"/>
        <v>2.3008970759432992E-2</v>
      </c>
      <c r="Z11" s="162">
        <f t="shared" si="6"/>
        <v>1.1074540174249758E-2</v>
      </c>
      <c r="AA11" s="162">
        <f t="shared" si="7"/>
        <v>0.13490803484995159</v>
      </c>
      <c r="AB11" s="162">
        <f t="shared" si="8"/>
        <v>2.6331074540174249E-2</v>
      </c>
      <c r="AC11" s="177" t="s">
        <v>330</v>
      </c>
      <c r="AD11" s="176">
        <f t="shared" si="9"/>
        <v>259.81574173001616</v>
      </c>
      <c r="AE11" s="176">
        <f t="shared" si="10"/>
        <v>690.41334844359892</v>
      </c>
      <c r="AF11" s="176">
        <f t="shared" si="11"/>
        <v>445.81268194785605</v>
      </c>
      <c r="AG11" s="176">
        <f t="shared" si="12"/>
        <v>428.69060866831637</v>
      </c>
      <c r="AH11" s="176">
        <f t="shared" si="13"/>
        <v>602.58996595243161</v>
      </c>
      <c r="AI11" s="176">
        <f t="shared" si="14"/>
        <v>478.86061360949208</v>
      </c>
      <c r="AJ11" s="176">
        <f t="shared" si="15"/>
        <v>356.34039728542228</v>
      </c>
      <c r="AK11" s="176">
        <f t="shared" si="16"/>
        <v>378.67555786804752</v>
      </c>
      <c r="AL11" s="168">
        <f t="shared" si="17"/>
        <v>97.3151966468035</v>
      </c>
      <c r="AM11" s="177"/>
      <c r="AO11" s="172"/>
      <c r="AW11" s="177"/>
      <c r="AY11" s="172"/>
      <c r="BH11" s="177" t="s">
        <v>328</v>
      </c>
      <c r="BI11" s="162">
        <v>0.10300559285811722</v>
      </c>
      <c r="BJ11" s="177" t="s">
        <v>328</v>
      </c>
      <c r="BK11" s="162">
        <v>1.7960804522788244E-2</v>
      </c>
      <c r="BL11" s="177" t="s">
        <v>328</v>
      </c>
      <c r="BM11" s="162">
        <v>5.6419142755211253E-2</v>
      </c>
      <c r="BN11" s="177" t="s">
        <v>328</v>
      </c>
      <c r="BO11" s="162">
        <v>0.29630203491374857</v>
      </c>
      <c r="BP11" s="177" t="s">
        <v>328</v>
      </c>
      <c r="BQ11" s="162">
        <v>0.10458630306786489</v>
      </c>
      <c r="BR11" s="177" t="s">
        <v>328</v>
      </c>
      <c r="BS11" s="162">
        <v>2.8561099060014462E-2</v>
      </c>
      <c r="BT11" s="177" t="s">
        <v>328</v>
      </c>
      <c r="BU11" s="162">
        <v>3.4005894355021535E-2</v>
      </c>
      <c r="BV11" s="177" t="s">
        <v>328</v>
      </c>
      <c r="BW11" s="162">
        <v>0.24495579233733847</v>
      </c>
      <c r="BX11" s="177" t="s">
        <v>328</v>
      </c>
      <c r="BY11" s="162">
        <v>7.1639084107912032E-2</v>
      </c>
      <c r="CD11" s="162">
        <v>7.5</v>
      </c>
      <c r="CE11" s="177" t="s">
        <v>328</v>
      </c>
      <c r="CF11" s="162">
        <v>0.10300559285811722</v>
      </c>
      <c r="CG11" s="162">
        <v>1.7960804522788244E-2</v>
      </c>
      <c r="CH11" s="162">
        <v>5.6419142755211253E-2</v>
      </c>
      <c r="CI11" s="162">
        <v>0.29630203491374857</v>
      </c>
      <c r="CJ11" s="162">
        <v>0.10458630306786489</v>
      </c>
      <c r="CK11" s="162">
        <v>2.8561099060014462E-2</v>
      </c>
      <c r="CL11" s="162">
        <v>3.4005894355021535E-2</v>
      </c>
      <c r="CM11" s="162">
        <v>0.24495579233733847</v>
      </c>
      <c r="CN11" s="162">
        <v>7.1639084107912032E-2</v>
      </c>
      <c r="CP11" s="211" t="s">
        <v>328</v>
      </c>
      <c r="CQ11" s="209"/>
      <c r="CR11" s="209"/>
      <c r="CS11" s="209"/>
      <c r="CT11" s="209"/>
      <c r="CU11" s="209"/>
      <c r="CV11" s="209"/>
      <c r="CW11" s="209"/>
      <c r="CX11" s="209"/>
      <c r="CY11" s="209"/>
      <c r="DA11" s="211" t="s">
        <v>328</v>
      </c>
      <c r="DB11" s="209"/>
      <c r="DC11" s="209"/>
      <c r="DD11" s="209"/>
      <c r="DE11" s="209"/>
      <c r="DF11" s="209"/>
      <c r="DG11" s="209"/>
      <c r="DH11" s="209"/>
      <c r="DI11" s="209"/>
      <c r="DJ11" s="209"/>
      <c r="DL11" s="211" t="s">
        <v>328</v>
      </c>
      <c r="DM11" s="153">
        <v>42.334580000000003</v>
      </c>
      <c r="DN11" s="153">
        <v>-5.14893</v>
      </c>
      <c r="DO11" s="153">
        <v>158.1651</v>
      </c>
      <c r="DP11" s="153">
        <v>89.585669999999993</v>
      </c>
      <c r="DQ11" s="153">
        <v>172.18299999999999</v>
      </c>
      <c r="DR11" s="153">
        <v>40.604259999999996</v>
      </c>
      <c r="DS11" s="153">
        <v>78.227059999999994</v>
      </c>
      <c r="DT11" s="153">
        <v>137.75479999999999</v>
      </c>
      <c r="DU11" s="153">
        <v>77.673469999999995</v>
      </c>
      <c r="DV11"/>
    </row>
    <row r="12" spans="1:126">
      <c r="A12" s="284"/>
      <c r="B12" s="162">
        <v>220119003</v>
      </c>
      <c r="C12" s="173" t="s">
        <v>329</v>
      </c>
      <c r="D12" s="166">
        <v>5</v>
      </c>
      <c r="E12" s="162">
        <v>28415</v>
      </c>
      <c r="F12" s="162">
        <v>31431</v>
      </c>
      <c r="G12" s="162">
        <v>24874</v>
      </c>
      <c r="H12" s="162">
        <v>83484</v>
      </c>
      <c r="J12" s="162">
        <v>3383</v>
      </c>
      <c r="K12" s="172">
        <v>1289</v>
      </c>
      <c r="L12" s="162">
        <v>1473</v>
      </c>
      <c r="M12" s="162">
        <v>5308</v>
      </c>
      <c r="N12" s="162">
        <v>2244</v>
      </c>
      <c r="O12" s="162">
        <v>1489</v>
      </c>
      <c r="P12" s="162">
        <v>875</v>
      </c>
      <c r="Q12" s="162">
        <v>5066</v>
      </c>
      <c r="R12" s="162">
        <v>931</v>
      </c>
      <c r="T12" s="162">
        <f t="shared" si="0"/>
        <v>4.0522734895309283E-2</v>
      </c>
      <c r="U12" s="162">
        <f t="shared" si="1"/>
        <v>1.5440084327535816E-2</v>
      </c>
      <c r="V12" s="162">
        <f t="shared" si="2"/>
        <v>5.1838817525954602E-2</v>
      </c>
      <c r="W12" s="162">
        <f t="shared" si="3"/>
        <v>0.16887785943813433</v>
      </c>
      <c r="X12" s="162">
        <f t="shared" si="4"/>
        <v>7.1394483153574495E-2</v>
      </c>
      <c r="Y12" s="162">
        <f t="shared" si="5"/>
        <v>4.7373612039069708E-2</v>
      </c>
      <c r="Z12" s="162">
        <f t="shared" si="6"/>
        <v>3.5177293559540079E-2</v>
      </c>
      <c r="AA12" s="162">
        <f t="shared" si="7"/>
        <v>0.20366647905443436</v>
      </c>
      <c r="AB12" s="162">
        <f t="shared" si="8"/>
        <v>3.7428640347350647E-2</v>
      </c>
      <c r="AC12" s="177" t="s">
        <v>329</v>
      </c>
      <c r="AD12" s="168">
        <f t="shared" si="9"/>
        <v>74.198121547787622</v>
      </c>
      <c r="AE12" s="182">
        <f t="shared" si="10"/>
        <v>417.37321759075263</v>
      </c>
      <c r="AF12" s="176">
        <f t="shared" si="11"/>
        <v>309.38120784651727</v>
      </c>
      <c r="AG12" s="176">
        <f t="shared" si="12"/>
        <v>289.99188201100242</v>
      </c>
      <c r="AH12" s="176">
        <f t="shared" si="13"/>
        <v>403.91016390760387</v>
      </c>
      <c r="AI12" s="176">
        <f t="shared" si="14"/>
        <v>329.52034793929124</v>
      </c>
      <c r="AJ12" s="176">
        <f t="shared" si="15"/>
        <v>297.75573238720403</v>
      </c>
      <c r="AK12" s="176">
        <f t="shared" si="16"/>
        <v>259.647468076395</v>
      </c>
      <c r="AL12" s="168">
        <f t="shared" si="17"/>
        <v>93.330749869740174</v>
      </c>
      <c r="AM12" s="177"/>
      <c r="AO12" s="172"/>
      <c r="AW12" s="177"/>
      <c r="AY12" s="172"/>
      <c r="BH12" s="177" t="s">
        <v>327</v>
      </c>
      <c r="BI12" s="174">
        <v>0.21176512951004633</v>
      </c>
      <c r="BJ12" s="177" t="s">
        <v>327</v>
      </c>
      <c r="BK12" s="174">
        <v>3.6800537724752141E-2</v>
      </c>
      <c r="BL12" s="177" t="s">
        <v>327</v>
      </c>
      <c r="BM12" s="162">
        <v>0.10358677050955191</v>
      </c>
      <c r="BN12" s="177" t="s">
        <v>327</v>
      </c>
      <c r="BO12" s="174">
        <v>0.37890227741995131</v>
      </c>
      <c r="BP12" s="177" t="s">
        <v>327</v>
      </c>
      <c r="BQ12" s="162">
        <v>0.1564300902955407</v>
      </c>
      <c r="BR12" s="177" t="s">
        <v>327</v>
      </c>
      <c r="BS12" s="174">
        <v>0.14573638632931676</v>
      </c>
      <c r="BT12" s="177" t="s">
        <v>327</v>
      </c>
      <c r="BU12" s="174">
        <v>5.7904747969858804E-2</v>
      </c>
      <c r="BV12" s="177" t="s">
        <v>327</v>
      </c>
      <c r="BW12" s="174">
        <v>0.37098544150998608</v>
      </c>
      <c r="BX12" s="177" t="s">
        <v>327</v>
      </c>
      <c r="BY12" s="162">
        <v>9.1484380715487604E-2</v>
      </c>
      <c r="CD12" s="162">
        <v>12.5</v>
      </c>
      <c r="CE12" s="177" t="s">
        <v>327</v>
      </c>
      <c r="CF12" s="174">
        <v>0.21176512951004633</v>
      </c>
      <c r="CG12" s="174">
        <v>3.6800537724752141E-2</v>
      </c>
      <c r="CH12" s="162">
        <v>0.10358677050955191</v>
      </c>
      <c r="CI12" s="174">
        <v>0.37890227741995131</v>
      </c>
      <c r="CJ12" s="162">
        <v>0.1564300902955407</v>
      </c>
      <c r="CK12" s="174">
        <v>0.14573638632931676</v>
      </c>
      <c r="CL12" s="174">
        <v>5.7904747969858804E-2</v>
      </c>
      <c r="CM12" s="174">
        <v>0.37098544150998608</v>
      </c>
      <c r="CN12" s="162">
        <v>9.1484380715487604E-2</v>
      </c>
      <c r="CP12" s="211" t="s">
        <v>327</v>
      </c>
      <c r="CQ12" s="212">
        <v>87.109049999999996</v>
      </c>
      <c r="CR12" s="212">
        <v>61.877139999999997</v>
      </c>
      <c r="CS12" s="209"/>
      <c r="CT12" s="212">
        <v>74.058520000000001</v>
      </c>
      <c r="CU12" s="209"/>
      <c r="CV12" s="212">
        <v>115.93219999999999</v>
      </c>
      <c r="CW12" s="212">
        <v>83.799809999999994</v>
      </c>
      <c r="CX12" s="212">
        <v>107.7752</v>
      </c>
      <c r="CY12" s="209"/>
      <c r="DA12" s="211" t="s">
        <v>327</v>
      </c>
      <c r="DB12" s="212">
        <v>10.888629999999999</v>
      </c>
      <c r="DC12" s="212">
        <v>7.734642</v>
      </c>
      <c r="DD12" s="209"/>
      <c r="DE12" s="212">
        <v>9.2573150000000002</v>
      </c>
      <c r="DF12" s="209"/>
      <c r="DG12" s="212">
        <v>14.491529999999999</v>
      </c>
      <c r="DH12" s="212">
        <v>10.47498</v>
      </c>
      <c r="DI12" s="212">
        <v>13.4719</v>
      </c>
      <c r="DJ12" s="209"/>
      <c r="DL12" s="211" t="s">
        <v>327</v>
      </c>
      <c r="DM12" s="153">
        <v>87.109049999999996</v>
      </c>
      <c r="DN12" s="153">
        <v>61.877139999999997</v>
      </c>
      <c r="DO12" s="153">
        <v>130.3766</v>
      </c>
      <c r="DP12" s="153">
        <v>74.058520000000001</v>
      </c>
      <c r="DQ12" s="153">
        <v>133.43680000000001</v>
      </c>
      <c r="DR12" s="153">
        <v>115.93219999999999</v>
      </c>
      <c r="DS12" s="153">
        <v>83.799809999999994</v>
      </c>
      <c r="DT12" s="153">
        <v>107.7752</v>
      </c>
      <c r="DU12" s="153">
        <v>72.434820000000002</v>
      </c>
      <c r="DV12"/>
    </row>
    <row r="13" spans="1:126">
      <c r="A13" s="284"/>
      <c r="B13" s="162">
        <v>220119007</v>
      </c>
      <c r="C13" s="173" t="s">
        <v>328</v>
      </c>
      <c r="D13" s="166">
        <v>7.5</v>
      </c>
      <c r="E13" s="162">
        <v>31092</v>
      </c>
      <c r="F13" s="162">
        <v>35278</v>
      </c>
      <c r="G13" s="162">
        <v>31225</v>
      </c>
      <c r="H13" s="162">
        <v>98224</v>
      </c>
      <c r="J13" s="162">
        <v>18548</v>
      </c>
      <c r="K13" s="172">
        <v>1880</v>
      </c>
      <c r="L13" s="162">
        <v>2389</v>
      </c>
      <c r="M13" s="162">
        <v>8886</v>
      </c>
      <c r="N13" s="162">
        <v>3378</v>
      </c>
      <c r="O13" s="162">
        <v>3284</v>
      </c>
      <c r="P13" s="162">
        <v>1642</v>
      </c>
      <c r="Q13" s="162">
        <v>8104</v>
      </c>
      <c r="R13" s="162">
        <v>1728</v>
      </c>
      <c r="T13" s="162">
        <f t="shared" si="0"/>
        <v>0.18883368626812183</v>
      </c>
      <c r="U13" s="162">
        <f t="shared" si="1"/>
        <v>1.9139925069229517E-2</v>
      </c>
      <c r="V13" s="162">
        <f t="shared" si="2"/>
        <v>7.6836485269522706E-2</v>
      </c>
      <c r="W13" s="162">
        <f t="shared" si="3"/>
        <v>0.25188502749588981</v>
      </c>
      <c r="X13" s="162">
        <f t="shared" si="4"/>
        <v>9.5753727535574581E-2</v>
      </c>
      <c r="Y13" s="162">
        <f t="shared" si="5"/>
        <v>9.3089177391008554E-2</v>
      </c>
      <c r="Z13" s="162">
        <f t="shared" si="6"/>
        <v>5.2586068855084066E-2</v>
      </c>
      <c r="AA13" s="162">
        <f t="shared" si="7"/>
        <v>0.25953562850280226</v>
      </c>
      <c r="AB13" s="162">
        <f t="shared" si="8"/>
        <v>5.5340272217774218E-2</v>
      </c>
      <c r="AC13" s="177" t="s">
        <v>328</v>
      </c>
      <c r="AD13" s="168">
        <f t="shared" si="9"/>
        <v>179.05139270544873</v>
      </c>
      <c r="AE13" s="176">
        <f t="shared" si="10"/>
        <v>294.15719965110696</v>
      </c>
      <c r="AF13" s="176">
        <f t="shared" si="11"/>
        <v>235.30152789510535</v>
      </c>
      <c r="AG13" s="176">
        <f t="shared" si="12"/>
        <v>223.68190016778766</v>
      </c>
      <c r="AH13" s="176">
        <f t="shared" si="13"/>
        <v>290.17465723742959</v>
      </c>
      <c r="AI13" s="176">
        <f t="shared" si="14"/>
        <v>272.47200162026814</v>
      </c>
      <c r="AJ13" s="176">
        <f t="shared" si="15"/>
        <v>238.92777016659568</v>
      </c>
      <c r="AK13" s="176">
        <f t="shared" si="16"/>
        <v>190.67205074185347</v>
      </c>
      <c r="AL13" s="168">
        <f t="shared" si="17"/>
        <v>99.818033047341828</v>
      </c>
      <c r="AM13" s="177"/>
      <c r="AO13" s="172"/>
      <c r="AW13" s="177"/>
      <c r="AY13" s="172"/>
      <c r="BH13" s="177" t="s">
        <v>327</v>
      </c>
      <c r="BI13" s="174">
        <v>0.20349747305335658</v>
      </c>
      <c r="BJ13" s="177" t="s">
        <v>327</v>
      </c>
      <c r="BK13" s="174">
        <v>4.6349717488856093E-2</v>
      </c>
      <c r="BL13" s="177" t="s">
        <v>327</v>
      </c>
      <c r="BM13" s="162">
        <v>0.10167118337850045</v>
      </c>
      <c r="BN13" s="177" t="s">
        <v>327</v>
      </c>
      <c r="BO13" s="174">
        <v>0.48490068364106154</v>
      </c>
      <c r="BP13" s="177" t="s">
        <v>327</v>
      </c>
      <c r="BQ13" s="162">
        <v>0.1605210744468967</v>
      </c>
      <c r="BR13" s="177" t="s">
        <v>327</v>
      </c>
      <c r="BS13" s="174">
        <v>0.14630995316789577</v>
      </c>
      <c r="BT13" s="177" t="s">
        <v>327</v>
      </c>
      <c r="BU13" s="174">
        <v>5.8482641288744752E-2</v>
      </c>
      <c r="BV13" s="177" t="s">
        <v>327</v>
      </c>
      <c r="BW13" s="174">
        <v>0.38635759476846193</v>
      </c>
      <c r="BX13" s="177" t="s">
        <v>327</v>
      </c>
      <c r="BY13" s="162">
        <v>9.149875059811792E-2</v>
      </c>
      <c r="CD13" s="162">
        <v>12.5</v>
      </c>
      <c r="CE13" s="177" t="s">
        <v>327</v>
      </c>
      <c r="CF13" s="174">
        <v>0.20349747305335658</v>
      </c>
      <c r="CG13" s="174">
        <v>4.6349717488856093E-2</v>
      </c>
      <c r="CH13" s="162">
        <v>0.10167118337850045</v>
      </c>
      <c r="CI13" s="174">
        <v>0.48490068364106154</v>
      </c>
      <c r="CJ13" s="162">
        <v>0.1605210744468967</v>
      </c>
      <c r="CK13" s="174">
        <v>0.14630995316789577</v>
      </c>
      <c r="CL13" s="174">
        <v>5.8482641288744752E-2</v>
      </c>
      <c r="CM13" s="174">
        <v>0.38635759476846193</v>
      </c>
      <c r="CN13" s="162">
        <v>9.149875059811792E-2</v>
      </c>
      <c r="CP13" s="211" t="s">
        <v>327</v>
      </c>
      <c r="CQ13" s="212">
        <v>82.418120000000002</v>
      </c>
      <c r="CR13" s="212">
        <v>94.806299999999993</v>
      </c>
      <c r="CS13" s="209"/>
      <c r="CT13" s="212">
        <v>100.11799999999999</v>
      </c>
      <c r="CU13" s="209"/>
      <c r="CV13" s="212">
        <v>116.3805</v>
      </c>
      <c r="CW13" s="212">
        <v>84.691199999999995</v>
      </c>
      <c r="CX13" s="212">
        <v>110.8394</v>
      </c>
      <c r="CY13" s="209"/>
      <c r="DA13" s="211" t="s">
        <v>327</v>
      </c>
      <c r="DB13" s="212">
        <v>10.30227</v>
      </c>
      <c r="DC13" s="212">
        <v>11.85079</v>
      </c>
      <c r="DD13" s="209"/>
      <c r="DE13" s="212">
        <v>12.514749999999999</v>
      </c>
      <c r="DF13" s="209"/>
      <c r="DG13" s="212">
        <v>14.547560000000001</v>
      </c>
      <c r="DH13" s="212">
        <v>10.586399999999999</v>
      </c>
      <c r="DI13" s="212">
        <v>13.85493</v>
      </c>
      <c r="DJ13" s="209"/>
      <c r="DL13" s="211" t="s">
        <v>327</v>
      </c>
      <c r="DM13" s="153">
        <v>82.418120000000002</v>
      </c>
      <c r="DN13" s="153">
        <v>94.806299999999993</v>
      </c>
      <c r="DO13" s="153">
        <v>128.9357</v>
      </c>
      <c r="DP13" s="153">
        <v>100.11799999999999</v>
      </c>
      <c r="DQ13" s="153">
        <v>135.8142</v>
      </c>
      <c r="DR13" s="153">
        <v>116.3805</v>
      </c>
      <c r="DS13" s="153">
        <v>84.691199999999995</v>
      </c>
      <c r="DT13" s="153">
        <v>110.8394</v>
      </c>
      <c r="DU13" s="153">
        <v>72.453519999999997</v>
      </c>
      <c r="DV13"/>
    </row>
    <row r="14" spans="1:126">
      <c r="A14" s="284"/>
      <c r="B14" s="162">
        <v>220119014</v>
      </c>
      <c r="C14" s="173" t="s">
        <v>327</v>
      </c>
      <c r="D14" s="166">
        <v>12.5</v>
      </c>
      <c r="E14" s="162">
        <v>28633</v>
      </c>
      <c r="F14" s="162">
        <v>32449</v>
      </c>
      <c r="G14" s="162">
        <v>27338</v>
      </c>
      <c r="H14" s="162">
        <v>83314</v>
      </c>
      <c r="J14" s="162">
        <v>17643</v>
      </c>
      <c r="K14" s="172">
        <v>3066</v>
      </c>
      <c r="L14" s="162">
        <v>2966</v>
      </c>
      <c r="M14" s="162">
        <v>12295</v>
      </c>
      <c r="N14" s="162">
        <v>5076</v>
      </c>
      <c r="O14" s="162">
        <v>4729</v>
      </c>
      <c r="P14" s="162">
        <v>1583</v>
      </c>
      <c r="Q14" s="162">
        <v>10142</v>
      </c>
      <c r="R14" s="162">
        <v>2501</v>
      </c>
      <c r="T14" s="162">
        <f t="shared" si="0"/>
        <v>0.21176512951004633</v>
      </c>
      <c r="U14" s="162">
        <f t="shared" si="1"/>
        <v>3.6800537724752141E-2</v>
      </c>
      <c r="V14" s="162">
        <f t="shared" si="2"/>
        <v>0.10358677050955191</v>
      </c>
      <c r="W14" s="162">
        <f t="shared" si="3"/>
        <v>0.37890227741995131</v>
      </c>
      <c r="X14" s="162">
        <f t="shared" si="4"/>
        <v>0.1564300902955407</v>
      </c>
      <c r="Y14" s="162">
        <f t="shared" si="5"/>
        <v>0.14573638632931676</v>
      </c>
      <c r="Z14" s="162">
        <f t="shared" si="6"/>
        <v>5.7904747969858804E-2</v>
      </c>
      <c r="AA14" s="162">
        <f t="shared" si="7"/>
        <v>0.37098544150998608</v>
      </c>
      <c r="AB14" s="162">
        <f t="shared" si="8"/>
        <v>9.1484380715487604E-2</v>
      </c>
      <c r="AC14" s="177" t="s">
        <v>327</v>
      </c>
      <c r="AD14" s="168">
        <f t="shared" si="9"/>
        <v>119.45257837288901</v>
      </c>
      <c r="AE14" s="176">
        <f t="shared" si="10"/>
        <v>222.05604474802419</v>
      </c>
      <c r="AF14" s="176">
        <f t="shared" si="11"/>
        <v>159.83127943602221</v>
      </c>
      <c r="AG14" s="176">
        <f t="shared" si="12"/>
        <v>162.07766522990934</v>
      </c>
      <c r="AH14" s="176">
        <f t="shared" si="13"/>
        <v>205.34245495135917</v>
      </c>
      <c r="AI14" s="176">
        <f t="shared" si="14"/>
        <v>199.96100855680461</v>
      </c>
      <c r="AJ14" s="176">
        <f t="shared" si="15"/>
        <v>150.76678742031646</v>
      </c>
      <c r="AK14" s="168">
        <f t="shared" si="16"/>
        <v>135.43727062949591</v>
      </c>
      <c r="AL14" s="168">
        <f t="shared" si="17"/>
        <v>105.41194241552654</v>
      </c>
      <c r="AM14" s="177"/>
      <c r="AO14" s="172"/>
      <c r="AW14" s="177"/>
      <c r="AY14" s="172"/>
      <c r="BH14" s="177" t="s">
        <v>326</v>
      </c>
      <c r="BI14" s="174">
        <v>0.26344852155325971</v>
      </c>
      <c r="BJ14" s="177" t="s">
        <v>326</v>
      </c>
      <c r="BK14" s="174">
        <v>5.0198165301033132E-2</v>
      </c>
      <c r="BL14" s="177" t="s">
        <v>326</v>
      </c>
      <c r="BM14" s="174">
        <v>0.17860989444963021</v>
      </c>
      <c r="BN14" s="177" t="s">
        <v>326</v>
      </c>
      <c r="BO14" s="174">
        <v>0.59373189665160464</v>
      </c>
      <c r="BP14" s="177" t="s">
        <v>326</v>
      </c>
      <c r="BQ14" s="174">
        <v>0.23580697485806976</v>
      </c>
      <c r="BR14" s="177" t="s">
        <v>326</v>
      </c>
      <c r="BS14" s="174">
        <v>0.21961534005329625</v>
      </c>
      <c r="BT14" s="177" t="s">
        <v>326</v>
      </c>
      <c r="BU14" s="174">
        <v>9.8192885676241196E-2</v>
      </c>
      <c r="BV14" s="177" t="s">
        <v>326</v>
      </c>
      <c r="BW14" s="174">
        <v>0.7401179379874453</v>
      </c>
      <c r="BX14" s="177" t="s">
        <v>326</v>
      </c>
      <c r="BY14" s="174">
        <v>0.12965569716568384</v>
      </c>
      <c r="CD14" s="162">
        <v>20</v>
      </c>
      <c r="CE14" s="177" t="s">
        <v>326</v>
      </c>
      <c r="CF14" s="174">
        <v>0.26344852155325971</v>
      </c>
      <c r="CG14" s="174">
        <v>5.0198165301033132E-2</v>
      </c>
      <c r="CH14" s="174">
        <v>0.17860989444963021</v>
      </c>
      <c r="CI14" s="174">
        <v>0.59373189665160464</v>
      </c>
      <c r="CJ14" s="174">
        <v>0.23580697485806976</v>
      </c>
      <c r="CK14" s="174">
        <v>0.21961534005329625</v>
      </c>
      <c r="CL14" s="174">
        <v>9.8192885676241196E-2</v>
      </c>
      <c r="CM14" s="174">
        <v>0.7401179379874453</v>
      </c>
      <c r="CN14" s="174">
        <v>0.12965569716568384</v>
      </c>
      <c r="CP14" s="211" t="s">
        <v>326</v>
      </c>
      <c r="CQ14" s="212">
        <v>72.770830000000004</v>
      </c>
      <c r="CR14" s="212">
        <v>67.548249999999996</v>
      </c>
      <c r="CS14" s="212">
        <v>116.75360000000001</v>
      </c>
      <c r="CT14" s="212">
        <v>79.296229999999994</v>
      </c>
      <c r="CU14" s="212">
        <v>112.2273</v>
      </c>
      <c r="CV14" s="212">
        <v>108.54179999999999</v>
      </c>
      <c r="CW14" s="212">
        <v>91.214730000000003</v>
      </c>
      <c r="CX14" s="212">
        <v>113.348</v>
      </c>
      <c r="CY14" s="212">
        <v>76.324250000000006</v>
      </c>
      <c r="DA14" s="211" t="s">
        <v>326</v>
      </c>
      <c r="DB14" s="212">
        <v>14.554169999999999</v>
      </c>
      <c r="DC14" s="212">
        <v>13.509650000000001</v>
      </c>
      <c r="DD14" s="212">
        <v>23.350719999999999</v>
      </c>
      <c r="DE14" s="212">
        <v>15.859249999999999</v>
      </c>
      <c r="DF14" s="212">
        <v>22.445460000000001</v>
      </c>
      <c r="DG14" s="212">
        <v>21.708359999999999</v>
      </c>
      <c r="DH14" s="212">
        <v>18.24295</v>
      </c>
      <c r="DI14" s="212">
        <v>22.669599999999999</v>
      </c>
      <c r="DJ14" s="212">
        <v>15.264849999999999</v>
      </c>
      <c r="DL14" s="211" t="s">
        <v>326</v>
      </c>
      <c r="DM14" s="153">
        <v>72.770830000000004</v>
      </c>
      <c r="DN14" s="153">
        <v>67.548249999999996</v>
      </c>
      <c r="DO14" s="153">
        <v>116.75360000000001</v>
      </c>
      <c r="DP14" s="153">
        <v>79.296229999999994</v>
      </c>
      <c r="DQ14" s="153">
        <v>112.2273</v>
      </c>
      <c r="DR14" s="153">
        <v>108.54179999999999</v>
      </c>
      <c r="DS14" s="153">
        <v>91.214730000000003</v>
      </c>
      <c r="DT14" s="153">
        <v>113.348</v>
      </c>
      <c r="DU14" s="153">
        <v>76.324250000000006</v>
      </c>
      <c r="DV14"/>
    </row>
    <row r="15" spans="1:126">
      <c r="A15" s="284"/>
      <c r="B15" s="162">
        <v>220119006</v>
      </c>
      <c r="C15" s="173" t="s">
        <v>326</v>
      </c>
      <c r="D15" s="166">
        <v>20</v>
      </c>
      <c r="E15" s="162">
        <v>27854</v>
      </c>
      <c r="F15" s="162">
        <v>34524</v>
      </c>
      <c r="G15" s="162">
        <v>26285</v>
      </c>
      <c r="H15" s="162">
        <v>89824</v>
      </c>
      <c r="J15" s="162">
        <v>23664</v>
      </c>
      <c r="K15" s="172">
        <v>4509</v>
      </c>
      <c r="L15" s="162">
        <v>4975</v>
      </c>
      <c r="M15" s="162">
        <v>20498</v>
      </c>
      <c r="N15" s="162">
        <v>8141</v>
      </c>
      <c r="O15" s="162">
        <v>7582</v>
      </c>
      <c r="P15" s="162">
        <v>2581</v>
      </c>
      <c r="Q15" s="162">
        <v>19454</v>
      </c>
      <c r="R15" s="162">
        <v>3408</v>
      </c>
      <c r="T15" s="162">
        <f t="shared" si="0"/>
        <v>0.26344852155325971</v>
      </c>
      <c r="U15" s="162">
        <f t="shared" si="1"/>
        <v>5.0198165301033132E-2</v>
      </c>
      <c r="V15" s="162">
        <f t="shared" si="2"/>
        <v>0.17860989444963021</v>
      </c>
      <c r="W15" s="162">
        <f t="shared" si="3"/>
        <v>0.59373189665160464</v>
      </c>
      <c r="X15" s="162">
        <f t="shared" si="4"/>
        <v>0.23580697485806976</v>
      </c>
      <c r="Y15" s="162">
        <f t="shared" si="5"/>
        <v>0.21961534005329625</v>
      </c>
      <c r="Z15" s="162">
        <f t="shared" si="6"/>
        <v>9.8192885676241196E-2</v>
      </c>
      <c r="AA15" s="162">
        <f t="shared" si="7"/>
        <v>0.7401179379874453</v>
      </c>
      <c r="AB15" s="162">
        <f t="shared" si="8"/>
        <v>0.12965569716568384</v>
      </c>
      <c r="AC15" s="177" t="s">
        <v>326</v>
      </c>
      <c r="AD15" s="168">
        <f t="shared" si="9"/>
        <v>91.592154415917037</v>
      </c>
      <c r="AE15" s="182">
        <f t="shared" si="10"/>
        <v>160.38744327644739</v>
      </c>
      <c r="AF15" s="168">
        <f t="shared" si="11"/>
        <v>132.58598778864905</v>
      </c>
      <c r="AG15" s="168">
        <f t="shared" si="12"/>
        <v>130.75804649351156</v>
      </c>
      <c r="AH15" s="176">
        <f t="shared" si="13"/>
        <v>153.87974809384448</v>
      </c>
      <c r="AI15" s="176">
        <f t="shared" si="14"/>
        <v>156.96856873026411</v>
      </c>
      <c r="AJ15" s="168">
        <f t="shared" si="15"/>
        <v>129.31080831298911</v>
      </c>
      <c r="AK15" s="168">
        <f t="shared" si="16"/>
        <v>128.19002132744743</v>
      </c>
      <c r="AL15" s="168">
        <f t="shared" si="17"/>
        <v>95.928874885198425</v>
      </c>
      <c r="AM15" s="177" t="s">
        <v>326</v>
      </c>
      <c r="AN15" s="162">
        <f t="shared" ref="AN15:AV18" si="28">T15</f>
        <v>0.26344852155325971</v>
      </c>
      <c r="AO15" s="172">
        <f t="shared" si="28"/>
        <v>5.0198165301033132E-2</v>
      </c>
      <c r="AP15" s="162">
        <f t="shared" si="28"/>
        <v>0.17860989444963021</v>
      </c>
      <c r="AQ15" s="162">
        <f t="shared" si="28"/>
        <v>0.59373189665160464</v>
      </c>
      <c r="AR15" s="162">
        <f t="shared" si="28"/>
        <v>0.23580697485806976</v>
      </c>
      <c r="AS15" s="162">
        <f t="shared" si="28"/>
        <v>0.21961534005329625</v>
      </c>
      <c r="AT15" s="162">
        <f t="shared" si="28"/>
        <v>9.8192885676241196E-2</v>
      </c>
      <c r="AU15" s="162">
        <f t="shared" si="28"/>
        <v>0.7401179379874453</v>
      </c>
      <c r="AV15" s="162">
        <f t="shared" si="28"/>
        <v>0.12965569716568384</v>
      </c>
      <c r="AW15" s="177" t="s">
        <v>326</v>
      </c>
      <c r="AX15" s="168">
        <f>(((AN15-$AN$35)/$AN$34)/$D15)*100</f>
        <v>105.78442439602492</v>
      </c>
      <c r="AY15" s="182">
        <f>(((AO15-$AO$35)/$AO$34)/$D15)*100</f>
        <v>235.62617032257486</v>
      </c>
      <c r="AZ15" s="168">
        <f>(((AP15-$AP$35)/$AP$34)/$D15)*100</f>
        <v>176.91221436019066</v>
      </c>
      <c r="BA15" s="168">
        <f>(((AQ15-$AQ$35)/$AQ$34)/$D15)*100</f>
        <v>176.63865330884093</v>
      </c>
      <c r="BB15" s="168">
        <f>(((AR15-$AR$35)/$AR$34)/$D15)*100</f>
        <v>221.77410343089551</v>
      </c>
      <c r="BC15" s="168">
        <f>(((AS15-$AS$35)/$AS$34)/$D15)*100</f>
        <v>208.0151165596435</v>
      </c>
      <c r="BD15" s="168">
        <f>(((AT15-$AT$35)/$AT$34)/$D15)*100</f>
        <v>167.960467232708</v>
      </c>
      <c r="BE15" s="168">
        <f>(((AU15-$AU$35)/$AU$34)/$D15)*100</f>
        <v>160.37728309514662</v>
      </c>
      <c r="BF15" s="168">
        <f>(((AV15-$AV$35)/$AV$34)/$D15)*100</f>
        <v>100.85128562447522</v>
      </c>
      <c r="BH15" s="177" t="s">
        <v>326</v>
      </c>
      <c r="BI15" s="174">
        <v>0.32085079785278331</v>
      </c>
      <c r="BJ15" s="177" t="s">
        <v>326</v>
      </c>
      <c r="BK15" s="174">
        <v>6.2522979630855208E-2</v>
      </c>
      <c r="BL15" s="177" t="s">
        <v>326</v>
      </c>
      <c r="BM15" s="174">
        <v>0.18526315789473685</v>
      </c>
      <c r="BN15" s="177" t="s">
        <v>326</v>
      </c>
      <c r="BO15" s="174">
        <v>0.66245673689962958</v>
      </c>
      <c r="BP15" s="177" t="s">
        <v>326</v>
      </c>
      <c r="BQ15" s="174">
        <v>0.25253506588135283</v>
      </c>
      <c r="BR15" s="177" t="s">
        <v>326</v>
      </c>
      <c r="BS15" s="174">
        <v>9.8670228914931088E-2</v>
      </c>
      <c r="BT15" s="177" t="s">
        <v>326</v>
      </c>
      <c r="BU15" s="174">
        <v>0.12604051054384019</v>
      </c>
      <c r="BV15" s="177" t="s">
        <v>326</v>
      </c>
      <c r="BW15" s="174">
        <v>0.66155660377358494</v>
      </c>
      <c r="BX15" s="177" t="s">
        <v>326</v>
      </c>
      <c r="BY15" s="174">
        <v>0.16127913429522753</v>
      </c>
      <c r="CD15" s="162">
        <v>20</v>
      </c>
      <c r="CE15" s="177" t="s">
        <v>326</v>
      </c>
      <c r="CF15" s="174">
        <v>0.32085079785278331</v>
      </c>
      <c r="CG15" s="174">
        <v>6.2522979630855208E-2</v>
      </c>
      <c r="CH15" s="174">
        <v>0.18526315789473685</v>
      </c>
      <c r="CI15" s="174">
        <v>0.66245673689962958</v>
      </c>
      <c r="CJ15" s="174">
        <v>0.25253506588135283</v>
      </c>
      <c r="CK15" s="174">
        <v>9.8670228914931088E-2</v>
      </c>
      <c r="CL15" s="174">
        <v>0.12604051054384019</v>
      </c>
      <c r="CM15" s="174">
        <v>0.66155660377358494</v>
      </c>
      <c r="CN15" s="174">
        <v>0.16127913429522753</v>
      </c>
      <c r="CP15" s="211" t="s">
        <v>326</v>
      </c>
      <c r="CQ15" s="212">
        <v>93.126490000000004</v>
      </c>
      <c r="CR15" s="212">
        <v>94.11112</v>
      </c>
      <c r="CS15" s="212">
        <v>119.8813</v>
      </c>
      <c r="CT15" s="212">
        <v>89.85615</v>
      </c>
      <c r="CU15" s="212">
        <v>118.3028</v>
      </c>
      <c r="CV15" s="212">
        <v>49.469470000000001</v>
      </c>
      <c r="CW15" s="212">
        <v>118.0613</v>
      </c>
      <c r="CX15" s="212">
        <v>103.5604</v>
      </c>
      <c r="CY15" s="212">
        <v>102.05</v>
      </c>
      <c r="DA15" s="211" t="s">
        <v>326</v>
      </c>
      <c r="DB15" s="212">
        <v>18.625299999999999</v>
      </c>
      <c r="DC15" s="212">
        <v>18.822220000000002</v>
      </c>
      <c r="DD15" s="212">
        <v>23.97626</v>
      </c>
      <c r="DE15" s="212">
        <v>17.971229999999998</v>
      </c>
      <c r="DF15" s="212">
        <v>23.66057</v>
      </c>
      <c r="DG15" s="212">
        <v>9.8938950000000006</v>
      </c>
      <c r="DH15" s="212">
        <v>23.612259999999999</v>
      </c>
      <c r="DI15" s="212">
        <v>20.71208</v>
      </c>
      <c r="DJ15" s="212">
        <v>20.41</v>
      </c>
      <c r="DL15" s="211" t="s">
        <v>326</v>
      </c>
      <c r="DM15" s="153">
        <v>93.126490000000004</v>
      </c>
      <c r="DN15" s="153">
        <v>94.11112</v>
      </c>
      <c r="DO15" s="153">
        <v>119.8813</v>
      </c>
      <c r="DP15" s="153">
        <v>89.85615</v>
      </c>
      <c r="DQ15" s="153">
        <v>118.3028</v>
      </c>
      <c r="DR15" s="153">
        <v>49.469470000000001</v>
      </c>
      <c r="DS15" s="153">
        <v>118.0613</v>
      </c>
      <c r="DT15" s="153">
        <v>103.5604</v>
      </c>
      <c r="DU15" s="153">
        <v>102.05</v>
      </c>
      <c r="DV15"/>
    </row>
    <row r="16" spans="1:126">
      <c r="A16" s="284"/>
      <c r="B16" s="162">
        <v>220119008</v>
      </c>
      <c r="C16" s="173" t="s">
        <v>325</v>
      </c>
      <c r="D16" s="166">
        <v>31.25</v>
      </c>
      <c r="E16" s="162">
        <v>35557</v>
      </c>
      <c r="F16" s="162">
        <v>38323</v>
      </c>
      <c r="G16" s="162">
        <v>34110</v>
      </c>
      <c r="H16" s="162">
        <v>96149</v>
      </c>
      <c r="J16" s="162">
        <v>47195</v>
      </c>
      <c r="K16" s="172">
        <v>7165</v>
      </c>
      <c r="L16" s="162">
        <v>9933</v>
      </c>
      <c r="M16" s="162">
        <v>38757</v>
      </c>
      <c r="N16" s="162">
        <v>16419</v>
      </c>
      <c r="O16" s="162">
        <v>12378</v>
      </c>
      <c r="P16" s="162">
        <v>5709</v>
      </c>
      <c r="Q16" s="162">
        <v>37987</v>
      </c>
      <c r="R16" s="162">
        <v>6958</v>
      </c>
      <c r="T16" s="162">
        <f t="shared" si="0"/>
        <v>0.49085273897804449</v>
      </c>
      <c r="U16" s="162">
        <f t="shared" si="1"/>
        <v>7.4519755795692103E-2</v>
      </c>
      <c r="V16" s="162">
        <f t="shared" si="2"/>
        <v>0.27935427623252806</v>
      </c>
      <c r="W16" s="162">
        <f t="shared" si="3"/>
        <v>1.0113247919004253</v>
      </c>
      <c r="X16" s="162">
        <f t="shared" si="4"/>
        <v>0.42843723090572239</v>
      </c>
      <c r="Y16" s="162">
        <f t="shared" si="5"/>
        <v>0.32299141507710777</v>
      </c>
      <c r="Z16" s="162">
        <f t="shared" si="6"/>
        <v>0.16737027264731749</v>
      </c>
      <c r="AA16" s="162">
        <f t="shared" si="7"/>
        <v>1.1136616827909704</v>
      </c>
      <c r="AB16" s="162">
        <f t="shared" si="8"/>
        <v>0.20398710055702141</v>
      </c>
      <c r="AC16" s="177" t="s">
        <v>325</v>
      </c>
      <c r="AD16" s="168">
        <f t="shared" si="9"/>
        <v>106.3053799518045</v>
      </c>
      <c r="AE16" s="182">
        <f t="shared" si="10"/>
        <v>127.74638215517093</v>
      </c>
      <c r="AF16" s="168">
        <f t="shared" si="11"/>
        <v>112.95072153195515</v>
      </c>
      <c r="AG16" s="168">
        <f t="shared" si="12"/>
        <v>120.33433906514266</v>
      </c>
      <c r="AH16" s="168">
        <f t="shared" si="13"/>
        <v>138.15132664515011</v>
      </c>
      <c r="AI16" s="168">
        <f t="shared" si="14"/>
        <v>129.11046318896018</v>
      </c>
      <c r="AJ16" s="168">
        <f t="shared" si="15"/>
        <v>121.31082810332398</v>
      </c>
      <c r="AK16" s="168">
        <f t="shared" si="16"/>
        <v>110.24133485794962</v>
      </c>
      <c r="AL16" s="168">
        <f t="shared" si="17"/>
        <v>98.840681440269279</v>
      </c>
      <c r="AM16" s="177" t="s">
        <v>325</v>
      </c>
      <c r="AN16" s="162">
        <f t="shared" si="28"/>
        <v>0.49085273897804449</v>
      </c>
      <c r="AO16" s="172">
        <f t="shared" si="28"/>
        <v>7.4519755795692103E-2</v>
      </c>
      <c r="AP16" s="162">
        <f t="shared" si="28"/>
        <v>0.27935427623252806</v>
      </c>
      <c r="AQ16" s="162">
        <f t="shared" si="28"/>
        <v>1.0113247919004253</v>
      </c>
      <c r="AR16" s="162">
        <f t="shared" si="28"/>
        <v>0.42843723090572239</v>
      </c>
      <c r="AS16" s="162">
        <f t="shared" si="28"/>
        <v>0.32299141507710777</v>
      </c>
      <c r="AT16" s="162">
        <f t="shared" si="28"/>
        <v>0.16737027264731749</v>
      </c>
      <c r="AU16" s="162">
        <f t="shared" si="28"/>
        <v>1.1136616827909704</v>
      </c>
      <c r="AV16" s="162">
        <f t="shared" si="28"/>
        <v>0.20398710055702141</v>
      </c>
      <c r="AW16" s="177" t="s">
        <v>325</v>
      </c>
      <c r="AX16" s="168">
        <f>(((AN16-$AN$35)/$AN$34)/$D16)*100</f>
        <v>115.21940121534561</v>
      </c>
      <c r="AY16" s="182">
        <f>(((AO16-$AO$35)/$AO$34)/$D16)*100</f>
        <v>175.41973225901205</v>
      </c>
      <c r="AZ16" s="168">
        <f>(((AP16-$AP$35)/$AP$34)/$D16)*100</f>
        <v>141.00538167904833</v>
      </c>
      <c r="BA16" s="168">
        <f>(((AQ16-$AQ$35)/$AQ$34)/$D16)*100</f>
        <v>149.27419852773042</v>
      </c>
      <c r="BB16" s="168">
        <f>(((AR16-$AR$35)/$AR$34)/$D16)*100</f>
        <v>180.92096014776652</v>
      </c>
      <c r="BC16" s="168">
        <f>(((AS16-$AS$35)/$AS$34)/$D16)*100</f>
        <v>161.40939222360652</v>
      </c>
      <c r="BD16" s="168">
        <f>(((AT16-$AT$35)/$AT$34)/$D16)*100</f>
        <v>145.67119431355528</v>
      </c>
      <c r="BE16" s="168">
        <f>(((AU16-$AU$35)/$AU$34)/$D16)*100</f>
        <v>130.61242915939997</v>
      </c>
      <c r="BF16" s="168">
        <f>(((AV16-$AV$35)/$AV$34)/$D16)*100</f>
        <v>101.94495345721582</v>
      </c>
      <c r="BH16" s="177" t="s">
        <v>325</v>
      </c>
      <c r="BI16" s="174">
        <v>0.49085273897804449</v>
      </c>
      <c r="BJ16" s="177" t="s">
        <v>325</v>
      </c>
      <c r="BK16" s="174">
        <v>7.4519755795692103E-2</v>
      </c>
      <c r="BL16" s="177" t="s">
        <v>325</v>
      </c>
      <c r="BM16" s="174">
        <v>0.27935427623252806</v>
      </c>
      <c r="BN16" s="177" t="s">
        <v>325</v>
      </c>
      <c r="BO16" s="174">
        <v>1.0113247919004253</v>
      </c>
      <c r="BP16" s="177" t="s">
        <v>325</v>
      </c>
      <c r="BQ16" s="174">
        <v>0.42843723090572239</v>
      </c>
      <c r="BR16" s="177" t="s">
        <v>325</v>
      </c>
      <c r="BS16" s="174">
        <v>0.32299141507710777</v>
      </c>
      <c r="BT16" s="177" t="s">
        <v>325</v>
      </c>
      <c r="BU16" s="174">
        <v>0.16737027264731749</v>
      </c>
      <c r="BV16" s="177" t="s">
        <v>325</v>
      </c>
      <c r="BW16" s="174">
        <v>1.1136616827909704</v>
      </c>
      <c r="BX16" s="177" t="s">
        <v>325</v>
      </c>
      <c r="BY16" s="174">
        <v>0.20398710055702141</v>
      </c>
      <c r="CD16" s="162">
        <v>31.25</v>
      </c>
      <c r="CE16" s="177" t="s">
        <v>325</v>
      </c>
      <c r="CF16" s="174">
        <v>0.49085273897804449</v>
      </c>
      <c r="CG16" s="174">
        <v>7.4519755795692103E-2</v>
      </c>
      <c r="CH16" s="174">
        <v>0.27935427623252806</v>
      </c>
      <c r="CI16" s="174">
        <v>1.0113247919004253</v>
      </c>
      <c r="CJ16" s="174">
        <v>0.42843723090572239</v>
      </c>
      <c r="CK16" s="174">
        <v>0.32299141507710777</v>
      </c>
      <c r="CL16" s="174">
        <v>0.16737027264731749</v>
      </c>
      <c r="CM16" s="174">
        <v>1.1136616827909704</v>
      </c>
      <c r="CN16" s="174">
        <v>0.20398710055702141</v>
      </c>
      <c r="CP16" s="211" t="s">
        <v>325</v>
      </c>
      <c r="CQ16" s="212">
        <v>98.183430000000001</v>
      </c>
      <c r="CR16" s="212">
        <v>76.778880000000001</v>
      </c>
      <c r="CS16" s="212">
        <v>105.0326</v>
      </c>
      <c r="CT16" s="212">
        <v>91.815359999999998</v>
      </c>
      <c r="CU16" s="212">
        <v>116.60129999999999</v>
      </c>
      <c r="CV16" s="212">
        <v>101.7811</v>
      </c>
      <c r="CW16" s="212">
        <v>101.0594</v>
      </c>
      <c r="CX16" s="212">
        <v>102.3271</v>
      </c>
      <c r="CY16" s="212">
        <v>87.547569999999993</v>
      </c>
      <c r="DA16" s="211" t="s">
        <v>325</v>
      </c>
      <c r="DB16" s="212">
        <v>30.682320000000001</v>
      </c>
      <c r="DC16" s="212">
        <v>23.993400000000001</v>
      </c>
      <c r="DD16" s="212">
        <v>32.822679999999998</v>
      </c>
      <c r="DE16" s="212">
        <v>28.692299999999999</v>
      </c>
      <c r="DF16" s="212">
        <v>36.437919999999998</v>
      </c>
      <c r="DG16" s="212">
        <v>31.8066</v>
      </c>
      <c r="DH16" s="212">
        <v>31.581060000000001</v>
      </c>
      <c r="DI16" s="212">
        <v>31.977219999999999</v>
      </c>
      <c r="DJ16" s="212">
        <v>27.358619999999998</v>
      </c>
      <c r="DL16" s="211" t="s">
        <v>325</v>
      </c>
      <c r="DM16" s="153">
        <v>98.183430000000001</v>
      </c>
      <c r="DN16" s="153">
        <v>76.778880000000001</v>
      </c>
      <c r="DO16" s="153">
        <v>105.0326</v>
      </c>
      <c r="DP16" s="153">
        <v>91.815359999999998</v>
      </c>
      <c r="DQ16" s="153">
        <v>116.60129999999999</v>
      </c>
      <c r="DR16" s="153">
        <v>101.7811</v>
      </c>
      <c r="DS16" s="153">
        <v>101.0594</v>
      </c>
      <c r="DT16" s="153">
        <v>102.3271</v>
      </c>
      <c r="DU16" s="153">
        <v>87.547569999999993</v>
      </c>
      <c r="DV16"/>
    </row>
    <row r="17" spans="1:126">
      <c r="A17" s="284"/>
      <c r="B17" s="162">
        <v>220119013</v>
      </c>
      <c r="C17" s="173" t="s">
        <v>324</v>
      </c>
      <c r="D17" s="166">
        <v>50</v>
      </c>
      <c r="E17" s="162">
        <v>24371</v>
      </c>
      <c r="F17" s="162">
        <v>27968</v>
      </c>
      <c r="G17" s="162">
        <v>24061</v>
      </c>
      <c r="H17" s="162">
        <v>75642</v>
      </c>
      <c r="J17" s="162">
        <v>53037</v>
      </c>
      <c r="K17" s="172">
        <v>8120</v>
      </c>
      <c r="L17" s="162">
        <v>13303</v>
      </c>
      <c r="M17" s="162">
        <v>42961</v>
      </c>
      <c r="N17" s="162">
        <v>16765</v>
      </c>
      <c r="O17" s="162">
        <v>13434</v>
      </c>
      <c r="P17" s="162">
        <v>5986</v>
      </c>
      <c r="Q17" s="162">
        <v>44944</v>
      </c>
      <c r="R17" s="162">
        <v>7999</v>
      </c>
      <c r="T17" s="162">
        <f t="shared" si="0"/>
        <v>0.70115808677718727</v>
      </c>
      <c r="U17" s="162">
        <f t="shared" si="1"/>
        <v>0.10734776975754211</v>
      </c>
      <c r="V17" s="162">
        <f t="shared" si="2"/>
        <v>0.54585367855237787</v>
      </c>
      <c r="W17" s="162">
        <f t="shared" si="3"/>
        <v>1.5360769450800915</v>
      </c>
      <c r="X17" s="162">
        <f t="shared" si="4"/>
        <v>0.59943506864988561</v>
      </c>
      <c r="Y17" s="162">
        <f t="shared" si="5"/>
        <v>0.4803346681922197</v>
      </c>
      <c r="Z17" s="162">
        <f t="shared" si="6"/>
        <v>0.24878433980300071</v>
      </c>
      <c r="AA17" s="162">
        <f t="shared" si="7"/>
        <v>1.8679190391089315</v>
      </c>
      <c r="AB17" s="162">
        <f t="shared" si="8"/>
        <v>0.3324466979759777</v>
      </c>
      <c r="AC17" s="177" t="s">
        <v>324</v>
      </c>
      <c r="AD17" s="168">
        <f t="shared" si="9"/>
        <v>94.003854945296283</v>
      </c>
      <c r="AE17" s="182">
        <f t="shared" si="10"/>
        <v>101.01432373386309</v>
      </c>
      <c r="AF17" s="168">
        <f t="shared" si="11"/>
        <v>117.04520575725832</v>
      </c>
      <c r="AG17" s="168">
        <f t="shared" si="12"/>
        <v>103.99258889600966</v>
      </c>
      <c r="AH17" s="168">
        <f t="shared" si="13"/>
        <v>108.35303589542362</v>
      </c>
      <c r="AI17" s="168">
        <f t="shared" si="14"/>
        <v>107.94874599900682</v>
      </c>
      <c r="AJ17" s="168">
        <f t="shared" si="15"/>
        <v>104.17632894415325</v>
      </c>
      <c r="AK17" s="168">
        <f t="shared" si="16"/>
        <v>104.48877991412301</v>
      </c>
      <c r="AL17" s="168">
        <f t="shared" si="17"/>
        <v>102.22202511543543</v>
      </c>
      <c r="AM17" s="177" t="s">
        <v>324</v>
      </c>
      <c r="AN17" s="162">
        <f t="shared" si="28"/>
        <v>0.70115808677718727</v>
      </c>
      <c r="AO17" s="172">
        <f t="shared" si="28"/>
        <v>0.10734776975754211</v>
      </c>
      <c r="AP17" s="162">
        <f t="shared" si="28"/>
        <v>0.54585367855237787</v>
      </c>
      <c r="AQ17" s="162">
        <f t="shared" si="28"/>
        <v>1.5360769450800915</v>
      </c>
      <c r="AR17" s="162">
        <f t="shared" si="28"/>
        <v>0.59943506864988561</v>
      </c>
      <c r="AS17" s="162">
        <f t="shared" si="28"/>
        <v>0.4803346681922197</v>
      </c>
      <c r="AT17" s="162">
        <f t="shared" si="28"/>
        <v>0.24878433980300071</v>
      </c>
      <c r="AU17" s="162">
        <f t="shared" si="28"/>
        <v>1.8679190391089315</v>
      </c>
      <c r="AV17" s="162">
        <f t="shared" si="28"/>
        <v>0.3324466979759777</v>
      </c>
      <c r="AW17" s="177" t="s">
        <v>324</v>
      </c>
      <c r="AX17" s="168">
        <f>(((AN17-$AN$35)/$AN$34)/$D17)*100</f>
        <v>99.477417118828654</v>
      </c>
      <c r="AY17" s="182">
        <f>(((AO17-$AO$35)/$AO$34)/$D17)*100</f>
        <v>130.40571965633112</v>
      </c>
      <c r="AZ17" s="168">
        <f>(((AP17-$AP$35)/$AP$34)/$D17)*100</f>
        <v>134.06002123018783</v>
      </c>
      <c r="BA17" s="168">
        <f>(((AQ17-$AQ$35)/$AQ$34)/$D17)*100</f>
        <v>121.74721185507593</v>
      </c>
      <c r="BB17" s="168">
        <f>(((AR17-$AR$35)/$AR$34)/$D17)*100</f>
        <v>134.70525651897546</v>
      </c>
      <c r="BC17" s="168">
        <f>(((AS17-$AS$35)/$AS$34)/$D17)*100</f>
        <v>127.78278365877756</v>
      </c>
      <c r="BD17" s="168">
        <f>(((AT17-$AT$35)/$AT$34)/$D17)*100</f>
        <v>119.12541897498411</v>
      </c>
      <c r="BE17" s="168">
        <f>(((AU17-$AU$35)/$AU$34)/$D17)*100</f>
        <v>116.93202810819471</v>
      </c>
      <c r="BF17" s="168">
        <f>(((AV17-$AV$35)/$AV$34)/$D17)*100</f>
        <v>104.11243281688701</v>
      </c>
      <c r="BH17" s="177" t="s">
        <v>325</v>
      </c>
      <c r="BI17" s="174">
        <v>0.37004560244218038</v>
      </c>
      <c r="BJ17" s="177" t="s">
        <v>325</v>
      </c>
      <c r="BK17" s="174">
        <v>7.0363437645255711E-2</v>
      </c>
      <c r="BL17" s="177" t="s">
        <v>325</v>
      </c>
      <c r="BM17" s="174">
        <v>0.25875036158518949</v>
      </c>
      <c r="BN17" s="177" t="s">
        <v>325</v>
      </c>
      <c r="BO17" s="174">
        <v>1.1473255174940464</v>
      </c>
      <c r="BP17" s="177" t="s">
        <v>325</v>
      </c>
      <c r="BQ17" s="174">
        <v>0.37364901996702693</v>
      </c>
      <c r="BR17" s="177" t="s">
        <v>325</v>
      </c>
      <c r="BS17" s="174">
        <v>0.26337241252976734</v>
      </c>
      <c r="BT17" s="177" t="s">
        <v>325</v>
      </c>
      <c r="BU17" s="174">
        <v>0.19540060077805682</v>
      </c>
      <c r="BV17" s="177" t="s">
        <v>325</v>
      </c>
      <c r="BW17" s="174">
        <v>0.69340621460580099</v>
      </c>
      <c r="BX17" s="177" t="s">
        <v>325</v>
      </c>
      <c r="BY17" s="174">
        <v>0.24306889250012312</v>
      </c>
      <c r="CD17" s="162">
        <v>31.25</v>
      </c>
      <c r="CE17" s="177" t="s">
        <v>325</v>
      </c>
      <c r="CF17" s="174">
        <v>0.37004560244218038</v>
      </c>
      <c r="CG17" s="174">
        <v>7.0363437645255711E-2</v>
      </c>
      <c r="CH17" s="174">
        <v>0.25875036158518949</v>
      </c>
      <c r="CI17" s="174">
        <v>1.1473255174940464</v>
      </c>
      <c r="CJ17" s="174">
        <v>0.37364901996702693</v>
      </c>
      <c r="CK17" s="174">
        <v>0.26337241252976734</v>
      </c>
      <c r="CL17" s="174">
        <v>0.19540060077805682</v>
      </c>
      <c r="CM17" s="174">
        <v>0.69340621460580099</v>
      </c>
      <c r="CN17" s="174">
        <v>0.24306889250012312</v>
      </c>
      <c r="CP17" s="211" t="s">
        <v>325</v>
      </c>
      <c r="CQ17" s="212">
        <v>70.765870000000007</v>
      </c>
      <c r="CR17" s="212">
        <v>71.045860000000005</v>
      </c>
      <c r="CS17" s="212">
        <v>98.833609999999993</v>
      </c>
      <c r="CT17" s="212">
        <v>105.1896</v>
      </c>
      <c r="CU17" s="212">
        <v>103.8661</v>
      </c>
      <c r="CV17" s="212">
        <v>83.14479</v>
      </c>
      <c r="CW17" s="212">
        <v>118.3539</v>
      </c>
      <c r="CX17" s="212">
        <v>68.818179999999998</v>
      </c>
      <c r="CY17" s="212">
        <v>107.8952</v>
      </c>
      <c r="DA17" s="211" t="s">
        <v>325</v>
      </c>
      <c r="DB17" s="212">
        <v>22.114339999999999</v>
      </c>
      <c r="DC17" s="212">
        <v>22.201830000000001</v>
      </c>
      <c r="DD17" s="212">
        <v>30.8855</v>
      </c>
      <c r="DE17" s="212">
        <v>32.871740000000003</v>
      </c>
      <c r="DF17" s="212">
        <v>32.458159999999999</v>
      </c>
      <c r="DG17" s="212">
        <v>25.982749999999999</v>
      </c>
      <c r="DH17" s="212">
        <v>36.985599999999998</v>
      </c>
      <c r="DI17" s="212">
        <v>21.505680000000002</v>
      </c>
      <c r="DJ17" s="212">
        <v>33.71725</v>
      </c>
      <c r="DL17" s="211" t="s">
        <v>325</v>
      </c>
      <c r="DM17" s="153">
        <v>70.765870000000007</v>
      </c>
      <c r="DN17" s="153">
        <v>71.045860000000005</v>
      </c>
      <c r="DO17" s="153">
        <v>98.833609999999993</v>
      </c>
      <c r="DP17" s="153">
        <v>105.1896</v>
      </c>
      <c r="DQ17" s="153">
        <v>103.8661</v>
      </c>
      <c r="DR17" s="153">
        <v>83.14479</v>
      </c>
      <c r="DS17" s="153">
        <v>118.3539</v>
      </c>
      <c r="DT17" s="153">
        <v>68.818179999999998</v>
      </c>
      <c r="DU17" s="153">
        <v>107.8952</v>
      </c>
      <c r="DV17"/>
    </row>
    <row r="18" spans="1:126">
      <c r="A18" s="284"/>
      <c r="B18" s="162">
        <v>220119005</v>
      </c>
      <c r="C18" s="173" t="s">
        <v>323</v>
      </c>
      <c r="D18" s="166">
        <v>87.5</v>
      </c>
      <c r="E18" s="162">
        <v>37833</v>
      </c>
      <c r="F18" s="162">
        <v>41023</v>
      </c>
      <c r="G18" s="162">
        <v>34405</v>
      </c>
      <c r="H18" s="162">
        <v>95810</v>
      </c>
      <c r="J18" s="162">
        <v>141119</v>
      </c>
      <c r="K18" s="172">
        <v>21547</v>
      </c>
      <c r="L18" s="162">
        <v>33365</v>
      </c>
      <c r="M18" s="162">
        <v>111554</v>
      </c>
      <c r="N18" s="162">
        <v>47039</v>
      </c>
      <c r="O18" s="162">
        <v>42964</v>
      </c>
      <c r="P18" s="162">
        <v>15677</v>
      </c>
      <c r="Q18" s="162">
        <v>112204</v>
      </c>
      <c r="R18" s="162">
        <v>18311</v>
      </c>
      <c r="T18" s="162">
        <f t="shared" si="0"/>
        <v>1.4729047072330654</v>
      </c>
      <c r="U18" s="162">
        <f t="shared" si="1"/>
        <v>0.22489301743033085</v>
      </c>
      <c r="V18" s="162">
        <f t="shared" si="2"/>
        <v>0.8819020431898078</v>
      </c>
      <c r="W18" s="162">
        <f t="shared" si="3"/>
        <v>2.7193038051824585</v>
      </c>
      <c r="X18" s="162">
        <f t="shared" si="4"/>
        <v>1.1466494405577359</v>
      </c>
      <c r="Y18" s="162">
        <f t="shared" si="5"/>
        <v>1.0473149208980328</v>
      </c>
      <c r="Z18" s="162">
        <f t="shared" si="6"/>
        <v>0.45566051446010752</v>
      </c>
      <c r="AA18" s="162">
        <f t="shared" si="7"/>
        <v>3.261270164220317</v>
      </c>
      <c r="AB18" s="162">
        <f t="shared" si="8"/>
        <v>0.5322191541927046</v>
      </c>
      <c r="AC18" s="177" t="s">
        <v>323</v>
      </c>
      <c r="AD18" s="168">
        <f t="shared" si="9"/>
        <v>111.51447884376218</v>
      </c>
      <c r="AE18" s="182">
        <f t="shared" si="10"/>
        <v>101.04376545752392</v>
      </c>
      <c r="AF18" s="168">
        <f t="shared" si="11"/>
        <v>100.35350638696255</v>
      </c>
      <c r="AG18" s="168">
        <f t="shared" si="12"/>
        <v>96.511298551824069</v>
      </c>
      <c r="AH18" s="168">
        <f t="shared" si="13"/>
        <v>102.1616215813344</v>
      </c>
      <c r="AI18" s="168">
        <f t="shared" si="14"/>
        <v>117.80572222145213</v>
      </c>
      <c r="AJ18" s="168">
        <f t="shared" si="15"/>
        <v>100.70438701935716</v>
      </c>
      <c r="AK18" s="168">
        <f t="shared" si="16"/>
        <v>97.274819990397035</v>
      </c>
      <c r="AL18" s="168">
        <f t="shared" si="17"/>
        <v>94.355477589681584</v>
      </c>
      <c r="AM18" s="177" t="s">
        <v>323</v>
      </c>
      <c r="AN18" s="162">
        <f t="shared" si="28"/>
        <v>1.4729047072330654</v>
      </c>
      <c r="AO18" s="172">
        <f t="shared" si="28"/>
        <v>0.22489301743033085</v>
      </c>
      <c r="AP18" s="162">
        <f t="shared" si="28"/>
        <v>0.8819020431898078</v>
      </c>
      <c r="AQ18" s="162">
        <f t="shared" si="28"/>
        <v>2.7193038051824585</v>
      </c>
      <c r="AR18" s="162">
        <f t="shared" si="28"/>
        <v>1.1466494405577359</v>
      </c>
      <c r="AS18" s="162">
        <f t="shared" si="28"/>
        <v>1.0473149208980328</v>
      </c>
      <c r="AT18" s="162">
        <f t="shared" si="28"/>
        <v>0.45566051446010752</v>
      </c>
      <c r="AU18" s="162">
        <f t="shared" si="28"/>
        <v>3.261270164220317</v>
      </c>
      <c r="AV18" s="162">
        <f t="shared" si="28"/>
        <v>0.5322191541927046</v>
      </c>
      <c r="AW18" s="177" t="s">
        <v>323</v>
      </c>
      <c r="AX18" s="168">
        <f>(((AN18-$AN$35)/$AN$34)/$D18)*100</f>
        <v>114.4373551054457</v>
      </c>
      <c r="AY18" s="182">
        <f>(((AO18-$AO$35)/$AO$34)/$D18)*100</f>
        <v>117.01131646581541</v>
      </c>
      <c r="AZ18" s="168">
        <f>(((AP18-$AP$35)/$AP$34)/$D18)*100</f>
        <v>109.7020396104526</v>
      </c>
      <c r="BA18" s="168">
        <f>(((AQ18-$AQ$35)/$AQ$34)/$D18)*100</f>
        <v>106.22800706587678</v>
      </c>
      <c r="BB18" s="168">
        <f>(((AR18-$AR$35)/$AR$34)/$D18)*100</f>
        <v>116.52734298067506</v>
      </c>
      <c r="BC18" s="168">
        <f>(((AS18-$AS$35)/$AS$34)/$D18)*100</f>
        <v>128.41301476040761</v>
      </c>
      <c r="BD18" s="168">
        <f>(((AT18-$AT$35)/$AT$34)/$D18)*100</f>
        <v>108.8457646961553</v>
      </c>
      <c r="BE18" s="168">
        <f>(((AU18-$AU$35)/$AU$34)/$D18)*100</f>
        <v>104.08050834062821</v>
      </c>
      <c r="BF18" s="168">
        <f>(((AV18-$AV$35)/$AV$34)/$D18)*100</f>
        <v>95.391489259572808</v>
      </c>
      <c r="BH18" s="177" t="s">
        <v>324</v>
      </c>
      <c r="BI18" s="174">
        <v>0.70115808677718727</v>
      </c>
      <c r="BJ18" s="177" t="s">
        <v>324</v>
      </c>
      <c r="BK18" s="174">
        <v>0.10734776975754211</v>
      </c>
      <c r="BL18" s="177" t="s">
        <v>324</v>
      </c>
      <c r="BM18" s="174">
        <v>0.54585367855237787</v>
      </c>
      <c r="BN18" s="177" t="s">
        <v>324</v>
      </c>
      <c r="BO18" s="174">
        <v>1.5360769450800915</v>
      </c>
      <c r="BP18" s="177" t="s">
        <v>324</v>
      </c>
      <c r="BQ18" s="174">
        <v>0.59943506864988561</v>
      </c>
      <c r="BR18" s="177" t="s">
        <v>324</v>
      </c>
      <c r="BS18" s="174">
        <v>0.4803346681922197</v>
      </c>
      <c r="BT18" s="177" t="s">
        <v>324</v>
      </c>
      <c r="BU18" s="174">
        <v>0.24878433980300071</v>
      </c>
      <c r="BV18" s="177" t="s">
        <v>324</v>
      </c>
      <c r="BW18" s="174">
        <v>1.8679190391089315</v>
      </c>
      <c r="BX18" s="177" t="s">
        <v>324</v>
      </c>
      <c r="BY18" s="174">
        <v>0.3324466979759777</v>
      </c>
      <c r="CD18" s="162">
        <v>50</v>
      </c>
      <c r="CE18" s="177" t="s">
        <v>324</v>
      </c>
      <c r="CF18" s="174">
        <v>0.70115808677718727</v>
      </c>
      <c r="CG18" s="174">
        <v>0.10734776975754211</v>
      </c>
      <c r="CH18" s="174">
        <v>0.54585367855237787</v>
      </c>
      <c r="CI18" s="174">
        <v>1.5360769450800915</v>
      </c>
      <c r="CJ18" s="174">
        <v>0.59943506864988561</v>
      </c>
      <c r="CK18" s="174">
        <v>0.4803346681922197</v>
      </c>
      <c r="CL18" s="174">
        <v>0.24878433980300071</v>
      </c>
      <c r="CM18" s="174">
        <v>1.8679190391089315</v>
      </c>
      <c r="CN18" s="174">
        <v>0.3324466979759777</v>
      </c>
      <c r="CP18" s="211" t="s">
        <v>324</v>
      </c>
      <c r="CQ18" s="212">
        <v>91.19556</v>
      </c>
      <c r="CR18" s="212">
        <v>76.287639999999996</v>
      </c>
      <c r="CS18" s="212">
        <v>115.7577</v>
      </c>
      <c r="CT18" s="212">
        <v>89.636930000000007</v>
      </c>
      <c r="CU18" s="212">
        <v>97.718040000000002</v>
      </c>
      <c r="CV18" s="212">
        <v>94.353189999999998</v>
      </c>
      <c r="CW18" s="212">
        <v>94.557069999999996</v>
      </c>
      <c r="CX18" s="212">
        <v>101.54219999999999</v>
      </c>
      <c r="CY18" s="212">
        <v>96.518140000000002</v>
      </c>
      <c r="DA18" s="211" t="s">
        <v>324</v>
      </c>
      <c r="DB18" s="212">
        <v>45.59778</v>
      </c>
      <c r="DC18" s="212">
        <v>38.143819999999998</v>
      </c>
      <c r="DD18" s="212">
        <v>57.878869999999999</v>
      </c>
      <c r="DE18" s="212">
        <v>44.818460000000002</v>
      </c>
      <c r="DF18" s="212">
        <v>48.859020000000001</v>
      </c>
      <c r="DG18" s="212">
        <v>47.176600000000001</v>
      </c>
      <c r="DH18" s="212">
        <v>47.27854</v>
      </c>
      <c r="DI18" s="212">
        <v>50.77111</v>
      </c>
      <c r="DJ18" s="212">
        <v>48.259070000000001</v>
      </c>
      <c r="DL18" s="211" t="s">
        <v>324</v>
      </c>
      <c r="DM18" s="153">
        <v>91.19556</v>
      </c>
      <c r="DN18" s="153">
        <v>76.287639999999996</v>
      </c>
      <c r="DO18" s="153">
        <v>115.7577</v>
      </c>
      <c r="DP18" s="153">
        <v>89.636930000000007</v>
      </c>
      <c r="DQ18" s="153">
        <v>97.718040000000002</v>
      </c>
      <c r="DR18" s="153">
        <v>94.353189999999998</v>
      </c>
      <c r="DS18" s="153">
        <v>94.557069999999996</v>
      </c>
      <c r="DT18" s="153">
        <v>101.54219999999999</v>
      </c>
      <c r="DU18" s="153">
        <v>96.518140000000002</v>
      </c>
      <c r="DV18"/>
    </row>
    <row r="19" spans="1:126">
      <c r="A19" s="284" t="s">
        <v>338</v>
      </c>
      <c r="B19" s="162">
        <v>220119061</v>
      </c>
      <c r="C19" s="173" t="s">
        <v>337</v>
      </c>
      <c r="D19" s="166">
        <v>1.75</v>
      </c>
      <c r="E19" s="162">
        <v>16474</v>
      </c>
      <c r="F19" s="162">
        <v>18247</v>
      </c>
      <c r="G19" s="162">
        <v>16067</v>
      </c>
      <c r="H19" s="162">
        <v>56391</v>
      </c>
      <c r="J19" s="162">
        <v>5188</v>
      </c>
      <c r="K19" s="172">
        <v>1077</v>
      </c>
      <c r="L19" s="162">
        <v>266</v>
      </c>
      <c r="M19" s="162">
        <v>1349</v>
      </c>
      <c r="N19" s="162">
        <v>206</v>
      </c>
      <c r="O19" s="162">
        <v>245</v>
      </c>
      <c r="P19" s="162">
        <v>100</v>
      </c>
      <c r="Q19" s="162">
        <v>372</v>
      </c>
      <c r="R19" s="162">
        <v>567</v>
      </c>
      <c r="T19" s="162">
        <f t="shared" si="0"/>
        <v>9.2000496533134718E-2</v>
      </c>
      <c r="U19" s="162">
        <f t="shared" si="1"/>
        <v>1.9098792360483056E-2</v>
      </c>
      <c r="V19" s="162">
        <f t="shared" si="2"/>
        <v>1.6146655335680465E-2</v>
      </c>
      <c r="W19" s="162">
        <f t="shared" si="3"/>
        <v>7.3929961089494164E-2</v>
      </c>
      <c r="X19" s="162">
        <f t="shared" si="4"/>
        <v>1.1289527045541732E-2</v>
      </c>
      <c r="Y19" s="162">
        <f t="shared" si="5"/>
        <v>1.3426864690086042E-2</v>
      </c>
      <c r="Z19" s="162">
        <f t="shared" si="6"/>
        <v>6.2239372627123915E-3</v>
      </c>
      <c r="AA19" s="162">
        <f t="shared" si="7"/>
        <v>2.3153046617290098E-2</v>
      </c>
      <c r="AB19" s="162">
        <f t="shared" si="8"/>
        <v>3.5289724279579264E-2</v>
      </c>
      <c r="AC19" s="177" t="s">
        <v>337</v>
      </c>
      <c r="AD19" s="176">
        <f t="shared" si="9"/>
        <v>404.75940119157235</v>
      </c>
      <c r="AE19" s="176">
        <f t="shared" si="10"/>
        <v>1259.9157399098654</v>
      </c>
      <c r="AF19" s="176">
        <f t="shared" si="11"/>
        <v>706.19873209622961</v>
      </c>
      <c r="AG19" s="176">
        <f t="shared" si="12"/>
        <v>679.74629191060558</v>
      </c>
      <c r="AH19" s="176">
        <f t="shared" si="13"/>
        <v>933.00413523652867</v>
      </c>
      <c r="AI19" s="176">
        <f t="shared" si="14"/>
        <v>773.48120495988087</v>
      </c>
      <c r="AJ19" s="176">
        <f t="shared" si="15"/>
        <v>562.59790181564119</v>
      </c>
      <c r="AK19" s="176">
        <f t="shared" si="16"/>
        <v>498.503554738123</v>
      </c>
      <c r="AL19" s="176">
        <f t="shared" si="17"/>
        <v>247.41768660791271</v>
      </c>
      <c r="AM19" s="177"/>
      <c r="AO19" s="172"/>
      <c r="AW19" s="177"/>
      <c r="AY19" s="172"/>
      <c r="BH19" s="177" t="s">
        <v>324</v>
      </c>
      <c r="BI19" s="174">
        <v>0.76130628401781297</v>
      </c>
      <c r="BJ19" s="177" t="s">
        <v>324</v>
      </c>
      <c r="BK19" s="174">
        <v>0.14230578921326076</v>
      </c>
      <c r="BL19" s="177" t="s">
        <v>324</v>
      </c>
      <c r="BM19" s="174">
        <v>0.4072333591101065</v>
      </c>
      <c r="BN19" s="177" t="s">
        <v>324</v>
      </c>
      <c r="BO19" s="174">
        <v>1.7931221596689955</v>
      </c>
      <c r="BP19" s="177" t="s">
        <v>324</v>
      </c>
      <c r="BQ19" s="174">
        <v>0.63074001220918396</v>
      </c>
      <c r="BR19" s="177" t="s">
        <v>324</v>
      </c>
      <c r="BS19" s="174">
        <v>0.4270501254832802</v>
      </c>
      <c r="BT19" s="177" t="s">
        <v>324</v>
      </c>
      <c r="BU19" s="174">
        <v>0.23903508771929824</v>
      </c>
      <c r="BV19" s="177" t="s">
        <v>324</v>
      </c>
      <c r="BW19" s="174">
        <v>1.489514802631579</v>
      </c>
      <c r="BX19" s="177" t="s">
        <v>324</v>
      </c>
      <c r="BY19" s="174">
        <v>0.36410361842105265</v>
      </c>
      <c r="CD19" s="162">
        <v>50</v>
      </c>
      <c r="CE19" s="177" t="s">
        <v>324</v>
      </c>
      <c r="CF19" s="174">
        <v>0.76130628401781297</v>
      </c>
      <c r="CG19" s="174">
        <v>0.14230578921326076</v>
      </c>
      <c r="CH19" s="174">
        <v>0.4072333591101065</v>
      </c>
      <c r="CI19" s="174">
        <v>1.7931221596689955</v>
      </c>
      <c r="CJ19" s="174">
        <v>0.63074001220918396</v>
      </c>
      <c r="CK19" s="174">
        <v>0.4270501254832802</v>
      </c>
      <c r="CL19" s="174">
        <v>0.23903508771929824</v>
      </c>
      <c r="CM19" s="174">
        <v>1.489514802631579</v>
      </c>
      <c r="CN19" s="174">
        <v>0.36410361842105265</v>
      </c>
      <c r="CP19" s="211" t="s">
        <v>324</v>
      </c>
      <c r="CQ19" s="212">
        <v>99.727320000000006</v>
      </c>
      <c r="CR19" s="212">
        <v>106.4247</v>
      </c>
      <c r="CS19" s="212">
        <v>89.691659999999999</v>
      </c>
      <c r="CT19" s="212">
        <v>105.4354</v>
      </c>
      <c r="CU19" s="212">
        <v>102.26600000000001</v>
      </c>
      <c r="CV19" s="212">
        <v>83.943049999999999</v>
      </c>
      <c r="CW19" s="212">
        <v>90.797560000000004</v>
      </c>
      <c r="CX19" s="212">
        <v>82.684759999999997</v>
      </c>
      <c r="CY19" s="212">
        <v>106.8193</v>
      </c>
      <c r="DA19" s="211" t="s">
        <v>324</v>
      </c>
      <c r="DB19" s="212">
        <v>49.863660000000003</v>
      </c>
      <c r="DC19" s="212">
        <v>53.21237</v>
      </c>
      <c r="DD19" s="212">
        <v>44.845829999999999</v>
      </c>
      <c r="DE19" s="212">
        <v>52.71772</v>
      </c>
      <c r="DF19" s="212">
        <v>51.132980000000003</v>
      </c>
      <c r="DG19" s="212">
        <v>41.971519999999998</v>
      </c>
      <c r="DH19" s="212">
        <v>45.398780000000002</v>
      </c>
      <c r="DI19" s="212">
        <v>41.342379999999999</v>
      </c>
      <c r="DJ19" s="212">
        <v>53.409669999999998</v>
      </c>
      <c r="DL19" s="211" t="s">
        <v>324</v>
      </c>
      <c r="DM19" s="153">
        <v>99.727320000000006</v>
      </c>
      <c r="DN19" s="153">
        <v>106.4247</v>
      </c>
      <c r="DO19" s="153">
        <v>89.691659999999999</v>
      </c>
      <c r="DP19" s="153">
        <v>105.4354</v>
      </c>
      <c r="DQ19" s="153">
        <v>102.26600000000001</v>
      </c>
      <c r="DR19" s="153">
        <v>83.943049999999999</v>
      </c>
      <c r="DS19" s="153">
        <v>90.797560000000004</v>
      </c>
      <c r="DT19" s="153">
        <v>82.684759999999997</v>
      </c>
      <c r="DU19" s="153">
        <v>106.8193</v>
      </c>
      <c r="DV19"/>
    </row>
    <row r="20" spans="1:126">
      <c r="A20" s="284"/>
      <c r="B20" s="162">
        <v>220119060</v>
      </c>
      <c r="C20" s="173" t="s">
        <v>336</v>
      </c>
      <c r="D20" s="166">
        <v>125</v>
      </c>
      <c r="E20" s="162">
        <v>17332</v>
      </c>
      <c r="F20" s="162">
        <v>18809</v>
      </c>
      <c r="G20" s="162">
        <v>15466</v>
      </c>
      <c r="H20" s="162">
        <v>61048</v>
      </c>
      <c r="J20" s="162">
        <v>123420</v>
      </c>
      <c r="K20" s="172">
        <v>19996</v>
      </c>
      <c r="L20" s="162">
        <v>19446</v>
      </c>
      <c r="M20" s="162">
        <v>82903</v>
      </c>
      <c r="N20" s="162">
        <v>30162</v>
      </c>
      <c r="O20" s="162">
        <v>22460</v>
      </c>
      <c r="P20" s="162">
        <v>10833</v>
      </c>
      <c r="Q20" s="162">
        <v>90199</v>
      </c>
      <c r="R20" s="162">
        <v>14428</v>
      </c>
      <c r="T20" s="162">
        <f t="shared" si="0"/>
        <v>2.0216878521818895</v>
      </c>
      <c r="U20" s="162">
        <f t="shared" si="1"/>
        <v>0.32754553793736074</v>
      </c>
      <c r="V20" s="162">
        <f t="shared" si="2"/>
        <v>1.1219709208400646</v>
      </c>
      <c r="W20" s="162">
        <f t="shared" si="3"/>
        <v>4.407624009782551</v>
      </c>
      <c r="X20" s="162">
        <f t="shared" si="4"/>
        <v>1.6035940241373809</v>
      </c>
      <c r="Y20" s="162">
        <f t="shared" si="5"/>
        <v>1.1941092030410974</v>
      </c>
      <c r="Z20" s="162">
        <f t="shared" si="6"/>
        <v>0.70043967412388464</v>
      </c>
      <c r="AA20" s="162">
        <f t="shared" si="7"/>
        <v>5.8320832794517008</v>
      </c>
      <c r="AB20" s="162">
        <f t="shared" si="8"/>
        <v>0.93288503814819601</v>
      </c>
      <c r="AC20" s="177" t="s">
        <v>336</v>
      </c>
      <c r="AD20" s="168">
        <f t="shared" si="9"/>
        <v>106.82993273150726</v>
      </c>
      <c r="AE20" s="182">
        <f t="shared" si="10"/>
        <v>97.213442485858309</v>
      </c>
      <c r="AF20" s="168">
        <f t="shared" si="11"/>
        <v>86.985113904162191</v>
      </c>
      <c r="AG20" s="168">
        <f t="shared" si="12"/>
        <v>104.60090438747291</v>
      </c>
      <c r="AH20" s="168">
        <f t="shared" si="13"/>
        <v>95.037748596710614</v>
      </c>
      <c r="AI20" s="168">
        <f t="shared" si="14"/>
        <v>92.634978882045601</v>
      </c>
      <c r="AJ20" s="168">
        <f t="shared" si="15"/>
        <v>104.59635501433533</v>
      </c>
      <c r="AK20" s="168">
        <f t="shared" si="16"/>
        <v>116.61159974454267</v>
      </c>
      <c r="AL20" s="168">
        <f t="shared" si="17"/>
        <v>116.51006182145711</v>
      </c>
      <c r="AM20" s="177" t="s">
        <v>336</v>
      </c>
      <c r="AN20" s="162">
        <f t="shared" ref="AN20:AV25" si="29">T20</f>
        <v>2.0216878521818895</v>
      </c>
      <c r="AO20" s="172">
        <f t="shared" si="29"/>
        <v>0.32754553793736074</v>
      </c>
      <c r="AP20" s="162">
        <f t="shared" si="29"/>
        <v>1.1219709208400646</v>
      </c>
      <c r="AQ20" s="162">
        <f t="shared" si="29"/>
        <v>4.407624009782551</v>
      </c>
      <c r="AR20" s="162">
        <f t="shared" si="29"/>
        <v>1.6035940241373809</v>
      </c>
      <c r="AS20" s="162">
        <f t="shared" si="29"/>
        <v>1.1941092030410974</v>
      </c>
      <c r="AT20" s="162">
        <f t="shared" si="29"/>
        <v>0.70043967412388464</v>
      </c>
      <c r="AU20" s="162">
        <f t="shared" si="29"/>
        <v>5.8320832794517008</v>
      </c>
      <c r="AV20" s="162">
        <f t="shared" si="29"/>
        <v>0.93288503814819601</v>
      </c>
      <c r="AW20" s="177" t="s">
        <v>336</v>
      </c>
      <c r="AX20" s="168">
        <f t="shared" ref="AX20:AX25" si="30">(((AN20-$AN$35)/$AN$34)/$D20)*100</f>
        <v>108.77396729890414</v>
      </c>
      <c r="AY20" s="182">
        <f t="shared" ref="AY20:AY25" si="31">(((AO20-$AO$35)/$AO$34)/$D20)*100</f>
        <v>107.88484811472297</v>
      </c>
      <c r="AZ20" s="168">
        <f t="shared" ref="AZ20:AZ25" si="32">(((AP20-$AP$35)/$AP$34)/$D20)*100</f>
        <v>93.341951161222411</v>
      </c>
      <c r="BA20" s="168">
        <f t="shared" ref="BA20:BA25" si="33">(((AQ20-$AQ$35)/$AQ$34)/$D20)*100</f>
        <v>110.97431835905607</v>
      </c>
      <c r="BB20" s="168">
        <f t="shared" ref="BB20:BB25" si="34">(((AR20-$AR$35)/$AR$34)/$D20)*100</f>
        <v>104.68885780739599</v>
      </c>
      <c r="BC20" s="168">
        <f t="shared" ref="BC20:BC25" si="35">(((AS20-$AS$35)/$AS$34)/$D20)*100</f>
        <v>99.928427570529394</v>
      </c>
      <c r="BD20" s="168">
        <f t="shared" ref="BD20:BD25" si="36">(((AT20-$AT$35)/$AT$34)/$D20)*100</f>
        <v>109.96322426913996</v>
      </c>
      <c r="BE20" s="168">
        <f t="shared" ref="BE20:BE25" si="37">(((AU20-$AU$35)/$AU$34)/$D20)*100</f>
        <v>120.98199863476238</v>
      </c>
      <c r="BF20" s="168">
        <f t="shared" ref="BF20:BF25" si="38">(((AV20-$AV$35)/$AV$34)/$D20)*100</f>
        <v>117.17318647157865</v>
      </c>
      <c r="BH20" s="177" t="s">
        <v>323</v>
      </c>
      <c r="BI20" s="174">
        <v>1.4729047072330654</v>
      </c>
      <c r="BJ20" s="177" t="s">
        <v>323</v>
      </c>
      <c r="BK20" s="174">
        <v>0.22489301743033085</v>
      </c>
      <c r="BL20" s="177" t="s">
        <v>323</v>
      </c>
      <c r="BM20" s="174">
        <v>0.8819020431898078</v>
      </c>
      <c r="BN20" s="177" t="s">
        <v>323</v>
      </c>
      <c r="BO20" s="174">
        <v>2.7193038051824585</v>
      </c>
      <c r="BP20" s="177" t="s">
        <v>323</v>
      </c>
      <c r="BQ20" s="174">
        <v>1.1466494405577359</v>
      </c>
      <c r="BR20" s="177" t="s">
        <v>323</v>
      </c>
      <c r="BS20" s="174">
        <v>1.0473149208980328</v>
      </c>
      <c r="BT20" s="177" t="s">
        <v>323</v>
      </c>
      <c r="BU20" s="174">
        <v>0.45566051446010752</v>
      </c>
      <c r="BV20" s="177" t="s">
        <v>323</v>
      </c>
      <c r="BW20" s="174">
        <v>3.261270164220317</v>
      </c>
      <c r="BX20" s="177" t="s">
        <v>323</v>
      </c>
      <c r="BY20" s="174">
        <v>0.5322191541927046</v>
      </c>
      <c r="CD20" s="162">
        <v>87.5</v>
      </c>
      <c r="CE20" s="177" t="s">
        <v>323</v>
      </c>
      <c r="CF20" s="174">
        <v>1.4729047072330654</v>
      </c>
      <c r="CG20" s="174">
        <v>0.22489301743033085</v>
      </c>
      <c r="CH20" s="174">
        <v>0.8819020431898078</v>
      </c>
      <c r="CI20" s="174">
        <v>2.7193038051824585</v>
      </c>
      <c r="CJ20" s="174">
        <v>1.1466494405577359</v>
      </c>
      <c r="CK20" s="174">
        <v>1.0473149208980328</v>
      </c>
      <c r="CL20" s="174">
        <v>0.45566051446010752</v>
      </c>
      <c r="CM20" s="174">
        <v>3.261270164220317</v>
      </c>
      <c r="CN20" s="174">
        <v>0.5322191541927046</v>
      </c>
      <c r="CP20" s="211" t="s">
        <v>323</v>
      </c>
      <c r="CQ20" s="212">
        <v>114.66540000000001</v>
      </c>
      <c r="CR20" s="212">
        <v>101.4987</v>
      </c>
      <c r="CS20" s="212">
        <v>102.256</v>
      </c>
      <c r="CT20" s="212">
        <v>92.7774</v>
      </c>
      <c r="CU20" s="212">
        <v>101.2664</v>
      </c>
      <c r="CV20" s="212">
        <v>117.2135</v>
      </c>
      <c r="CW20" s="212">
        <v>99.618750000000006</v>
      </c>
      <c r="CX20" s="212">
        <v>97.702110000000005</v>
      </c>
      <c r="CY20" s="212">
        <v>92.299629999999993</v>
      </c>
      <c r="DA20" s="211" t="s">
        <v>323</v>
      </c>
      <c r="DB20" s="212">
        <v>100.3323</v>
      </c>
      <c r="DC20" s="212">
        <v>88.811350000000004</v>
      </c>
      <c r="DD20" s="212">
        <v>89.474029999999999</v>
      </c>
      <c r="DE20" s="212">
        <v>81.180229999999995</v>
      </c>
      <c r="DF20" s="212">
        <v>88.608099999999993</v>
      </c>
      <c r="DG20" s="212">
        <v>102.56180000000001</v>
      </c>
      <c r="DH20" s="212">
        <v>87.166399999999996</v>
      </c>
      <c r="DI20" s="212">
        <v>85.489350000000002</v>
      </c>
      <c r="DJ20" s="212">
        <v>80.762180000000001</v>
      </c>
      <c r="DL20" s="211" t="s">
        <v>323</v>
      </c>
      <c r="DM20" s="153">
        <v>114.66540000000001</v>
      </c>
      <c r="DN20" s="153">
        <v>101.4987</v>
      </c>
      <c r="DO20" s="153">
        <v>102.256</v>
      </c>
      <c r="DP20" s="153">
        <v>92.7774</v>
      </c>
      <c r="DQ20" s="153">
        <v>101.2664</v>
      </c>
      <c r="DR20" s="153">
        <v>117.2135</v>
      </c>
      <c r="DS20" s="153">
        <v>99.618750000000006</v>
      </c>
      <c r="DT20" s="153">
        <v>97.702110000000005</v>
      </c>
      <c r="DU20" s="153">
        <v>92.299629999999993</v>
      </c>
      <c r="DV20"/>
    </row>
    <row r="21" spans="1:126">
      <c r="A21" s="284"/>
      <c r="B21" s="162">
        <v>220119064</v>
      </c>
      <c r="C21" s="173" t="s">
        <v>335</v>
      </c>
      <c r="D21" s="166">
        <v>200</v>
      </c>
      <c r="E21" s="162">
        <v>17850</v>
      </c>
      <c r="F21" s="162">
        <v>16082</v>
      </c>
      <c r="G21" s="162">
        <v>15872</v>
      </c>
      <c r="H21" s="162">
        <v>54407</v>
      </c>
      <c r="J21" s="162">
        <v>162240</v>
      </c>
      <c r="K21" s="172">
        <v>31884</v>
      </c>
      <c r="L21" s="162">
        <v>37715</v>
      </c>
      <c r="M21" s="162">
        <v>120436</v>
      </c>
      <c r="N21" s="162">
        <v>41361</v>
      </c>
      <c r="O21" s="162">
        <v>30620</v>
      </c>
      <c r="P21" s="162">
        <v>16354</v>
      </c>
      <c r="Q21" s="162">
        <v>124316</v>
      </c>
      <c r="R21" s="162">
        <v>21395</v>
      </c>
      <c r="T21" s="162">
        <f t="shared" si="0"/>
        <v>2.9819692319003068</v>
      </c>
      <c r="U21" s="162">
        <f t="shared" si="1"/>
        <v>0.5860275332218281</v>
      </c>
      <c r="V21" s="162">
        <f t="shared" si="2"/>
        <v>2.1128851540616247</v>
      </c>
      <c r="W21" s="162">
        <f t="shared" si="3"/>
        <v>7.4888695435891055</v>
      </c>
      <c r="X21" s="162">
        <f t="shared" si="4"/>
        <v>2.5718816067653276</v>
      </c>
      <c r="Y21" s="162">
        <f t="shared" si="5"/>
        <v>1.9039920407909463</v>
      </c>
      <c r="Z21" s="162">
        <f t="shared" si="6"/>
        <v>1.030367943548387</v>
      </c>
      <c r="AA21" s="162">
        <f t="shared" si="7"/>
        <v>7.832409274193548</v>
      </c>
      <c r="AB21" s="162">
        <f t="shared" si="8"/>
        <v>1.3479712701612903</v>
      </c>
      <c r="AC21" s="177" t="s">
        <v>335</v>
      </c>
      <c r="AD21" s="168">
        <f t="shared" si="9"/>
        <v>98.232753831981611</v>
      </c>
      <c r="AE21" s="182">
        <f t="shared" si="10"/>
        <v>102.43619398537598</v>
      </c>
      <c r="AF21" s="168">
        <f t="shared" si="11"/>
        <v>97.544931680757202</v>
      </c>
      <c r="AG21" s="168">
        <f t="shared" si="12"/>
        <v>107.62857056210473</v>
      </c>
      <c r="AH21" s="168">
        <f t="shared" si="13"/>
        <v>90.554711069252491</v>
      </c>
      <c r="AI21" s="168">
        <f t="shared" si="14"/>
        <v>88.638008964254752</v>
      </c>
      <c r="AJ21" s="168">
        <f t="shared" si="15"/>
        <v>94.101774840610489</v>
      </c>
      <c r="AK21" s="168">
        <f t="shared" si="16"/>
        <v>96.477476370999412</v>
      </c>
      <c r="AL21" s="168">
        <f t="shared" si="17"/>
        <v>105.4921482069725</v>
      </c>
      <c r="AM21" s="177" t="s">
        <v>335</v>
      </c>
      <c r="AN21" s="162">
        <f t="shared" si="29"/>
        <v>2.9819692319003068</v>
      </c>
      <c r="AO21" s="172">
        <f t="shared" si="29"/>
        <v>0.5860275332218281</v>
      </c>
      <c r="AP21" s="162">
        <f t="shared" si="29"/>
        <v>2.1128851540616247</v>
      </c>
      <c r="AQ21" s="162">
        <f t="shared" si="29"/>
        <v>7.4888695435891055</v>
      </c>
      <c r="AR21" s="162">
        <f t="shared" si="29"/>
        <v>2.5718816067653276</v>
      </c>
      <c r="AS21" s="162">
        <f t="shared" si="29"/>
        <v>1.9039920407909463</v>
      </c>
      <c r="AT21" s="162">
        <f t="shared" si="29"/>
        <v>1.030367943548387</v>
      </c>
      <c r="AU21" s="162">
        <f t="shared" si="29"/>
        <v>7.832409274193548</v>
      </c>
      <c r="AV21" s="162">
        <f t="shared" si="29"/>
        <v>1.3479712701612903</v>
      </c>
      <c r="AW21" s="177" t="s">
        <v>335</v>
      </c>
      <c r="AX21" s="168">
        <f t="shared" si="30"/>
        <v>99.336246457874424</v>
      </c>
      <c r="AY21" s="182">
        <f t="shared" si="31"/>
        <v>108.3096846503461</v>
      </c>
      <c r="AZ21" s="168">
        <f t="shared" si="32"/>
        <v>101.03518798108739</v>
      </c>
      <c r="BA21" s="168">
        <f t="shared" si="33"/>
        <v>111.12343545475996</v>
      </c>
      <c r="BB21" s="168">
        <f t="shared" si="34"/>
        <v>96.050408302715439</v>
      </c>
      <c r="BC21" s="168">
        <f t="shared" si="35"/>
        <v>92.798491888017111</v>
      </c>
      <c r="BD21" s="168">
        <f t="shared" si="36"/>
        <v>97.176306849354518</v>
      </c>
      <c r="BE21" s="168">
        <f t="shared" si="37"/>
        <v>99.017573633420184</v>
      </c>
      <c r="BF21" s="168">
        <f t="shared" si="38"/>
        <v>105.86640238581484</v>
      </c>
      <c r="BH21" s="177" t="s">
        <v>336</v>
      </c>
      <c r="BI21" s="174">
        <v>1.9156062534084712</v>
      </c>
      <c r="BJ21" s="177" t="s">
        <v>336</v>
      </c>
      <c r="BK21" s="174">
        <v>0.34424422832212326</v>
      </c>
      <c r="BL21" s="177" t="s">
        <v>336</v>
      </c>
      <c r="BM21" s="174">
        <v>1.2606347062795409</v>
      </c>
      <c r="BN21" s="177" t="s">
        <v>336</v>
      </c>
      <c r="BO21" s="174">
        <v>4.1633816939805097</v>
      </c>
      <c r="BP21" s="177" t="s">
        <v>336</v>
      </c>
      <c r="BQ21" s="174">
        <v>1.6636480431172249</v>
      </c>
      <c r="BR21" s="177" t="s">
        <v>336</v>
      </c>
      <c r="BS21" s="174">
        <v>1.5744994202989377</v>
      </c>
      <c r="BT21" s="177" t="s">
        <v>336</v>
      </c>
      <c r="BU21" s="174">
        <v>0.63446503159473067</v>
      </c>
      <c r="BV21" s="177" t="s">
        <v>336</v>
      </c>
      <c r="BW21" s="174">
        <v>4.9189247081503691</v>
      </c>
      <c r="BX21" s="177" t="s">
        <v>336</v>
      </c>
      <c r="BY21" s="174">
        <v>0.76677019742244124</v>
      </c>
      <c r="CD21" s="162">
        <v>125</v>
      </c>
      <c r="CE21" s="177" t="s">
        <v>336</v>
      </c>
      <c r="CF21" s="174">
        <v>1.9156062534084712</v>
      </c>
      <c r="CG21" s="174">
        <v>0.34424422832212326</v>
      </c>
      <c r="CH21" s="174">
        <v>1.2606347062795409</v>
      </c>
      <c r="CI21" s="174">
        <v>4.1633816939805097</v>
      </c>
      <c r="CJ21" s="174">
        <v>1.6636480431172249</v>
      </c>
      <c r="CK21" s="174">
        <v>1.5744994202989377</v>
      </c>
      <c r="CL21" s="174">
        <v>0.63446503159473067</v>
      </c>
      <c r="CM21" s="174">
        <v>4.9189247081503691</v>
      </c>
      <c r="CN21" s="174">
        <v>0.76677019742244124</v>
      </c>
      <c r="CP21" s="211" t="s">
        <v>336</v>
      </c>
      <c r="CQ21" s="212">
        <v>105.3839</v>
      </c>
      <c r="CR21" s="212">
        <v>112.2059</v>
      </c>
      <c r="CS21" s="212">
        <v>100.0659</v>
      </c>
      <c r="CT21" s="212">
        <v>100.4466</v>
      </c>
      <c r="CU21" s="212">
        <v>100.9299</v>
      </c>
      <c r="CV21" s="212">
        <v>123.24760000000001</v>
      </c>
      <c r="CW21" s="212">
        <v>97.313410000000005</v>
      </c>
      <c r="CX21" s="212">
        <v>101.4346</v>
      </c>
      <c r="CY21" s="212">
        <v>95.139020000000002</v>
      </c>
      <c r="DA21" s="211" t="s">
        <v>336</v>
      </c>
      <c r="DB21" s="212">
        <v>131.72989999999999</v>
      </c>
      <c r="DC21" s="212">
        <v>140.25729999999999</v>
      </c>
      <c r="DD21" s="212">
        <v>125.08240000000001</v>
      </c>
      <c r="DE21" s="212">
        <v>125.5582</v>
      </c>
      <c r="DF21" s="212">
        <v>126.1623</v>
      </c>
      <c r="DG21" s="212">
        <v>154.05950000000001</v>
      </c>
      <c r="DH21" s="212">
        <v>121.6418</v>
      </c>
      <c r="DI21" s="212">
        <v>126.7933</v>
      </c>
      <c r="DJ21" s="212">
        <v>118.9238</v>
      </c>
      <c r="DL21" s="211" t="s">
        <v>336</v>
      </c>
      <c r="DM21" s="153">
        <v>105.3839</v>
      </c>
      <c r="DN21" s="153">
        <v>112.2059</v>
      </c>
      <c r="DO21" s="153">
        <v>100.0659</v>
      </c>
      <c r="DP21" s="153">
        <v>100.4466</v>
      </c>
      <c r="DQ21" s="153">
        <v>100.9299</v>
      </c>
      <c r="DR21" s="153">
        <v>123.24760000000001</v>
      </c>
      <c r="DS21" s="153">
        <v>97.313410000000005</v>
      </c>
      <c r="DT21" s="153">
        <v>101.4346</v>
      </c>
      <c r="DU21" s="153">
        <v>95.139020000000002</v>
      </c>
      <c r="DV21"/>
    </row>
    <row r="22" spans="1:126">
      <c r="A22" s="284"/>
      <c r="B22" s="162">
        <v>220119053</v>
      </c>
      <c r="C22" s="173" t="s">
        <v>334</v>
      </c>
      <c r="D22" s="166">
        <v>375</v>
      </c>
      <c r="E22" s="162">
        <v>17506</v>
      </c>
      <c r="F22" s="162">
        <v>18377</v>
      </c>
      <c r="G22" s="162">
        <v>16280</v>
      </c>
      <c r="H22" s="162">
        <v>67417</v>
      </c>
      <c r="J22" s="162">
        <v>351318</v>
      </c>
      <c r="K22" s="172">
        <v>57884</v>
      </c>
      <c r="L22" s="162">
        <v>63608</v>
      </c>
      <c r="M22" s="162">
        <v>244092</v>
      </c>
      <c r="N22" s="162">
        <v>95284</v>
      </c>
      <c r="O22" s="162">
        <v>67345</v>
      </c>
      <c r="P22" s="162">
        <v>32039</v>
      </c>
      <c r="Q22" s="162">
        <v>272806</v>
      </c>
      <c r="R22" s="162">
        <v>41100</v>
      </c>
      <c r="T22" s="162">
        <f t="shared" si="0"/>
        <v>5.2111188572615212</v>
      </c>
      <c r="U22" s="162">
        <f t="shared" si="1"/>
        <v>0.85859649643265057</v>
      </c>
      <c r="V22" s="162">
        <f t="shared" si="2"/>
        <v>3.6334970867131271</v>
      </c>
      <c r="W22" s="162">
        <f t="shared" si="3"/>
        <v>13.282472656037438</v>
      </c>
      <c r="X22" s="162">
        <f t="shared" si="4"/>
        <v>5.1849594601948086</v>
      </c>
      <c r="Y22" s="162">
        <f t="shared" si="5"/>
        <v>3.6646351417532785</v>
      </c>
      <c r="Z22" s="162">
        <f t="shared" si="6"/>
        <v>1.9679975429975429</v>
      </c>
      <c r="AA22" s="162">
        <f t="shared" si="7"/>
        <v>16.757125307125307</v>
      </c>
      <c r="AB22" s="162">
        <f t="shared" si="8"/>
        <v>2.5245700245700244</v>
      </c>
      <c r="AC22" s="177" t="s">
        <v>334</v>
      </c>
      <c r="AD22" s="168">
        <f t="shared" si="9"/>
        <v>91.344976687660662</v>
      </c>
      <c r="AE22" s="182">
        <f t="shared" si="10"/>
        <v>78.072201387072852</v>
      </c>
      <c r="AF22" s="168">
        <f t="shared" si="11"/>
        <v>87.363105823726542</v>
      </c>
      <c r="AG22" s="168">
        <f t="shared" si="12"/>
        <v>99.773885014907421</v>
      </c>
      <c r="AH22" s="168">
        <f t="shared" si="13"/>
        <v>93.13837074477027</v>
      </c>
      <c r="AI22" s="168">
        <f t="shared" si="14"/>
        <v>87.936982484011153</v>
      </c>
      <c r="AJ22" s="168">
        <f t="shared" si="15"/>
        <v>93.731963803933809</v>
      </c>
      <c r="AK22" s="168">
        <f t="shared" si="16"/>
        <v>107.60035486793744</v>
      </c>
      <c r="AL22" s="168">
        <f t="shared" si="17"/>
        <v>105.65743197100123</v>
      </c>
      <c r="AM22" s="177" t="s">
        <v>334</v>
      </c>
      <c r="AN22" s="162">
        <f t="shared" si="29"/>
        <v>5.2111188572615212</v>
      </c>
      <c r="AO22" s="172">
        <f t="shared" si="29"/>
        <v>0.85859649643265057</v>
      </c>
      <c r="AP22" s="162">
        <f t="shared" si="29"/>
        <v>3.6334970867131271</v>
      </c>
      <c r="AQ22" s="162">
        <f t="shared" si="29"/>
        <v>13.282472656037438</v>
      </c>
      <c r="AR22" s="162">
        <f t="shared" si="29"/>
        <v>5.1849594601948086</v>
      </c>
      <c r="AS22" s="162">
        <f t="shared" si="29"/>
        <v>3.6646351417532785</v>
      </c>
      <c r="AT22" s="162">
        <f t="shared" si="29"/>
        <v>1.9679975429975429</v>
      </c>
      <c r="AU22" s="162">
        <f t="shared" si="29"/>
        <v>16.757125307125307</v>
      </c>
      <c r="AV22" s="162">
        <f t="shared" si="29"/>
        <v>2.5245700245700244</v>
      </c>
      <c r="AW22" s="177" t="s">
        <v>334</v>
      </c>
      <c r="AX22" s="168">
        <f t="shared" si="30"/>
        <v>91.795427236720002</v>
      </c>
      <c r="AY22" s="182">
        <f t="shared" si="31"/>
        <v>80.756982307306572</v>
      </c>
      <c r="AZ22" s="168">
        <f t="shared" si="32"/>
        <v>88.829465307745949</v>
      </c>
      <c r="BA22" s="168">
        <f t="shared" si="33"/>
        <v>101.14791855385997</v>
      </c>
      <c r="BB22" s="168">
        <f t="shared" si="34"/>
        <v>95.297598562137921</v>
      </c>
      <c r="BC22" s="168">
        <f t="shared" si="35"/>
        <v>89.629547914940673</v>
      </c>
      <c r="BD22" s="168">
        <f t="shared" si="36"/>
        <v>94.947682721342105</v>
      </c>
      <c r="BE22" s="168">
        <f t="shared" si="37"/>
        <v>108.4996252739372</v>
      </c>
      <c r="BF22" s="168">
        <f t="shared" si="38"/>
        <v>105.79626254115465</v>
      </c>
      <c r="BH22" s="177" t="s">
        <v>336</v>
      </c>
      <c r="BI22" s="174">
        <v>2.0216878521818895</v>
      </c>
      <c r="BJ22" s="177" t="s">
        <v>336</v>
      </c>
      <c r="BK22" s="174">
        <v>0.32754553793736074</v>
      </c>
      <c r="BL22" s="177" t="s">
        <v>336</v>
      </c>
      <c r="BM22" s="174">
        <v>1.1219709208400646</v>
      </c>
      <c r="BN22" s="177" t="s">
        <v>336</v>
      </c>
      <c r="BO22" s="174">
        <v>4.407624009782551</v>
      </c>
      <c r="BP22" s="177" t="s">
        <v>336</v>
      </c>
      <c r="BQ22" s="174">
        <v>1.6035940241373809</v>
      </c>
      <c r="BR22" s="177" t="s">
        <v>336</v>
      </c>
      <c r="BS22" s="174">
        <v>1.1941092030410974</v>
      </c>
      <c r="BT22" s="177" t="s">
        <v>336</v>
      </c>
      <c r="BU22" s="174">
        <v>0.70043967412388464</v>
      </c>
      <c r="BV22" s="177" t="s">
        <v>336</v>
      </c>
      <c r="BW22" s="174">
        <v>5.8320832794517008</v>
      </c>
      <c r="BX22" s="177" t="s">
        <v>336</v>
      </c>
      <c r="BY22" s="174">
        <v>0.93288503814819601</v>
      </c>
      <c r="CD22" s="162">
        <v>125</v>
      </c>
      <c r="CE22" s="177" t="s">
        <v>336</v>
      </c>
      <c r="CF22" s="174">
        <v>2.0216878521818895</v>
      </c>
      <c r="CG22" s="174">
        <v>0.32754553793736074</v>
      </c>
      <c r="CH22" s="174">
        <v>1.1219709208400646</v>
      </c>
      <c r="CI22" s="174">
        <v>4.407624009782551</v>
      </c>
      <c r="CJ22" s="174">
        <v>1.6035940241373809</v>
      </c>
      <c r="CK22" s="174">
        <v>1.1941092030410974</v>
      </c>
      <c r="CL22" s="174">
        <v>0.70043967412388464</v>
      </c>
      <c r="CM22" s="174">
        <v>5.8320832794517008</v>
      </c>
      <c r="CN22" s="174">
        <v>0.93288503814819601</v>
      </c>
      <c r="CP22" s="211" t="s">
        <v>336</v>
      </c>
      <c r="CQ22" s="212">
        <v>111.4028</v>
      </c>
      <c r="CR22" s="212">
        <v>106.44750000000001</v>
      </c>
      <c r="CS22" s="212">
        <v>89.636189999999999</v>
      </c>
      <c r="CT22" s="212">
        <v>106.4512</v>
      </c>
      <c r="CU22" s="212">
        <v>97.440060000000003</v>
      </c>
      <c r="CV22" s="212">
        <v>93.521050000000002</v>
      </c>
      <c r="CW22" s="212">
        <v>107.48990000000001</v>
      </c>
      <c r="CX22" s="212">
        <v>119.63720000000001</v>
      </c>
      <c r="CY22" s="212">
        <v>116.7606</v>
      </c>
      <c r="DA22" s="211" t="s">
        <v>336</v>
      </c>
      <c r="DB22" s="212">
        <v>139.2535</v>
      </c>
      <c r="DC22" s="212">
        <v>133.05940000000001</v>
      </c>
      <c r="DD22" s="212">
        <v>112.04519999999999</v>
      </c>
      <c r="DE22" s="212">
        <v>133.06399999999999</v>
      </c>
      <c r="DF22" s="212">
        <v>121.8001</v>
      </c>
      <c r="DG22" s="212">
        <v>116.90130000000001</v>
      </c>
      <c r="DH22" s="212">
        <v>134.36240000000001</v>
      </c>
      <c r="DI22" s="212">
        <v>149.54650000000001</v>
      </c>
      <c r="DJ22" s="212">
        <v>145.95079999999999</v>
      </c>
      <c r="DL22" s="211" t="s">
        <v>336</v>
      </c>
      <c r="DM22" s="153">
        <v>111.4028</v>
      </c>
      <c r="DN22" s="153">
        <v>106.44750000000001</v>
      </c>
      <c r="DO22" s="153">
        <v>89.636189999999999</v>
      </c>
      <c r="DP22" s="153">
        <v>106.4512</v>
      </c>
      <c r="DQ22" s="153">
        <v>97.440060000000003</v>
      </c>
      <c r="DR22" s="153">
        <v>93.521050000000002</v>
      </c>
      <c r="DS22" s="153">
        <v>107.48990000000001</v>
      </c>
      <c r="DT22" s="153">
        <v>119.63720000000001</v>
      </c>
      <c r="DU22" s="153">
        <v>116.7606</v>
      </c>
      <c r="DV22"/>
    </row>
    <row r="23" spans="1:126">
      <c r="A23" s="284"/>
      <c r="B23" s="162">
        <v>220119059</v>
      </c>
      <c r="C23" s="173" t="s">
        <v>333</v>
      </c>
      <c r="D23" s="166">
        <v>625</v>
      </c>
      <c r="E23" s="162">
        <v>22875</v>
      </c>
      <c r="F23" s="162">
        <v>23575</v>
      </c>
      <c r="G23" s="162">
        <v>20807</v>
      </c>
      <c r="H23" s="162">
        <v>83245</v>
      </c>
      <c r="J23" s="162">
        <v>842364</v>
      </c>
      <c r="K23" s="172">
        <v>146714</v>
      </c>
      <c r="L23" s="162">
        <v>148202</v>
      </c>
      <c r="M23" s="162">
        <v>505291</v>
      </c>
      <c r="N23" s="162">
        <v>200925</v>
      </c>
      <c r="O23" s="162">
        <v>161416</v>
      </c>
      <c r="P23" s="162">
        <v>72625</v>
      </c>
      <c r="Q23" s="162">
        <v>544294</v>
      </c>
      <c r="R23" s="162">
        <v>86689</v>
      </c>
      <c r="T23" s="162">
        <f t="shared" si="0"/>
        <v>10.119094239894288</v>
      </c>
      <c r="U23" s="162">
        <f t="shared" si="1"/>
        <v>1.7624361823532946</v>
      </c>
      <c r="V23" s="162">
        <f t="shared" si="2"/>
        <v>6.4787759562841529</v>
      </c>
      <c r="W23" s="162">
        <f t="shared" si="3"/>
        <v>21.433340402969247</v>
      </c>
      <c r="X23" s="162">
        <f t="shared" si="4"/>
        <v>8.5227995758218444</v>
      </c>
      <c r="Y23" s="162">
        <f t="shared" si="5"/>
        <v>6.8469141039236483</v>
      </c>
      <c r="Z23" s="162">
        <f t="shared" si="6"/>
        <v>3.4904118806171001</v>
      </c>
      <c r="AA23" s="162">
        <f t="shared" si="7"/>
        <v>26.159177199980775</v>
      </c>
      <c r="AB23" s="162">
        <f t="shared" si="8"/>
        <v>4.1663382515499592</v>
      </c>
      <c r="AC23" s="177" t="s">
        <v>333</v>
      </c>
      <c r="AD23" s="168">
        <f t="shared" si="9"/>
        <v>106.26682379865105</v>
      </c>
      <c r="AE23" s="182">
        <f t="shared" si="10"/>
        <v>93.47873034912196</v>
      </c>
      <c r="AF23" s="168">
        <f t="shared" si="11"/>
        <v>92.092567835538745</v>
      </c>
      <c r="AG23" s="168">
        <f t="shared" si="12"/>
        <v>95.631545740212815</v>
      </c>
      <c r="AH23" s="168">
        <f t="shared" si="13"/>
        <v>90.251040553421419</v>
      </c>
      <c r="AI23" s="168">
        <f t="shared" si="14"/>
        <v>96.860466304562451</v>
      </c>
      <c r="AJ23" s="168">
        <f t="shared" si="15"/>
        <v>98.660541887222593</v>
      </c>
      <c r="AK23" s="168">
        <f t="shared" si="16"/>
        <v>100.04939535972031</v>
      </c>
      <c r="AL23" s="168">
        <f t="shared" si="17"/>
        <v>104.74843681617421</v>
      </c>
      <c r="AM23" s="177" t="s">
        <v>333</v>
      </c>
      <c r="AN23" s="162">
        <f t="shared" si="29"/>
        <v>10.119094239894288</v>
      </c>
      <c r="AO23" s="172">
        <f t="shared" si="29"/>
        <v>1.7624361823532946</v>
      </c>
      <c r="AP23" s="162">
        <f t="shared" si="29"/>
        <v>6.4787759562841529</v>
      </c>
      <c r="AQ23" s="162">
        <f t="shared" si="29"/>
        <v>21.433340402969247</v>
      </c>
      <c r="AR23" s="162">
        <f t="shared" si="29"/>
        <v>8.5227995758218444</v>
      </c>
      <c r="AS23" s="162">
        <f t="shared" si="29"/>
        <v>6.8469141039236483</v>
      </c>
      <c r="AT23" s="162">
        <f t="shared" si="29"/>
        <v>3.4904118806171001</v>
      </c>
      <c r="AU23" s="162">
        <f t="shared" si="29"/>
        <v>26.159177199980775</v>
      </c>
      <c r="AV23" s="162">
        <f t="shared" si="29"/>
        <v>4.1663382515499592</v>
      </c>
      <c r="AW23" s="177" t="s">
        <v>333</v>
      </c>
      <c r="AX23" s="168">
        <f t="shared" si="30"/>
        <v>106.35468709827424</v>
      </c>
      <c r="AY23" s="182">
        <f t="shared" si="31"/>
        <v>94.198759616272397</v>
      </c>
      <c r="AZ23" s="168">
        <f t="shared" si="32"/>
        <v>92.528799076361153</v>
      </c>
      <c r="BA23" s="168">
        <f t="shared" si="33"/>
        <v>96.042434137181061</v>
      </c>
      <c r="BB23" s="168">
        <f t="shared" si="34"/>
        <v>90.955049348122913</v>
      </c>
      <c r="BC23" s="168">
        <f t="shared" si="35"/>
        <v>97.305184417410999</v>
      </c>
      <c r="BD23" s="168">
        <f t="shared" si="36"/>
        <v>98.976877309694274</v>
      </c>
      <c r="BE23" s="168">
        <f t="shared" si="37"/>
        <v>100.30107301578752</v>
      </c>
      <c r="BF23" s="168">
        <f t="shared" si="38"/>
        <v>104.78085648220701</v>
      </c>
      <c r="BH23" s="177" t="s">
        <v>335</v>
      </c>
      <c r="BI23" s="174">
        <v>2.7484526077848916</v>
      </c>
      <c r="BJ23" s="177" t="s">
        <v>335</v>
      </c>
      <c r="BK23" s="174">
        <v>0.47103447459673126</v>
      </c>
      <c r="BL23" s="177" t="s">
        <v>335</v>
      </c>
      <c r="BM23" s="174">
        <v>2.0835630879013949</v>
      </c>
      <c r="BN23" s="177" t="s">
        <v>335</v>
      </c>
      <c r="BO23" s="174">
        <v>6.4532151690024735</v>
      </c>
      <c r="BP23" s="177" t="s">
        <v>335</v>
      </c>
      <c r="BQ23" s="174">
        <v>2.6197787853805989</v>
      </c>
      <c r="BR23" s="177" t="s">
        <v>335</v>
      </c>
      <c r="BS23" s="174">
        <v>2.0155262434734817</v>
      </c>
      <c r="BT23" s="177" t="s">
        <v>335</v>
      </c>
      <c r="BU23" s="174">
        <v>1.0412419449326304</v>
      </c>
      <c r="BV23" s="177" t="s">
        <v>335</v>
      </c>
      <c r="BW23" s="174">
        <v>7.3338019917984765</v>
      </c>
      <c r="BX23" s="177" t="s">
        <v>335</v>
      </c>
      <c r="BY23" s="174">
        <v>1.2095293887912517</v>
      </c>
      <c r="CD23" s="162">
        <v>200</v>
      </c>
      <c r="CE23" s="177" t="s">
        <v>335</v>
      </c>
      <c r="CF23" s="174">
        <v>2.7484526077848916</v>
      </c>
      <c r="CG23" s="174">
        <v>0.47103447459673126</v>
      </c>
      <c r="CH23" s="174">
        <v>2.0835630879013949</v>
      </c>
      <c r="CI23" s="174">
        <v>6.4532151690024735</v>
      </c>
      <c r="CJ23" s="174">
        <v>2.6197787853805989</v>
      </c>
      <c r="CK23" s="174">
        <v>2.0155262434734817</v>
      </c>
      <c r="CL23" s="174">
        <v>1.0412419449326304</v>
      </c>
      <c r="CM23" s="174">
        <v>7.3338019917984765</v>
      </c>
      <c r="CN23" s="174">
        <v>1.2095293887912517</v>
      </c>
      <c r="CP23" s="211" t="s">
        <v>335</v>
      </c>
      <c r="CQ23" s="212">
        <v>95.398880000000005</v>
      </c>
      <c r="CR23" s="212">
        <v>97.454949999999997</v>
      </c>
      <c r="CS23" s="212">
        <v>101.2269</v>
      </c>
      <c r="CT23" s="212">
        <v>97.963549999999998</v>
      </c>
      <c r="CU23" s="212">
        <v>97.807339999999996</v>
      </c>
      <c r="CV23" s="212">
        <v>98.570509999999999</v>
      </c>
      <c r="CW23" s="212">
        <v>100.0363</v>
      </c>
      <c r="CX23" s="212">
        <v>93.482470000000006</v>
      </c>
      <c r="CY23" s="212">
        <v>95.480490000000003</v>
      </c>
      <c r="DA23" s="211" t="s">
        <v>335</v>
      </c>
      <c r="DB23" s="212">
        <v>190.7978</v>
      </c>
      <c r="DC23" s="212">
        <v>194.90989999999999</v>
      </c>
      <c r="DD23" s="212">
        <v>202.4538</v>
      </c>
      <c r="DE23" s="212">
        <v>195.9271</v>
      </c>
      <c r="DF23" s="212">
        <v>195.6147</v>
      </c>
      <c r="DG23" s="212">
        <v>197.14099999999999</v>
      </c>
      <c r="DH23" s="212">
        <v>200.07259999999999</v>
      </c>
      <c r="DI23" s="212">
        <v>186.9649</v>
      </c>
      <c r="DJ23" s="212">
        <v>190.96100000000001</v>
      </c>
      <c r="DL23" s="211" t="s">
        <v>335</v>
      </c>
      <c r="DM23" s="153">
        <v>95.398880000000005</v>
      </c>
      <c r="DN23" s="153">
        <v>97.454949999999997</v>
      </c>
      <c r="DO23" s="153">
        <v>101.2269</v>
      </c>
      <c r="DP23" s="153">
        <v>97.963549999999998</v>
      </c>
      <c r="DQ23" s="153">
        <v>97.807339999999996</v>
      </c>
      <c r="DR23" s="153">
        <v>98.570509999999999</v>
      </c>
      <c r="DS23" s="153">
        <v>100.0363</v>
      </c>
      <c r="DT23" s="153">
        <v>93.482470000000006</v>
      </c>
      <c r="DU23" s="153">
        <v>95.480490000000003</v>
      </c>
      <c r="DV23"/>
    </row>
    <row r="24" spans="1:126">
      <c r="A24" s="284"/>
      <c r="B24" s="162">
        <v>220119067</v>
      </c>
      <c r="C24" s="173" t="s">
        <v>332</v>
      </c>
      <c r="D24" s="166">
        <v>875</v>
      </c>
      <c r="E24" s="162">
        <v>17528</v>
      </c>
      <c r="F24" s="162">
        <v>17752</v>
      </c>
      <c r="G24" s="162">
        <v>14261</v>
      </c>
      <c r="H24" s="162">
        <v>58203</v>
      </c>
      <c r="J24" s="162">
        <v>796122</v>
      </c>
      <c r="K24" s="172">
        <v>153764</v>
      </c>
      <c r="L24" s="162">
        <v>158163</v>
      </c>
      <c r="M24" s="162">
        <v>509476</v>
      </c>
      <c r="N24" s="162">
        <v>205300</v>
      </c>
      <c r="O24" s="162">
        <v>145945</v>
      </c>
      <c r="P24" s="162">
        <v>66047</v>
      </c>
      <c r="Q24" s="162">
        <v>554178</v>
      </c>
      <c r="R24" s="162">
        <v>85988</v>
      </c>
      <c r="T24" s="162">
        <f t="shared" si="0"/>
        <v>13.678367094479666</v>
      </c>
      <c r="U24" s="162">
        <f t="shared" si="1"/>
        <v>2.6418569489545214</v>
      </c>
      <c r="V24" s="162">
        <f t="shared" si="2"/>
        <v>9.0234481971702412</v>
      </c>
      <c r="W24" s="162">
        <f t="shared" si="3"/>
        <v>28.699639477242002</v>
      </c>
      <c r="X24" s="162">
        <f t="shared" si="4"/>
        <v>11.564894096439838</v>
      </c>
      <c r="Y24" s="162">
        <f t="shared" si="5"/>
        <v>8.2213271744028837</v>
      </c>
      <c r="Z24" s="162">
        <f t="shared" si="6"/>
        <v>4.6313021527242126</v>
      </c>
      <c r="AA24" s="162">
        <f t="shared" si="7"/>
        <v>38.859687258957997</v>
      </c>
      <c r="AB24" s="162">
        <f t="shared" si="8"/>
        <v>6.0295911927634807</v>
      </c>
      <c r="AC24" s="177" t="s">
        <v>332</v>
      </c>
      <c r="AD24" s="168">
        <f t="shared" si="9"/>
        <v>102.561138320368</v>
      </c>
      <c r="AE24" s="182">
        <f t="shared" si="10"/>
        <v>99.18156933460331</v>
      </c>
      <c r="AF24" s="168">
        <f t="shared" si="11"/>
        <v>91.125427857671113</v>
      </c>
      <c r="AG24" s="168">
        <f t="shared" si="12"/>
        <v>91.083672957530183</v>
      </c>
      <c r="AH24" s="168">
        <f t="shared" si="13"/>
        <v>86.838513432451705</v>
      </c>
      <c r="AI24" s="168">
        <f t="shared" si="14"/>
        <v>82.790234970127131</v>
      </c>
      <c r="AJ24" s="168">
        <f t="shared" si="15"/>
        <v>93.179225582316846</v>
      </c>
      <c r="AK24" s="168">
        <f t="shared" si="16"/>
        <v>105.70643373747244</v>
      </c>
      <c r="AL24" s="168">
        <f t="shared" si="17"/>
        <v>108.34380175980468</v>
      </c>
      <c r="AM24" s="177" t="s">
        <v>332</v>
      </c>
      <c r="AN24" s="162">
        <f t="shared" si="29"/>
        <v>13.678367094479666</v>
      </c>
      <c r="AO24" s="172">
        <f t="shared" si="29"/>
        <v>2.6418569489545214</v>
      </c>
      <c r="AP24" s="162">
        <f t="shared" si="29"/>
        <v>9.0234481971702412</v>
      </c>
      <c r="AQ24" s="162">
        <f t="shared" si="29"/>
        <v>28.699639477242002</v>
      </c>
      <c r="AR24" s="162">
        <f t="shared" si="29"/>
        <v>11.564894096439838</v>
      </c>
      <c r="AS24" s="162">
        <f t="shared" si="29"/>
        <v>8.2213271744028837</v>
      </c>
      <c r="AT24" s="162">
        <f t="shared" si="29"/>
        <v>4.6313021527242126</v>
      </c>
      <c r="AU24" s="162">
        <f t="shared" si="29"/>
        <v>38.859687258957997</v>
      </c>
      <c r="AV24" s="162">
        <f t="shared" si="29"/>
        <v>6.0295911927634807</v>
      </c>
      <c r="AW24" s="177" t="s">
        <v>332</v>
      </c>
      <c r="AX24" s="168">
        <f t="shared" si="30"/>
        <v>102.52941073689222</v>
      </c>
      <c r="AY24" s="182">
        <f t="shared" si="31"/>
        <v>99.076753385558888</v>
      </c>
      <c r="AZ24" s="168">
        <f t="shared" si="32"/>
        <v>91.15365067407123</v>
      </c>
      <c r="BA24" s="168">
        <f t="shared" si="33"/>
        <v>91.113840804367257</v>
      </c>
      <c r="BB24" s="168">
        <f t="shared" si="34"/>
        <v>86.95629383776155</v>
      </c>
      <c r="BC24" s="168">
        <f t="shared" si="35"/>
        <v>82.931794134519038</v>
      </c>
      <c r="BD24" s="168">
        <f t="shared" si="36"/>
        <v>93.1840564696504</v>
      </c>
      <c r="BE24" s="168">
        <f t="shared" si="37"/>
        <v>105.60843121541912</v>
      </c>
      <c r="BF24" s="168">
        <f t="shared" si="38"/>
        <v>108.32571400343353</v>
      </c>
      <c r="BH24" s="177" t="s">
        <v>335</v>
      </c>
      <c r="BI24" s="174">
        <v>2.9819692319003068</v>
      </c>
      <c r="BJ24" s="177" t="s">
        <v>335</v>
      </c>
      <c r="BK24" s="174">
        <v>0.5860275332218281</v>
      </c>
      <c r="BL24" s="177" t="s">
        <v>335</v>
      </c>
      <c r="BM24" s="174">
        <v>2.1128851540616247</v>
      </c>
      <c r="BN24" s="177" t="s">
        <v>335</v>
      </c>
      <c r="BO24" s="174">
        <v>7.4888695435891055</v>
      </c>
      <c r="BP24" s="177" t="s">
        <v>335</v>
      </c>
      <c r="BQ24" s="174">
        <v>2.5718816067653276</v>
      </c>
      <c r="BR24" s="177" t="s">
        <v>335</v>
      </c>
      <c r="BS24" s="174">
        <v>1.9039920407909463</v>
      </c>
      <c r="BT24" s="177" t="s">
        <v>335</v>
      </c>
      <c r="BU24" s="174">
        <v>1.030367943548387</v>
      </c>
      <c r="BV24" s="177" t="s">
        <v>335</v>
      </c>
      <c r="BW24" s="174">
        <v>7.832409274193548</v>
      </c>
      <c r="BX24" s="177" t="s">
        <v>335</v>
      </c>
      <c r="BY24" s="174">
        <v>1.3479712701612903</v>
      </c>
      <c r="CD24" s="162">
        <v>200</v>
      </c>
      <c r="CE24" s="177" t="s">
        <v>335</v>
      </c>
      <c r="CF24" s="174">
        <v>2.9819692319003068</v>
      </c>
      <c r="CG24" s="174">
        <v>0.5860275332218281</v>
      </c>
      <c r="CH24" s="174">
        <v>2.1128851540616247</v>
      </c>
      <c r="CI24" s="174">
        <v>7.4888695435891055</v>
      </c>
      <c r="CJ24" s="174">
        <v>2.5718816067653276</v>
      </c>
      <c r="CK24" s="174">
        <v>1.9039920407909463</v>
      </c>
      <c r="CL24" s="174">
        <v>1.030367943548387</v>
      </c>
      <c r="CM24" s="174">
        <v>7.832409274193548</v>
      </c>
      <c r="CN24" s="174">
        <v>1.3479712701612903</v>
      </c>
      <c r="CP24" s="211" t="s">
        <v>335</v>
      </c>
      <c r="CQ24" s="212">
        <v>103.6797</v>
      </c>
      <c r="CR24" s="212">
        <v>122.23869999999999</v>
      </c>
      <c r="CS24" s="212">
        <v>102.6053</v>
      </c>
      <c r="CT24" s="212">
        <v>113.87690000000001</v>
      </c>
      <c r="CU24" s="212">
        <v>96.067740000000001</v>
      </c>
      <c r="CV24" s="212">
        <v>93.122929999999997</v>
      </c>
      <c r="CW24" s="212">
        <v>98.987970000000004</v>
      </c>
      <c r="CX24" s="212">
        <v>99.694379999999995</v>
      </c>
      <c r="CY24" s="212">
        <v>106.7428</v>
      </c>
      <c r="DA24" s="211" t="s">
        <v>335</v>
      </c>
      <c r="DB24" s="212">
        <v>207.35939999999999</v>
      </c>
      <c r="DC24" s="212">
        <v>244.47730000000001</v>
      </c>
      <c r="DD24" s="212">
        <v>205.2107</v>
      </c>
      <c r="DE24" s="212">
        <v>227.75380000000001</v>
      </c>
      <c r="DF24" s="212">
        <v>192.13550000000001</v>
      </c>
      <c r="DG24" s="212">
        <v>186.24590000000001</v>
      </c>
      <c r="DH24" s="212">
        <v>197.9759</v>
      </c>
      <c r="DI24" s="212">
        <v>199.3888</v>
      </c>
      <c r="DJ24" s="212">
        <v>213.48560000000001</v>
      </c>
      <c r="DL24" s="211" t="s">
        <v>335</v>
      </c>
      <c r="DM24" s="153">
        <v>103.6797</v>
      </c>
      <c r="DN24" s="153">
        <v>122.23869999999999</v>
      </c>
      <c r="DO24" s="153">
        <v>102.6053</v>
      </c>
      <c r="DP24" s="153">
        <v>113.87690000000001</v>
      </c>
      <c r="DQ24" s="153">
        <v>96.067740000000001</v>
      </c>
      <c r="DR24" s="153">
        <v>93.122929999999997</v>
      </c>
      <c r="DS24" s="153">
        <v>98.987970000000004</v>
      </c>
      <c r="DT24" s="153">
        <v>99.694379999999995</v>
      </c>
      <c r="DU24" s="153">
        <v>106.7428</v>
      </c>
      <c r="DV24"/>
    </row>
    <row r="25" spans="1:126">
      <c r="A25" s="284"/>
      <c r="B25" s="162">
        <v>220119068</v>
      </c>
      <c r="C25" s="173" t="s">
        <v>331</v>
      </c>
      <c r="D25" s="166">
        <v>1250</v>
      </c>
      <c r="E25" s="162">
        <v>16445</v>
      </c>
      <c r="F25" s="162">
        <v>13933</v>
      </c>
      <c r="G25" s="162">
        <v>14237</v>
      </c>
      <c r="H25" s="162">
        <v>60097</v>
      </c>
      <c r="J25" s="162">
        <v>1189329</v>
      </c>
      <c r="K25" s="172">
        <v>270174</v>
      </c>
      <c r="L25" s="162">
        <v>235460</v>
      </c>
      <c r="M25" s="162">
        <v>734037</v>
      </c>
      <c r="N25" s="162">
        <v>307705</v>
      </c>
      <c r="O25" s="162">
        <v>210021</v>
      </c>
      <c r="P25" s="162">
        <v>103986</v>
      </c>
      <c r="Q25" s="162">
        <v>816082</v>
      </c>
      <c r="R25" s="162">
        <v>123113</v>
      </c>
      <c r="T25" s="162">
        <f t="shared" si="0"/>
        <v>19.790155914604721</v>
      </c>
      <c r="U25" s="162">
        <f t="shared" si="1"/>
        <v>4.495632061500574</v>
      </c>
      <c r="V25" s="162">
        <f t="shared" si="2"/>
        <v>14.318029796290666</v>
      </c>
      <c r="W25" s="162">
        <f t="shared" si="3"/>
        <v>52.683341706739398</v>
      </c>
      <c r="X25" s="162">
        <f t="shared" si="4"/>
        <v>22.084619249264335</v>
      </c>
      <c r="Y25" s="162">
        <f t="shared" si="5"/>
        <v>15.073638125314003</v>
      </c>
      <c r="Z25" s="162">
        <f t="shared" si="6"/>
        <v>7.3039263889864436</v>
      </c>
      <c r="AA25" s="162">
        <f t="shared" si="7"/>
        <v>57.321205310107466</v>
      </c>
      <c r="AB25" s="162">
        <f t="shared" si="8"/>
        <v>8.6473976259043344</v>
      </c>
      <c r="AC25" s="177" t="s">
        <v>331</v>
      </c>
      <c r="AD25" s="168">
        <f t="shared" si="9"/>
        <v>103.83367282163731</v>
      </c>
      <c r="AE25" s="182">
        <f t="shared" si="10"/>
        <v>117.25170884535474</v>
      </c>
      <c r="AF25" s="168">
        <f t="shared" si="11"/>
        <v>100.70174874494337</v>
      </c>
      <c r="AG25" s="168">
        <f t="shared" si="12"/>
        <v>116.38058962873335</v>
      </c>
      <c r="AH25" s="168">
        <f t="shared" si="13"/>
        <v>114.94505146285383</v>
      </c>
      <c r="AI25" s="168">
        <f t="shared" si="14"/>
        <v>105.43094828152798</v>
      </c>
      <c r="AJ25" s="168">
        <f t="shared" si="15"/>
        <v>102.46117019174363</v>
      </c>
      <c r="AK25" s="168">
        <f t="shared" si="16"/>
        <v>108.83712040263802</v>
      </c>
      <c r="AL25" s="168">
        <f t="shared" si="17"/>
        <v>108.81020800043243</v>
      </c>
      <c r="AM25" s="177" t="s">
        <v>331</v>
      </c>
      <c r="AN25" s="162">
        <f t="shared" si="29"/>
        <v>19.790155914604721</v>
      </c>
      <c r="AO25" s="172">
        <f t="shared" si="29"/>
        <v>4.495632061500574</v>
      </c>
      <c r="AP25" s="162">
        <f t="shared" si="29"/>
        <v>14.318029796290666</v>
      </c>
      <c r="AQ25" s="162">
        <f t="shared" si="29"/>
        <v>52.683341706739398</v>
      </c>
      <c r="AR25" s="162">
        <f t="shared" si="29"/>
        <v>22.084619249264335</v>
      </c>
      <c r="AS25" s="162">
        <f t="shared" si="29"/>
        <v>15.073638125314003</v>
      </c>
      <c r="AT25" s="162">
        <f t="shared" si="29"/>
        <v>7.3039263889864436</v>
      </c>
      <c r="AU25" s="162">
        <f t="shared" si="29"/>
        <v>57.321205310107466</v>
      </c>
      <c r="AV25" s="162">
        <f t="shared" si="29"/>
        <v>8.6473976259043344</v>
      </c>
      <c r="AW25" s="177" t="s">
        <v>331</v>
      </c>
      <c r="AX25" s="168">
        <f t="shared" si="30"/>
        <v>103.6978898745238</v>
      </c>
      <c r="AY25" s="182">
        <f t="shared" si="31"/>
        <v>116.2647820353063</v>
      </c>
      <c r="AZ25" s="168">
        <f t="shared" si="32"/>
        <v>100.30878698784362</v>
      </c>
      <c r="BA25" s="168">
        <f t="shared" si="33"/>
        <v>115.79330430500687</v>
      </c>
      <c r="BB25" s="168">
        <f t="shared" si="34"/>
        <v>114.09535140827546</v>
      </c>
      <c r="BC25" s="168">
        <f t="shared" si="35"/>
        <v>104.91547321229149</v>
      </c>
      <c r="BD25" s="168">
        <f t="shared" si="36"/>
        <v>102.10195335274672</v>
      </c>
      <c r="BE25" s="168">
        <f t="shared" si="37"/>
        <v>108.4858789235537</v>
      </c>
      <c r="BF25" s="168">
        <f t="shared" si="38"/>
        <v>108.75698343809286</v>
      </c>
      <c r="BH25" s="177" t="s">
        <v>334</v>
      </c>
      <c r="BI25" s="174">
        <v>5.3800973039139413</v>
      </c>
      <c r="BJ25" s="177" t="s">
        <v>334</v>
      </c>
      <c r="BK25" s="174">
        <v>0.85878484216641249</v>
      </c>
      <c r="BL25" s="177" t="s">
        <v>334</v>
      </c>
      <c r="BM25" s="174">
        <v>4.0083881422171386</v>
      </c>
      <c r="BN25" s="177" t="s">
        <v>334</v>
      </c>
      <c r="BO25" s="174">
        <v>10.849088527453334</v>
      </c>
      <c r="BP25" s="177" t="s">
        <v>334</v>
      </c>
      <c r="BQ25" s="174">
        <v>4.8913874031219295</v>
      </c>
      <c r="BR25" s="177" t="s">
        <v>334</v>
      </c>
      <c r="BS25" s="174">
        <v>4.0131535858530727</v>
      </c>
      <c r="BT25" s="177" t="s">
        <v>334</v>
      </c>
      <c r="BU25" s="174">
        <v>1.9270201266620246</v>
      </c>
      <c r="BV25" s="177" t="s">
        <v>334</v>
      </c>
      <c r="BW25" s="174">
        <v>13.023906628203854</v>
      </c>
      <c r="BX25" s="177" t="s">
        <v>334</v>
      </c>
      <c r="BY25" s="174">
        <v>2.0780529858417056</v>
      </c>
      <c r="CD25" s="162">
        <v>375</v>
      </c>
      <c r="CE25" s="177" t="s">
        <v>334</v>
      </c>
      <c r="CF25" s="174">
        <v>5.3800973039139413</v>
      </c>
      <c r="CG25" s="174">
        <v>0.85878484216641249</v>
      </c>
      <c r="CH25" s="174">
        <v>4.0083881422171386</v>
      </c>
      <c r="CI25" s="174">
        <v>10.849088527453334</v>
      </c>
      <c r="CJ25" s="174">
        <v>4.8913874031219295</v>
      </c>
      <c r="CK25" s="174">
        <v>4.0131535858530727</v>
      </c>
      <c r="CL25" s="174">
        <v>1.9270201266620246</v>
      </c>
      <c r="CM25" s="174">
        <v>13.023906628203854</v>
      </c>
      <c r="CN25" s="174">
        <v>2.0780529858417056</v>
      </c>
      <c r="CP25" s="211" t="s">
        <v>334</v>
      </c>
      <c r="CQ25" s="212">
        <v>100.6511</v>
      </c>
      <c r="CR25" s="212">
        <v>96.546279999999996</v>
      </c>
      <c r="CS25" s="212">
        <v>102.2467</v>
      </c>
      <c r="CT25" s="212">
        <v>88.271129999999999</v>
      </c>
      <c r="CU25" s="212">
        <v>96.165850000000006</v>
      </c>
      <c r="CV25" s="212">
        <v>104.6075</v>
      </c>
      <c r="CW25" s="212">
        <v>98.895939999999996</v>
      </c>
      <c r="CX25" s="212">
        <v>87.665520000000001</v>
      </c>
      <c r="CY25" s="212">
        <v>88.605419999999995</v>
      </c>
      <c r="DA25" s="211" t="s">
        <v>334</v>
      </c>
      <c r="DB25" s="212">
        <v>377.44150000000002</v>
      </c>
      <c r="DC25" s="212">
        <v>362.04860000000002</v>
      </c>
      <c r="DD25" s="212">
        <v>383.42529999999999</v>
      </c>
      <c r="DE25" s="212">
        <v>331.01670000000001</v>
      </c>
      <c r="DF25" s="212">
        <v>360.62189999999998</v>
      </c>
      <c r="DG25" s="212">
        <v>392.2783</v>
      </c>
      <c r="DH25" s="212">
        <v>370.85980000000001</v>
      </c>
      <c r="DI25" s="212">
        <v>328.7457</v>
      </c>
      <c r="DJ25" s="212">
        <v>332.27030000000002</v>
      </c>
      <c r="DL25" s="211" t="s">
        <v>334</v>
      </c>
      <c r="DM25" s="153">
        <v>100.6511</v>
      </c>
      <c r="DN25" s="153">
        <v>96.546279999999996</v>
      </c>
      <c r="DO25" s="153">
        <v>102.2467</v>
      </c>
      <c r="DP25" s="153">
        <v>88.271129999999999</v>
      </c>
      <c r="DQ25" s="153">
        <v>96.165850000000006</v>
      </c>
      <c r="DR25" s="153">
        <v>104.6075</v>
      </c>
      <c r="DS25" s="153">
        <v>98.895939999999996</v>
      </c>
      <c r="DT25" s="153">
        <v>87.665520000000001</v>
      </c>
      <c r="DU25" s="153">
        <v>88.605419999999995</v>
      </c>
      <c r="DV25"/>
    </row>
    <row r="26" spans="1:126">
      <c r="A26" s="284"/>
      <c r="B26" s="162">
        <v>220119066</v>
      </c>
      <c r="C26" s="173" t="s">
        <v>330</v>
      </c>
      <c r="D26" s="166">
        <v>3</v>
      </c>
      <c r="E26" s="162">
        <v>16132</v>
      </c>
      <c r="F26" s="162">
        <v>18861</v>
      </c>
      <c r="G26" s="162">
        <v>17497</v>
      </c>
      <c r="H26" s="162">
        <v>68769</v>
      </c>
      <c r="J26" s="162">
        <v>8093</v>
      </c>
      <c r="K26" s="172">
        <v>1096</v>
      </c>
      <c r="L26" s="162">
        <v>269</v>
      </c>
      <c r="M26" s="162">
        <v>2189</v>
      </c>
      <c r="N26" s="162">
        <v>700</v>
      </c>
      <c r="O26" s="162">
        <v>155</v>
      </c>
      <c r="P26" s="162">
        <v>152</v>
      </c>
      <c r="Q26" s="162">
        <v>2194</v>
      </c>
      <c r="R26" s="162">
        <v>629</v>
      </c>
      <c r="T26" s="162">
        <f t="shared" si="0"/>
        <v>0.11768384010237171</v>
      </c>
      <c r="U26" s="162">
        <f t="shared" si="1"/>
        <v>1.593741366022481E-2</v>
      </c>
      <c r="V26" s="162">
        <f t="shared" si="2"/>
        <v>1.6674931812546492E-2</v>
      </c>
      <c r="W26" s="162">
        <f t="shared" si="3"/>
        <v>0.11605959387095063</v>
      </c>
      <c r="X26" s="162">
        <f t="shared" si="4"/>
        <v>3.7113620698796458E-2</v>
      </c>
      <c r="Y26" s="162">
        <f t="shared" si="5"/>
        <v>8.2180160118763591E-3</v>
      </c>
      <c r="Z26" s="162">
        <f t="shared" si="6"/>
        <v>8.6872035206035318E-3</v>
      </c>
      <c r="AA26" s="162">
        <f t="shared" si="7"/>
        <v>0.12539292450134309</v>
      </c>
      <c r="AB26" s="162">
        <f t="shared" si="8"/>
        <v>3.5949019831971192E-2</v>
      </c>
      <c r="AC26" s="177" t="s">
        <v>330</v>
      </c>
      <c r="AD26" s="176">
        <f t="shared" si="9"/>
        <v>292.21139457612657</v>
      </c>
      <c r="AE26" s="176">
        <f t="shared" si="10"/>
        <v>700.96800803885128</v>
      </c>
      <c r="AF26" s="176">
        <f t="shared" si="11"/>
        <v>413.48390880699395</v>
      </c>
      <c r="AG26" s="176">
        <f t="shared" si="12"/>
        <v>435.03347603124149</v>
      </c>
      <c r="AH26" s="176">
        <f t="shared" si="13"/>
        <v>599.64769826430415</v>
      </c>
      <c r="AI26" s="176">
        <f t="shared" si="14"/>
        <v>436.15958442587674</v>
      </c>
      <c r="AJ26" s="176">
        <f t="shared" si="15"/>
        <v>342.48164322602395</v>
      </c>
      <c r="AK26" s="176">
        <f t="shared" si="16"/>
        <v>371.19307135568869</v>
      </c>
      <c r="AL26" s="176">
        <f t="shared" si="17"/>
        <v>147.78673092785769</v>
      </c>
      <c r="AM26" s="177"/>
      <c r="AO26" s="172"/>
      <c r="AW26" s="177"/>
      <c r="AY26" s="172"/>
      <c r="BH26" s="177" t="s">
        <v>334</v>
      </c>
      <c r="BI26" s="174">
        <v>5.2111188572615212</v>
      </c>
      <c r="BJ26" s="177" t="s">
        <v>334</v>
      </c>
      <c r="BK26" s="174">
        <v>0.85859649643265057</v>
      </c>
      <c r="BL26" s="177" t="s">
        <v>334</v>
      </c>
      <c r="BM26" s="174">
        <v>3.6334970867131271</v>
      </c>
      <c r="BN26" s="177" t="s">
        <v>334</v>
      </c>
      <c r="BO26" s="174">
        <v>13.282472656037438</v>
      </c>
      <c r="BP26" s="177" t="s">
        <v>334</v>
      </c>
      <c r="BQ26" s="174">
        <v>5.1849594601948086</v>
      </c>
      <c r="BR26" s="177" t="s">
        <v>334</v>
      </c>
      <c r="BS26" s="174">
        <v>3.6646351417532785</v>
      </c>
      <c r="BT26" s="177" t="s">
        <v>334</v>
      </c>
      <c r="BU26" s="174">
        <v>1.9679975429975429</v>
      </c>
      <c r="BV26" s="177" t="s">
        <v>334</v>
      </c>
      <c r="BW26" s="174">
        <v>16.757125307125307</v>
      </c>
      <c r="BX26" s="177" t="s">
        <v>334</v>
      </c>
      <c r="BY26" s="174">
        <v>2.5245700245700244</v>
      </c>
      <c r="CD26" s="162">
        <v>375</v>
      </c>
      <c r="CE26" s="177" t="s">
        <v>334</v>
      </c>
      <c r="CF26" s="174">
        <v>5.2111188572615212</v>
      </c>
      <c r="CG26" s="174">
        <v>0.85859649643265057</v>
      </c>
      <c r="CH26" s="174">
        <v>3.6334970867131271</v>
      </c>
      <c r="CI26" s="174">
        <v>13.282472656037438</v>
      </c>
      <c r="CJ26" s="174">
        <v>5.1849594601948086</v>
      </c>
      <c r="CK26" s="174">
        <v>3.6646351417532785</v>
      </c>
      <c r="CL26" s="174">
        <v>1.9679975429975429</v>
      </c>
      <c r="CM26" s="174">
        <v>16.757125307125307</v>
      </c>
      <c r="CN26" s="174">
        <v>2.5245700245700244</v>
      </c>
      <c r="CP26" s="211" t="s">
        <v>334</v>
      </c>
      <c r="CQ26" s="212">
        <v>97.45523</v>
      </c>
      <c r="CR26" s="212">
        <v>96.524630000000002</v>
      </c>
      <c r="CS26" s="212">
        <v>92.84751</v>
      </c>
      <c r="CT26" s="212">
        <v>108.21259999999999</v>
      </c>
      <c r="CU26" s="212">
        <v>101.85250000000001</v>
      </c>
      <c r="CV26" s="212">
        <v>95.528909999999996</v>
      </c>
      <c r="CW26" s="212">
        <v>101.00279999999999</v>
      </c>
      <c r="CX26" s="212">
        <v>112.47110000000001</v>
      </c>
      <c r="CY26" s="212">
        <v>107.97839999999999</v>
      </c>
      <c r="DA26" s="211" t="s">
        <v>334</v>
      </c>
      <c r="DB26" s="212">
        <v>365.45710000000003</v>
      </c>
      <c r="DC26" s="212">
        <v>361.9674</v>
      </c>
      <c r="DD26" s="212">
        <v>348.1782</v>
      </c>
      <c r="DE26" s="212">
        <v>405.7971</v>
      </c>
      <c r="DF26" s="212">
        <v>381.94670000000002</v>
      </c>
      <c r="DG26" s="212">
        <v>358.23340000000002</v>
      </c>
      <c r="DH26" s="212">
        <v>378.76060000000001</v>
      </c>
      <c r="DI26" s="212">
        <v>421.76659999999998</v>
      </c>
      <c r="DJ26" s="212">
        <v>404.91890000000001</v>
      </c>
      <c r="DL26" s="211" t="s">
        <v>334</v>
      </c>
      <c r="DM26" s="153">
        <v>97.45523</v>
      </c>
      <c r="DN26" s="153">
        <v>96.524630000000002</v>
      </c>
      <c r="DO26" s="153">
        <v>92.84751</v>
      </c>
      <c r="DP26" s="153">
        <v>108.21259999999999</v>
      </c>
      <c r="DQ26" s="153">
        <v>101.85250000000001</v>
      </c>
      <c r="DR26" s="153">
        <v>95.528909999999996</v>
      </c>
      <c r="DS26" s="153">
        <v>101.00279999999999</v>
      </c>
      <c r="DT26" s="153">
        <v>112.47110000000001</v>
      </c>
      <c r="DU26" s="153">
        <v>107.97839999999999</v>
      </c>
      <c r="DV26"/>
    </row>
    <row r="27" spans="1:126">
      <c r="A27" s="284"/>
      <c r="B27" s="162">
        <v>220119052</v>
      </c>
      <c r="C27" s="173" t="s">
        <v>329</v>
      </c>
      <c r="D27" s="166">
        <v>5</v>
      </c>
      <c r="E27" s="162">
        <v>14565</v>
      </c>
      <c r="F27" s="162">
        <v>17663</v>
      </c>
      <c r="G27" s="162">
        <v>14473</v>
      </c>
      <c r="H27" s="162">
        <v>62347</v>
      </c>
      <c r="J27" s="162">
        <v>7429</v>
      </c>
      <c r="K27" s="172">
        <v>783</v>
      </c>
      <c r="L27" s="162">
        <v>744</v>
      </c>
      <c r="M27" s="162">
        <v>3706</v>
      </c>
      <c r="N27" s="162">
        <v>1255</v>
      </c>
      <c r="O27" s="162">
        <v>266</v>
      </c>
      <c r="P27" s="162">
        <v>648</v>
      </c>
      <c r="Q27" s="162">
        <v>2662</v>
      </c>
      <c r="R27" s="162">
        <v>817</v>
      </c>
      <c r="T27" s="162">
        <f t="shared" si="0"/>
        <v>0.11915569313679888</v>
      </c>
      <c r="U27" s="162">
        <f t="shared" si="1"/>
        <v>1.2558743804834235E-2</v>
      </c>
      <c r="V27" s="162">
        <f t="shared" si="2"/>
        <v>5.1081359423274977E-2</v>
      </c>
      <c r="W27" s="162">
        <f t="shared" si="3"/>
        <v>0.20981713185755535</v>
      </c>
      <c r="X27" s="162">
        <f t="shared" si="4"/>
        <v>7.1052482590726371E-2</v>
      </c>
      <c r="Y27" s="162">
        <f t="shared" si="5"/>
        <v>1.5059729377795391E-2</v>
      </c>
      <c r="Z27" s="162">
        <f t="shared" si="6"/>
        <v>4.4773025633939062E-2</v>
      </c>
      <c r="AA27" s="162">
        <f t="shared" si="7"/>
        <v>0.18392869481102744</v>
      </c>
      <c r="AB27" s="162">
        <f t="shared" si="8"/>
        <v>5.644994126995094E-2</v>
      </c>
      <c r="AC27" s="177" t="s">
        <v>329</v>
      </c>
      <c r="AD27" s="176">
        <f t="shared" si="9"/>
        <v>177.25587347904442</v>
      </c>
      <c r="AE27" s="176">
        <f t="shared" si="10"/>
        <v>398.78965441482103</v>
      </c>
      <c r="AF27" s="176">
        <f t="shared" si="11"/>
        <v>308.06095385506637</v>
      </c>
      <c r="AG27" s="176">
        <f t="shared" si="12"/>
        <v>312.44783076747865</v>
      </c>
      <c r="AH27" s="176">
        <f t="shared" si="13"/>
        <v>403.46998848243186</v>
      </c>
      <c r="AI27" s="176">
        <f t="shared" si="14"/>
        <v>273.54683966594848</v>
      </c>
      <c r="AJ27" s="176">
        <f t="shared" si="15"/>
        <v>331.17830577312304</v>
      </c>
      <c r="AK27" s="176">
        <f t="shared" si="16"/>
        <v>250.33463623477141</v>
      </c>
      <c r="AL27" s="176">
        <f t="shared" si="17"/>
        <v>153.22093716810667</v>
      </c>
      <c r="AM27" s="177"/>
      <c r="AO27" s="172"/>
      <c r="AW27" s="177"/>
      <c r="AY27" s="172"/>
      <c r="BH27" s="177" t="s">
        <v>333</v>
      </c>
      <c r="BI27" s="162">
        <v>9.2221310831682644</v>
      </c>
      <c r="BJ27" s="177" t="s">
        <v>333</v>
      </c>
      <c r="BK27" s="162">
        <v>1.7625284688348066</v>
      </c>
      <c r="BL27" s="177" t="s">
        <v>333</v>
      </c>
      <c r="BM27" s="174">
        <v>6.7871130042022809</v>
      </c>
      <c r="BN27" s="177" t="s">
        <v>333</v>
      </c>
      <c r="BO27" s="162">
        <v>20.30954507249422</v>
      </c>
      <c r="BP27" s="177" t="s">
        <v>333</v>
      </c>
      <c r="BQ27" s="174">
        <v>8.6509508300063036</v>
      </c>
      <c r="BR27" s="177" t="s">
        <v>333</v>
      </c>
      <c r="BS27" s="162">
        <v>6.7368144568186592</v>
      </c>
      <c r="BT27" s="177" t="s">
        <v>333</v>
      </c>
      <c r="BU27" s="162">
        <v>3.3063352044907779</v>
      </c>
      <c r="BV27" s="177" t="s">
        <v>333</v>
      </c>
      <c r="BW27" s="162">
        <v>23.573168196263627</v>
      </c>
      <c r="BX27" s="177" t="s">
        <v>333</v>
      </c>
      <c r="BY27" s="174">
        <v>3.6146306691615431</v>
      </c>
      <c r="CD27" s="162">
        <v>625</v>
      </c>
      <c r="CE27" s="177" t="s">
        <v>333</v>
      </c>
      <c r="CF27" s="162">
        <v>9.2221310831682644</v>
      </c>
      <c r="CG27" s="162">
        <v>1.7625284688348066</v>
      </c>
      <c r="CH27" s="174">
        <v>6.7871130042022809</v>
      </c>
      <c r="CI27" s="162">
        <v>20.30954507249422</v>
      </c>
      <c r="CJ27" s="174">
        <v>8.6509508300063036</v>
      </c>
      <c r="CK27" s="162">
        <v>6.7368144568186592</v>
      </c>
      <c r="CL27" s="162">
        <v>3.3063352044907779</v>
      </c>
      <c r="CM27" s="162">
        <v>23.573168196263627</v>
      </c>
      <c r="CN27" s="174">
        <v>3.6146306691615431</v>
      </c>
      <c r="CP27" s="211" t="s">
        <v>333</v>
      </c>
      <c r="CQ27" s="209"/>
      <c r="CR27" s="209"/>
      <c r="CS27" s="212">
        <v>103.14879999999999</v>
      </c>
      <c r="CT27" s="209"/>
      <c r="CU27" s="212">
        <v>101.39400000000001</v>
      </c>
      <c r="CV27" s="209"/>
      <c r="CW27" s="209"/>
      <c r="CX27" s="209"/>
      <c r="CY27" s="212">
        <v>93.163589999999999</v>
      </c>
      <c r="DA27" s="211" t="s">
        <v>333</v>
      </c>
      <c r="DB27" s="209"/>
      <c r="DC27" s="209"/>
      <c r="DD27" s="212">
        <v>644.68020000000001</v>
      </c>
      <c r="DE27" s="209"/>
      <c r="DF27" s="212">
        <v>633.71270000000004</v>
      </c>
      <c r="DG27" s="209"/>
      <c r="DH27" s="209"/>
      <c r="DI27" s="209"/>
      <c r="DJ27" s="212">
        <v>582.27250000000004</v>
      </c>
      <c r="DL27" s="211" t="s">
        <v>333</v>
      </c>
      <c r="DM27" s="153">
        <v>103.98869999999999</v>
      </c>
      <c r="DN27" s="153">
        <v>120.2567</v>
      </c>
      <c r="DO27" s="153">
        <v>103.14879999999999</v>
      </c>
      <c r="DP27" s="153">
        <v>99.479389999999995</v>
      </c>
      <c r="DQ27" s="153">
        <v>101.39400000000001</v>
      </c>
      <c r="DR27" s="153">
        <v>105.334</v>
      </c>
      <c r="DS27" s="153">
        <v>101.889</v>
      </c>
      <c r="DT27" s="153">
        <v>94.656390000000002</v>
      </c>
      <c r="DU27" s="153">
        <v>93.163589999999999</v>
      </c>
      <c r="DV27"/>
    </row>
    <row r="28" spans="1:126">
      <c r="A28" s="284"/>
      <c r="B28" s="162">
        <v>220119057</v>
      </c>
      <c r="C28" s="173" t="s">
        <v>328</v>
      </c>
      <c r="D28" s="166">
        <v>7.5</v>
      </c>
      <c r="E28" s="162">
        <v>19621</v>
      </c>
      <c r="F28" s="162">
        <v>19362</v>
      </c>
      <c r="G28" s="162">
        <v>17644</v>
      </c>
      <c r="H28" s="162">
        <v>65977</v>
      </c>
      <c r="J28" s="162">
        <v>6796</v>
      </c>
      <c r="K28" s="172">
        <v>1185</v>
      </c>
      <c r="L28" s="162">
        <v>1107</v>
      </c>
      <c r="M28" s="162">
        <v>5737</v>
      </c>
      <c r="N28" s="162">
        <v>2025</v>
      </c>
      <c r="O28" s="162">
        <v>553</v>
      </c>
      <c r="P28" s="162">
        <v>600</v>
      </c>
      <c r="Q28" s="162">
        <v>4322</v>
      </c>
      <c r="R28" s="162">
        <v>1264</v>
      </c>
      <c r="T28" s="162">
        <f t="shared" si="0"/>
        <v>0.10300559285811722</v>
      </c>
      <c r="U28" s="162">
        <f t="shared" si="1"/>
        <v>1.7960804522788244E-2</v>
      </c>
      <c r="V28" s="162">
        <f t="shared" si="2"/>
        <v>5.6419142755211253E-2</v>
      </c>
      <c r="W28" s="162">
        <f t="shared" si="3"/>
        <v>0.29630203491374857</v>
      </c>
      <c r="X28" s="162">
        <f t="shared" si="4"/>
        <v>0.10458630306786489</v>
      </c>
      <c r="Y28" s="162">
        <f t="shared" si="5"/>
        <v>2.8561099060014462E-2</v>
      </c>
      <c r="Z28" s="162">
        <f t="shared" si="6"/>
        <v>3.4005894355021535E-2</v>
      </c>
      <c r="AA28" s="162">
        <f t="shared" si="7"/>
        <v>0.24495579233733847</v>
      </c>
      <c r="AB28" s="162">
        <f t="shared" si="8"/>
        <v>7.1639084107912032E-2</v>
      </c>
      <c r="AC28" s="177" t="s">
        <v>328</v>
      </c>
      <c r="AD28" s="168">
        <f t="shared" si="9"/>
        <v>104.05951010565005</v>
      </c>
      <c r="AE28" s="176">
        <f t="shared" si="10"/>
        <v>289.08727681618859</v>
      </c>
      <c r="AF28" s="176">
        <f t="shared" si="11"/>
        <v>211.57649469614665</v>
      </c>
      <c r="AG28" s="176">
        <f t="shared" si="12"/>
        <v>239.92426735452997</v>
      </c>
      <c r="AH28" s="176">
        <f t="shared" si="13"/>
        <v>297.75336345925933</v>
      </c>
      <c r="AI28" s="176">
        <f t="shared" si="14"/>
        <v>197.95577456117101</v>
      </c>
      <c r="AJ28" s="176">
        <f t="shared" si="15"/>
        <v>195.78378066954869</v>
      </c>
      <c r="AK28" s="176">
        <f t="shared" si="16"/>
        <v>186.08593777148997</v>
      </c>
      <c r="AL28" s="176">
        <f t="shared" si="17"/>
        <v>134.03016539353661</v>
      </c>
      <c r="AM28" s="177"/>
      <c r="AO28" s="172"/>
      <c r="AW28" s="177"/>
      <c r="AY28" s="172"/>
      <c r="BH28" s="177" t="s">
        <v>333</v>
      </c>
      <c r="BI28" s="162">
        <v>10.119094239894288</v>
      </c>
      <c r="BJ28" s="177" t="s">
        <v>333</v>
      </c>
      <c r="BK28" s="162">
        <v>1.7624361823532946</v>
      </c>
      <c r="BL28" s="177" t="s">
        <v>333</v>
      </c>
      <c r="BM28" s="174">
        <v>6.4787759562841529</v>
      </c>
      <c r="BN28" s="177" t="s">
        <v>333</v>
      </c>
      <c r="BO28" s="162">
        <v>21.433340402969247</v>
      </c>
      <c r="BP28" s="177" t="s">
        <v>333</v>
      </c>
      <c r="BQ28" s="174">
        <v>8.5227995758218444</v>
      </c>
      <c r="BR28" s="177" t="s">
        <v>333</v>
      </c>
      <c r="BS28" s="162">
        <v>6.8469141039236483</v>
      </c>
      <c r="BT28" s="177" t="s">
        <v>333</v>
      </c>
      <c r="BU28" s="162">
        <v>3.4904118806171001</v>
      </c>
      <c r="BV28" s="177" t="s">
        <v>333</v>
      </c>
      <c r="BW28" s="162">
        <v>26.159177199980775</v>
      </c>
      <c r="BX28" s="177" t="s">
        <v>333</v>
      </c>
      <c r="BY28" s="174">
        <v>4.1663382515499592</v>
      </c>
      <c r="CD28" s="162">
        <v>625</v>
      </c>
      <c r="CE28" s="177" t="s">
        <v>333</v>
      </c>
      <c r="CF28" s="162">
        <v>10.119094239894288</v>
      </c>
      <c r="CG28" s="162">
        <v>1.7624361823532946</v>
      </c>
      <c r="CH28" s="174">
        <v>6.4787759562841529</v>
      </c>
      <c r="CI28" s="162">
        <v>21.433340402969247</v>
      </c>
      <c r="CJ28" s="174">
        <v>8.5227995758218444</v>
      </c>
      <c r="CK28" s="162">
        <v>6.8469141039236483</v>
      </c>
      <c r="CL28" s="162">
        <v>3.4904118806171001</v>
      </c>
      <c r="CM28" s="162">
        <v>26.159177199980775</v>
      </c>
      <c r="CN28" s="174">
        <v>4.1663382515499592</v>
      </c>
      <c r="CP28" s="211" t="s">
        <v>333</v>
      </c>
      <c r="CQ28" s="209"/>
      <c r="CR28" s="209"/>
      <c r="CS28" s="212">
        <v>98.510459999999995</v>
      </c>
      <c r="CT28" s="209"/>
      <c r="CU28" s="212">
        <v>99.904629999999997</v>
      </c>
      <c r="CV28" s="209"/>
      <c r="CW28" s="209"/>
      <c r="CX28" s="209"/>
      <c r="CY28" s="212">
        <v>107.5257</v>
      </c>
      <c r="DA28" s="211" t="s">
        <v>333</v>
      </c>
      <c r="DB28" s="209"/>
      <c r="DC28" s="209"/>
      <c r="DD28" s="212">
        <v>615.69039999999995</v>
      </c>
      <c r="DE28" s="209"/>
      <c r="DF28" s="212">
        <v>624.40390000000002</v>
      </c>
      <c r="DG28" s="209"/>
      <c r="DH28" s="209"/>
      <c r="DI28" s="209"/>
      <c r="DJ28" s="212">
        <v>672.03560000000004</v>
      </c>
      <c r="DL28" s="211" t="s">
        <v>333</v>
      </c>
      <c r="DM28" s="153">
        <v>114.16719999999999</v>
      </c>
      <c r="DN28" s="153">
        <v>120.2504</v>
      </c>
      <c r="DO28" s="153">
        <v>98.510459999999995</v>
      </c>
      <c r="DP28" s="153">
        <v>105.005</v>
      </c>
      <c r="DQ28" s="153">
        <v>99.904629999999997</v>
      </c>
      <c r="DR28" s="153">
        <v>107.0548</v>
      </c>
      <c r="DS28" s="153">
        <v>107.5677</v>
      </c>
      <c r="DT28" s="153">
        <v>104.9661</v>
      </c>
      <c r="DU28" s="153">
        <v>107.5257</v>
      </c>
      <c r="DV28"/>
    </row>
    <row r="29" spans="1:126">
      <c r="A29" s="284"/>
      <c r="B29" s="162">
        <v>220119063</v>
      </c>
      <c r="C29" s="173" t="s">
        <v>327</v>
      </c>
      <c r="D29" s="166">
        <v>12.5</v>
      </c>
      <c r="E29" s="162">
        <v>22140</v>
      </c>
      <c r="F29" s="162">
        <v>18577</v>
      </c>
      <c r="G29" s="162">
        <v>18809</v>
      </c>
      <c r="H29" s="162">
        <v>67077</v>
      </c>
      <c r="J29" s="162">
        <v>13650</v>
      </c>
      <c r="K29" s="172">
        <v>3109</v>
      </c>
      <c r="L29" s="162">
        <v>2251</v>
      </c>
      <c r="M29" s="162">
        <v>9008</v>
      </c>
      <c r="N29" s="162">
        <v>2982</v>
      </c>
      <c r="O29" s="162">
        <v>2718</v>
      </c>
      <c r="P29" s="162">
        <v>1100</v>
      </c>
      <c r="Q29" s="162">
        <v>7267</v>
      </c>
      <c r="R29" s="162">
        <v>1721</v>
      </c>
      <c r="T29" s="162">
        <f t="shared" si="0"/>
        <v>0.20349747305335658</v>
      </c>
      <c r="U29" s="162">
        <f t="shared" si="1"/>
        <v>4.6349717488856093E-2</v>
      </c>
      <c r="V29" s="162">
        <f t="shared" si="2"/>
        <v>0.10167118337850045</v>
      </c>
      <c r="W29" s="162">
        <f t="shared" si="3"/>
        <v>0.48490068364106154</v>
      </c>
      <c r="X29" s="162">
        <f t="shared" si="4"/>
        <v>0.1605210744468967</v>
      </c>
      <c r="Y29" s="162">
        <f t="shared" si="5"/>
        <v>0.14630995316789577</v>
      </c>
      <c r="Z29" s="162">
        <f t="shared" si="6"/>
        <v>5.8482641288744752E-2</v>
      </c>
      <c r="AA29" s="162">
        <f t="shared" si="7"/>
        <v>0.38635759476846193</v>
      </c>
      <c r="AB29" s="162">
        <f t="shared" si="8"/>
        <v>9.149875059811792E-2</v>
      </c>
      <c r="AC29" s="177" t="s">
        <v>327</v>
      </c>
      <c r="AD29" s="168">
        <f t="shared" si="9"/>
        <v>115.11828340436108</v>
      </c>
      <c r="AE29" s="176">
        <f t="shared" si="10"/>
        <v>246.69149259271941</v>
      </c>
      <c r="AF29" s="176">
        <f t="shared" si="11"/>
        <v>158.49572751741664</v>
      </c>
      <c r="AG29" s="176">
        <f t="shared" si="12"/>
        <v>185.33450041724134</v>
      </c>
      <c r="AH29" s="176">
        <f t="shared" si="13"/>
        <v>207.44859264095666</v>
      </c>
      <c r="AI29" s="176">
        <f t="shared" si="14"/>
        <v>200.35841729311832</v>
      </c>
      <c r="AJ29" s="176">
        <f t="shared" si="15"/>
        <v>151.57192377510188</v>
      </c>
      <c r="AK29" s="168">
        <f t="shared" si="16"/>
        <v>138.33847324827866</v>
      </c>
      <c r="AL29" s="168">
        <f t="shared" si="17"/>
        <v>105.43004033565697</v>
      </c>
      <c r="AM29" s="177"/>
      <c r="AO29" s="172"/>
      <c r="AW29" s="177"/>
      <c r="AY29" s="172"/>
      <c r="BH29" s="177" t="s">
        <v>332</v>
      </c>
      <c r="BI29" s="162">
        <v>13.198804204993429</v>
      </c>
      <c r="BJ29" s="177" t="s">
        <v>332</v>
      </c>
      <c r="BK29" s="162">
        <v>2.2906307490144546</v>
      </c>
      <c r="BL29" s="177" t="s">
        <v>332</v>
      </c>
      <c r="BM29" s="162">
        <v>10.397992271132235</v>
      </c>
      <c r="BN29" s="177" t="s">
        <v>332</v>
      </c>
      <c r="BO29" s="162">
        <v>28.206626151734955</v>
      </c>
      <c r="BP29" s="177" t="s">
        <v>332</v>
      </c>
      <c r="BQ29" s="162">
        <v>12.188355224465791</v>
      </c>
      <c r="BR29" s="177" t="s">
        <v>332</v>
      </c>
      <c r="BS29" s="162">
        <v>9.064144285434228</v>
      </c>
      <c r="BT29" s="177" t="s">
        <v>332</v>
      </c>
      <c r="BU29" s="162">
        <v>4.5789984986311048</v>
      </c>
      <c r="BV29" s="177" t="s">
        <v>332</v>
      </c>
      <c r="BW29" s="162">
        <v>32.945729930230506</v>
      </c>
      <c r="BX29" s="177" t="s">
        <v>332</v>
      </c>
      <c r="BY29" s="162">
        <v>5.0662810209308491</v>
      </c>
      <c r="CD29" s="162">
        <v>875</v>
      </c>
      <c r="CE29" s="177" t="s">
        <v>332</v>
      </c>
      <c r="CF29" s="162">
        <v>13.198804204993429</v>
      </c>
      <c r="CG29" s="162">
        <v>2.2906307490144546</v>
      </c>
      <c r="CH29" s="162">
        <v>10.397992271132235</v>
      </c>
      <c r="CI29" s="162">
        <v>28.206626151734955</v>
      </c>
      <c r="CJ29" s="162">
        <v>12.188355224465791</v>
      </c>
      <c r="CK29" s="162">
        <v>9.064144285434228</v>
      </c>
      <c r="CL29" s="162">
        <v>4.5789984986311048</v>
      </c>
      <c r="CM29" s="162">
        <v>32.945729930230506</v>
      </c>
      <c r="CN29" s="162">
        <v>5.0662810209308491</v>
      </c>
      <c r="CP29" s="211" t="s">
        <v>332</v>
      </c>
      <c r="CQ29" s="209"/>
      <c r="CR29" s="209"/>
      <c r="CS29" s="209"/>
      <c r="CT29" s="209"/>
      <c r="CU29" s="209"/>
      <c r="CV29" s="209"/>
      <c r="CW29" s="209"/>
      <c r="CX29" s="209"/>
      <c r="CY29" s="209"/>
      <c r="DA29" s="211" t="s">
        <v>332</v>
      </c>
      <c r="DB29" s="209"/>
      <c r="DC29" s="209"/>
      <c r="DD29" s="209"/>
      <c r="DE29" s="209"/>
      <c r="DF29" s="209"/>
      <c r="DG29" s="209"/>
      <c r="DH29" s="209"/>
      <c r="DI29" s="209"/>
      <c r="DJ29" s="209"/>
      <c r="DL29" s="211" t="s">
        <v>332</v>
      </c>
      <c r="DM29" s="153">
        <v>106.51049999999999</v>
      </c>
      <c r="DN29" s="153">
        <v>111.91330000000001</v>
      </c>
      <c r="DO29" s="153">
        <v>112.477</v>
      </c>
      <c r="DP29" s="153">
        <v>98.792169999999999</v>
      </c>
      <c r="DQ29" s="153">
        <v>101.79040000000001</v>
      </c>
      <c r="DR29" s="153">
        <v>101.2208</v>
      </c>
      <c r="DS29" s="153">
        <v>100.8216</v>
      </c>
      <c r="DT29" s="153">
        <v>94.301630000000003</v>
      </c>
      <c r="DU29" s="153">
        <v>93.537930000000003</v>
      </c>
      <c r="DV29"/>
    </row>
    <row r="30" spans="1:126">
      <c r="A30" s="284"/>
      <c r="B30" s="162">
        <v>220119055</v>
      </c>
      <c r="C30" s="173" t="s">
        <v>326</v>
      </c>
      <c r="D30" s="166">
        <v>20</v>
      </c>
      <c r="E30" s="162">
        <v>12350</v>
      </c>
      <c r="F30" s="162">
        <v>16469</v>
      </c>
      <c r="G30" s="162">
        <v>14416</v>
      </c>
      <c r="H30" s="162">
        <v>54396</v>
      </c>
      <c r="J30" s="162">
        <v>17453</v>
      </c>
      <c r="K30" s="172">
        <v>3401</v>
      </c>
      <c r="L30" s="162">
        <v>2288</v>
      </c>
      <c r="M30" s="162">
        <v>10910</v>
      </c>
      <c r="N30" s="162">
        <v>4159</v>
      </c>
      <c r="O30" s="162">
        <v>1625</v>
      </c>
      <c r="P30" s="162">
        <v>1817</v>
      </c>
      <c r="Q30" s="162">
        <v>9537</v>
      </c>
      <c r="R30" s="162">
        <v>2325</v>
      </c>
      <c r="T30" s="162">
        <f t="shared" si="0"/>
        <v>0.32085079785278331</v>
      </c>
      <c r="U30" s="162">
        <f t="shared" si="1"/>
        <v>6.2522979630855208E-2</v>
      </c>
      <c r="V30" s="162">
        <f t="shared" si="2"/>
        <v>0.18526315789473685</v>
      </c>
      <c r="W30" s="162">
        <f t="shared" si="3"/>
        <v>0.66245673689962958</v>
      </c>
      <c r="X30" s="162">
        <f t="shared" si="4"/>
        <v>0.25253506588135283</v>
      </c>
      <c r="Y30" s="162">
        <f t="shared" si="5"/>
        <v>9.8670228914931088E-2</v>
      </c>
      <c r="Z30" s="162">
        <f t="shared" si="6"/>
        <v>0.12604051054384019</v>
      </c>
      <c r="AA30" s="162">
        <f t="shared" si="7"/>
        <v>0.66155660377358494</v>
      </c>
      <c r="AB30" s="162">
        <f t="shared" si="8"/>
        <v>0.16127913429522753</v>
      </c>
      <c r="AC30" s="177" t="s">
        <v>326</v>
      </c>
      <c r="AD30" s="168">
        <f t="shared" si="9"/>
        <v>110.4002651733615</v>
      </c>
      <c r="AE30" s="176">
        <f t="shared" si="10"/>
        <v>180.26004805235971</v>
      </c>
      <c r="AF30" s="168">
        <f t="shared" si="11"/>
        <v>135.48515725706659</v>
      </c>
      <c r="AG30" s="168">
        <f t="shared" si="12"/>
        <v>140.18225825707086</v>
      </c>
      <c r="AH30" s="176">
        <f t="shared" si="13"/>
        <v>159.26226451221592</v>
      </c>
      <c r="AI30" s="168">
        <f t="shared" si="14"/>
        <v>104.59384909438583</v>
      </c>
      <c r="AJ30" s="176">
        <f t="shared" si="15"/>
        <v>153.55959096303943</v>
      </c>
      <c r="AK30" s="168">
        <f t="shared" si="16"/>
        <v>118.92316941331147</v>
      </c>
      <c r="AL30" s="168">
        <f t="shared" si="17"/>
        <v>120.82114671788101</v>
      </c>
      <c r="AM30" s="177" t="s">
        <v>326</v>
      </c>
      <c r="AN30" s="162">
        <f t="shared" ref="AN30:AV32" si="39">T30</f>
        <v>0.32085079785278331</v>
      </c>
      <c r="AO30" s="172">
        <f t="shared" si="39"/>
        <v>6.2522979630855208E-2</v>
      </c>
      <c r="AP30" s="162">
        <f t="shared" si="39"/>
        <v>0.18526315789473685</v>
      </c>
      <c r="AQ30" s="162">
        <f t="shared" si="39"/>
        <v>0.66245673689962958</v>
      </c>
      <c r="AR30" s="162">
        <f t="shared" si="39"/>
        <v>0.25253506588135283</v>
      </c>
      <c r="AS30" s="162">
        <f t="shared" si="39"/>
        <v>9.8670228914931088E-2</v>
      </c>
      <c r="AT30" s="162">
        <f t="shared" si="39"/>
        <v>0.12604051054384019</v>
      </c>
      <c r="AU30" s="162">
        <f t="shared" si="39"/>
        <v>0.66155660377358494</v>
      </c>
      <c r="AV30" s="162">
        <f t="shared" si="39"/>
        <v>0.16127913429522753</v>
      </c>
      <c r="AW30" s="177" t="s">
        <v>326</v>
      </c>
      <c r="AX30" s="168">
        <f>(((AN30-$AN$35)/$AN$34)/$D30)*100</f>
        <v>124.52586701444585</v>
      </c>
      <c r="AY30" s="182">
        <f>(((AO30-$AO$35)/$AO$34)/$D30)*100</f>
        <v>255.11916447186556</v>
      </c>
      <c r="AZ30" s="168">
        <f>(((AP30-$AP$35)/$AP$34)/$D30)*100</f>
        <v>179.77896956077018</v>
      </c>
      <c r="BA30" s="168">
        <f>(((AQ30-$AQ$35)/$AQ$34)/$D30)*100</f>
        <v>185.95390465739848</v>
      </c>
      <c r="BB30" s="168">
        <f>(((AR30-$AR$35)/$AR$34)/$D30)*100</f>
        <v>227.06397823691788</v>
      </c>
      <c r="BC30" s="168">
        <f>(((AS30-$AS$35)/$AS$34)/$D30)*100</f>
        <v>156.31835079472353</v>
      </c>
      <c r="BD30" s="168">
        <f>(((AT30-$AT$35)/$AT$34)/$D30)*100</f>
        <v>191.97311712982869</v>
      </c>
      <c r="BE30" s="168">
        <f>(((AU30-$AU$35)/$AU$34)/$D30)*100</f>
        <v>151.1856029279399</v>
      </c>
      <c r="BF30" s="168">
        <f>(((AV30-$AV$35)/$AV$34)/$D30)*100</f>
        <v>125.7129319670012</v>
      </c>
      <c r="BH30" s="177" t="s">
        <v>332</v>
      </c>
      <c r="BI30" s="162">
        <v>13.678367094479666</v>
      </c>
      <c r="BJ30" s="177" t="s">
        <v>332</v>
      </c>
      <c r="BK30" s="162">
        <v>2.6418569489545214</v>
      </c>
      <c r="BL30" s="177" t="s">
        <v>332</v>
      </c>
      <c r="BM30" s="162">
        <v>9.0234481971702412</v>
      </c>
      <c r="BN30" s="177" t="s">
        <v>332</v>
      </c>
      <c r="BO30" s="162">
        <v>28.699639477242002</v>
      </c>
      <c r="BP30" s="177" t="s">
        <v>332</v>
      </c>
      <c r="BQ30" s="162">
        <v>11.564894096439838</v>
      </c>
      <c r="BR30" s="177" t="s">
        <v>332</v>
      </c>
      <c r="BS30" s="162">
        <v>8.2213271744028837</v>
      </c>
      <c r="BT30" s="177" t="s">
        <v>332</v>
      </c>
      <c r="BU30" s="162">
        <v>4.6313021527242126</v>
      </c>
      <c r="BV30" s="177" t="s">
        <v>332</v>
      </c>
      <c r="BW30" s="162">
        <v>38.859687258957997</v>
      </c>
      <c r="BX30" s="177" t="s">
        <v>332</v>
      </c>
      <c r="BY30" s="162">
        <v>6.0295911927634807</v>
      </c>
      <c r="CD30" s="162">
        <v>875</v>
      </c>
      <c r="CE30" s="177" t="s">
        <v>332</v>
      </c>
      <c r="CF30" s="162">
        <v>13.678367094479666</v>
      </c>
      <c r="CG30" s="162">
        <v>2.6418569489545214</v>
      </c>
      <c r="CH30" s="162">
        <v>9.0234481971702412</v>
      </c>
      <c r="CI30" s="162">
        <v>28.699639477242002</v>
      </c>
      <c r="CJ30" s="162">
        <v>11.564894096439838</v>
      </c>
      <c r="CK30" s="162">
        <v>8.2213271744028837</v>
      </c>
      <c r="CL30" s="162">
        <v>4.6313021527242126</v>
      </c>
      <c r="CM30" s="162">
        <v>38.859687258957997</v>
      </c>
      <c r="CN30" s="162">
        <v>6.0295911927634807</v>
      </c>
      <c r="CP30" s="211" t="s">
        <v>332</v>
      </c>
      <c r="CQ30" s="209"/>
      <c r="CR30" s="209"/>
      <c r="CS30" s="209"/>
      <c r="CT30" s="209"/>
      <c r="CU30" s="209"/>
      <c r="CV30" s="209"/>
      <c r="CW30" s="209"/>
      <c r="CX30" s="209"/>
      <c r="CY30" s="209"/>
      <c r="DA30" s="211" t="s">
        <v>332</v>
      </c>
      <c r="DB30" s="209"/>
      <c r="DC30" s="209"/>
      <c r="DD30" s="209"/>
      <c r="DE30" s="209"/>
      <c r="DF30" s="209"/>
      <c r="DG30" s="209"/>
      <c r="DH30" s="209"/>
      <c r="DI30" s="209"/>
      <c r="DJ30" s="209"/>
      <c r="DL30" s="211" t="s">
        <v>332</v>
      </c>
      <c r="DM30" s="153">
        <v>110.3976</v>
      </c>
      <c r="DN30" s="153">
        <v>129.21559999999999</v>
      </c>
      <c r="DO30" s="153">
        <v>97.707390000000004</v>
      </c>
      <c r="DP30" s="153">
        <v>100.52370000000001</v>
      </c>
      <c r="DQ30" s="153">
        <v>96.614680000000007</v>
      </c>
      <c r="DR30" s="153">
        <v>91.811610000000002</v>
      </c>
      <c r="DS30" s="153">
        <v>101.97410000000001</v>
      </c>
      <c r="DT30" s="153">
        <v>111.1426</v>
      </c>
      <c r="DU30" s="153">
        <v>111.45010000000001</v>
      </c>
      <c r="DV30"/>
    </row>
    <row r="31" spans="1:126">
      <c r="A31" s="284"/>
      <c r="B31" s="162">
        <v>220119058</v>
      </c>
      <c r="C31" s="173" t="s">
        <v>325</v>
      </c>
      <c r="D31" s="166">
        <v>31.25</v>
      </c>
      <c r="E31" s="162">
        <v>20742</v>
      </c>
      <c r="F31" s="162">
        <v>21836</v>
      </c>
      <c r="G31" s="162">
        <v>20307</v>
      </c>
      <c r="H31" s="162">
        <v>79601</v>
      </c>
      <c r="J31" s="162">
        <v>29456</v>
      </c>
      <c r="K31" s="172">
        <v>5601</v>
      </c>
      <c r="L31" s="162">
        <v>5367</v>
      </c>
      <c r="M31" s="162">
        <v>25053</v>
      </c>
      <c r="N31" s="162">
        <v>8159</v>
      </c>
      <c r="O31" s="162">
        <v>5751</v>
      </c>
      <c r="P31" s="162">
        <v>3968</v>
      </c>
      <c r="Q31" s="162">
        <v>14081</v>
      </c>
      <c r="R31" s="162">
        <v>4936</v>
      </c>
      <c r="T31" s="162">
        <f t="shared" si="0"/>
        <v>0.37004560244218038</v>
      </c>
      <c r="U31" s="162">
        <f t="shared" si="1"/>
        <v>7.0363437645255711E-2</v>
      </c>
      <c r="V31" s="162">
        <f t="shared" si="2"/>
        <v>0.25875036158518949</v>
      </c>
      <c r="W31" s="162">
        <f t="shared" si="3"/>
        <v>1.1473255174940464</v>
      </c>
      <c r="X31" s="162">
        <f t="shared" si="4"/>
        <v>0.37364901996702693</v>
      </c>
      <c r="Y31" s="162">
        <f t="shared" si="5"/>
        <v>0.26337241252976734</v>
      </c>
      <c r="Z31" s="162">
        <f t="shared" si="6"/>
        <v>0.19540060077805682</v>
      </c>
      <c r="AA31" s="162">
        <f t="shared" si="7"/>
        <v>0.69340621460580099</v>
      </c>
      <c r="AB31" s="162">
        <f t="shared" si="8"/>
        <v>0.24306889250012312</v>
      </c>
      <c r="AC31" s="177" t="s">
        <v>325</v>
      </c>
      <c r="AD31" s="168">
        <f t="shared" si="9"/>
        <v>80.9722632799824</v>
      </c>
      <c r="AE31" s="182">
        <f t="shared" si="10"/>
        <v>123.45731182450494</v>
      </c>
      <c r="AF31" s="168">
        <f t="shared" si="11"/>
        <v>107.20468214967242</v>
      </c>
      <c r="AG31" s="168">
        <f t="shared" si="12"/>
        <v>132.27016554876192</v>
      </c>
      <c r="AH31" s="168">
        <f t="shared" si="13"/>
        <v>126.86880764880001</v>
      </c>
      <c r="AI31" s="168">
        <f t="shared" si="14"/>
        <v>112.58711429987731</v>
      </c>
      <c r="AJ31" s="168">
        <f t="shared" si="15"/>
        <v>136.93186781918664</v>
      </c>
      <c r="AK31" s="168">
        <f t="shared" si="16"/>
        <v>78.515232616955771</v>
      </c>
      <c r="AL31" s="168">
        <f t="shared" si="17"/>
        <v>118.5290579520746</v>
      </c>
      <c r="AM31" s="177" t="s">
        <v>325</v>
      </c>
      <c r="AN31" s="162">
        <f t="shared" si="39"/>
        <v>0.37004560244218038</v>
      </c>
      <c r="AO31" s="172">
        <f t="shared" si="39"/>
        <v>7.0363437645255711E-2</v>
      </c>
      <c r="AP31" s="162">
        <f t="shared" si="39"/>
        <v>0.25875036158518949</v>
      </c>
      <c r="AQ31" s="162">
        <f t="shared" si="39"/>
        <v>1.1473255174940464</v>
      </c>
      <c r="AR31" s="162">
        <f t="shared" si="39"/>
        <v>0.37364901996702693</v>
      </c>
      <c r="AS31" s="162">
        <f t="shared" si="39"/>
        <v>0.26337241252976734</v>
      </c>
      <c r="AT31" s="162">
        <f t="shared" si="39"/>
        <v>0.19540060077805682</v>
      </c>
      <c r="AU31" s="162">
        <f t="shared" si="39"/>
        <v>0.69340621460580099</v>
      </c>
      <c r="AV31" s="162">
        <f t="shared" si="39"/>
        <v>0.24306889250012312</v>
      </c>
      <c r="AW31" s="177" t="s">
        <v>325</v>
      </c>
      <c r="AX31" s="168">
        <f>(((AN31-$AN$35)/$AN$34)/$D31)*100</f>
        <v>89.976081534085594</v>
      </c>
      <c r="AY31" s="182">
        <f>(((AO31-$AO$35)/$AO$34)/$D31)*100</f>
        <v>171.21259264121477</v>
      </c>
      <c r="AZ31" s="168">
        <f>(((AP31-$AP$35)/$AP$34)/$D31)*100</f>
        <v>135.32358609540321</v>
      </c>
      <c r="BA31" s="168">
        <f>(((AQ31-$AQ$35)/$AQ$34)/$D31)*100</f>
        <v>161.07202592562535</v>
      </c>
      <c r="BB31" s="168">
        <f>(((AR31-$AR$35)/$AR$34)/$D31)*100</f>
        <v>169.83263113058916</v>
      </c>
      <c r="BC31" s="168">
        <f>(((AS31-$AS$35)/$AS$34)/$D31)*100</f>
        <v>145.09992645253229</v>
      </c>
      <c r="BD31" s="168">
        <f>(((AT31-$AT$35)/$AT$34)/$D31)*100</f>
        <v>161.140117563822</v>
      </c>
      <c r="BE31" s="168">
        <f>(((AU31-$AU$35)/$AU$34)/$D31)*100</f>
        <v>99.143685787503102</v>
      </c>
      <c r="BF31" s="168">
        <f>(((AV31-$AV$35)/$AV$34)/$D31)*100</f>
        <v>121.60910694168498</v>
      </c>
      <c r="BH31" s="177" t="s">
        <v>331</v>
      </c>
      <c r="BI31" s="162">
        <v>18.310981697171382</v>
      </c>
      <c r="BJ31" s="177" t="s">
        <v>331</v>
      </c>
      <c r="BK31" s="162">
        <v>3.7217613501307345</v>
      </c>
      <c r="BL31" s="177" t="s">
        <v>331</v>
      </c>
      <c r="BM31" s="162">
        <v>15.063217191737952</v>
      </c>
      <c r="BN31" s="177" t="s">
        <v>331</v>
      </c>
      <c r="BO31" s="162">
        <v>44.307168518673237</v>
      </c>
      <c r="BP31" s="177" t="s">
        <v>331</v>
      </c>
      <c r="BQ31" s="162">
        <v>19.625407302197342</v>
      </c>
      <c r="BR31" s="177" t="s">
        <v>331</v>
      </c>
      <c r="BS31" s="162">
        <v>15.863564207536134</v>
      </c>
      <c r="BT31" s="177" t="s">
        <v>331</v>
      </c>
      <c r="BU31" s="162">
        <v>7.7132090617195859</v>
      </c>
      <c r="BV31" s="177" t="s">
        <v>331</v>
      </c>
      <c r="BW31" s="162">
        <v>50.898234034962542</v>
      </c>
      <c r="BX31" s="177" t="s">
        <v>331</v>
      </c>
      <c r="BY31" s="162">
        <v>7.4029165180164114</v>
      </c>
      <c r="CD31" s="162">
        <v>1250</v>
      </c>
      <c r="CE31" s="177" t="s">
        <v>331</v>
      </c>
      <c r="CF31" s="162">
        <v>18.310981697171382</v>
      </c>
      <c r="CG31" s="162">
        <v>3.7217613501307345</v>
      </c>
      <c r="CH31" s="162">
        <v>15.063217191737952</v>
      </c>
      <c r="CI31" s="162">
        <v>44.307168518673237</v>
      </c>
      <c r="CJ31" s="162">
        <v>19.625407302197342</v>
      </c>
      <c r="CK31" s="162">
        <v>15.863564207536134</v>
      </c>
      <c r="CL31" s="162">
        <v>7.7132090617195859</v>
      </c>
      <c r="CM31" s="162">
        <v>50.898234034962542</v>
      </c>
      <c r="CN31" s="162">
        <v>7.4029165180164114</v>
      </c>
      <c r="CP31" s="211" t="s">
        <v>331</v>
      </c>
      <c r="CQ31" s="209"/>
      <c r="CR31" s="209"/>
      <c r="CS31" s="209"/>
      <c r="CT31" s="209"/>
      <c r="CU31" s="209"/>
      <c r="CV31" s="209"/>
      <c r="CW31" s="209"/>
      <c r="CX31" s="209"/>
      <c r="CY31" s="209"/>
      <c r="DA31" s="211" t="s">
        <v>331</v>
      </c>
      <c r="DB31" s="209"/>
      <c r="DC31" s="209"/>
      <c r="DD31" s="209"/>
      <c r="DE31" s="209"/>
      <c r="DF31" s="209"/>
      <c r="DG31" s="209"/>
      <c r="DH31" s="209"/>
      <c r="DI31" s="209"/>
      <c r="DJ31" s="209"/>
      <c r="DL31" s="211" t="s">
        <v>331</v>
      </c>
      <c r="DM31" s="153">
        <v>103.5629</v>
      </c>
      <c r="DN31" s="153">
        <v>127.6901</v>
      </c>
      <c r="DO31" s="153">
        <v>113.82380000000001</v>
      </c>
      <c r="DP31" s="153">
        <v>108.73739999999999</v>
      </c>
      <c r="DQ31" s="153">
        <v>114.4709</v>
      </c>
      <c r="DR31" s="153">
        <v>123.99039999999999</v>
      </c>
      <c r="DS31" s="153">
        <v>118.9198</v>
      </c>
      <c r="DT31" s="153">
        <v>101.7971</v>
      </c>
      <c r="DU31" s="153">
        <v>95.890309999999999</v>
      </c>
      <c r="DV31"/>
    </row>
    <row r="32" spans="1:126">
      <c r="A32" s="284"/>
      <c r="B32" s="162">
        <v>220119062</v>
      </c>
      <c r="C32" s="173" t="s">
        <v>324</v>
      </c>
      <c r="D32" s="166">
        <v>50</v>
      </c>
      <c r="E32" s="162">
        <v>16811</v>
      </c>
      <c r="F32" s="162">
        <v>14743</v>
      </c>
      <c r="G32" s="162">
        <v>14592</v>
      </c>
      <c r="H32" s="162">
        <v>50525</v>
      </c>
      <c r="J32" s="162">
        <v>38465</v>
      </c>
      <c r="K32" s="172">
        <v>7190</v>
      </c>
      <c r="L32" s="162">
        <v>6846</v>
      </c>
      <c r="M32" s="162">
        <v>26436</v>
      </c>
      <c r="N32" s="162">
        <v>9299</v>
      </c>
      <c r="O32" s="162">
        <v>6296</v>
      </c>
      <c r="P32" s="162">
        <v>3488</v>
      </c>
      <c r="Q32" s="162">
        <v>21735</v>
      </c>
      <c r="R32" s="162">
        <v>5313</v>
      </c>
      <c r="T32" s="162">
        <f t="shared" si="0"/>
        <v>0.76130628401781297</v>
      </c>
      <c r="U32" s="162">
        <f t="shared" si="1"/>
        <v>0.14230578921326076</v>
      </c>
      <c r="V32" s="162">
        <f t="shared" si="2"/>
        <v>0.4072333591101065</v>
      </c>
      <c r="W32" s="162">
        <f t="shared" si="3"/>
        <v>1.7931221596689955</v>
      </c>
      <c r="X32" s="162">
        <f t="shared" si="4"/>
        <v>0.63074001220918396</v>
      </c>
      <c r="Y32" s="162">
        <f t="shared" si="5"/>
        <v>0.4270501254832802</v>
      </c>
      <c r="Z32" s="162">
        <f t="shared" si="6"/>
        <v>0.23903508771929824</v>
      </c>
      <c r="AA32" s="162">
        <f t="shared" si="7"/>
        <v>1.489514802631579</v>
      </c>
      <c r="AB32" s="162">
        <f t="shared" si="8"/>
        <v>0.36410361842105265</v>
      </c>
      <c r="AC32" s="177" t="s">
        <v>324</v>
      </c>
      <c r="AD32" s="168">
        <f t="shared" si="9"/>
        <v>101.886984524753</v>
      </c>
      <c r="AE32" s="182">
        <f t="shared" si="10"/>
        <v>123.5609320900209</v>
      </c>
      <c r="AF32" s="168">
        <f t="shared" si="11"/>
        <v>92.883601387006181</v>
      </c>
      <c r="AG32" s="168">
        <f t="shared" si="12"/>
        <v>118.09199473734948</v>
      </c>
      <c r="AH32" s="168">
        <f t="shared" si="13"/>
        <v>112.38217161568215</v>
      </c>
      <c r="AI32" s="168">
        <f t="shared" si="14"/>
        <v>98.718896329055383</v>
      </c>
      <c r="AJ32" s="168">
        <f t="shared" si="15"/>
        <v>100.78059956468557</v>
      </c>
      <c r="AK32" s="168">
        <f t="shared" si="16"/>
        <v>86.634622735113922</v>
      </c>
      <c r="AL32" s="168">
        <f t="shared" si="17"/>
        <v>112.18947635580963</v>
      </c>
      <c r="AM32" s="177" t="s">
        <v>324</v>
      </c>
      <c r="AN32" s="162">
        <f t="shared" si="39"/>
        <v>0.76130628401781297</v>
      </c>
      <c r="AO32" s="172">
        <f t="shared" si="39"/>
        <v>0.14230578921326076</v>
      </c>
      <c r="AP32" s="162">
        <f t="shared" si="39"/>
        <v>0.4072333591101065</v>
      </c>
      <c r="AQ32" s="162">
        <f t="shared" si="39"/>
        <v>1.7931221596689955</v>
      </c>
      <c r="AR32" s="162">
        <f t="shared" si="39"/>
        <v>0.63074001220918396</v>
      </c>
      <c r="AS32" s="162">
        <f t="shared" si="39"/>
        <v>0.4270501254832802</v>
      </c>
      <c r="AT32" s="162">
        <f t="shared" si="39"/>
        <v>0.23903508771929824</v>
      </c>
      <c r="AU32" s="162">
        <f t="shared" si="39"/>
        <v>1.489514802631579</v>
      </c>
      <c r="AV32" s="162">
        <f t="shared" si="39"/>
        <v>0.36410361842105265</v>
      </c>
      <c r="AW32" s="177" t="s">
        <v>324</v>
      </c>
      <c r="AX32" s="168">
        <f>(((AN32-$AN$35)/$AN$34)/$D32)*100</f>
        <v>107.33260377591951</v>
      </c>
      <c r="AY32" s="182">
        <f>(((AO32-$AO$35)/$AO$34)/$D32)*100</f>
        <v>152.52163801373004</v>
      </c>
      <c r="AZ32" s="168">
        <f>(((AP32-$AP$35)/$AP$34)/$D32)*100</f>
        <v>110.168556540967</v>
      </c>
      <c r="BA32" s="168">
        <f>(((AQ32-$AQ$35)/$AQ$34)/$D32)*100</f>
        <v>135.68360383909874</v>
      </c>
      <c r="BB32" s="168">
        <f>(((AR32-$AR$35)/$AR$34)/$D32)*100</f>
        <v>138.66504444714482</v>
      </c>
      <c r="BC32" s="168">
        <f>(((AS32-$AS$35)/$AS$34)/$D32)*100</f>
        <v>118.67240789447393</v>
      </c>
      <c r="BD32" s="168">
        <f>(((AT32-$AT$35)/$AT$34)/$D32)*100</f>
        <v>115.76275694319116</v>
      </c>
      <c r="BE32" s="168">
        <f>(((AU32-$AU$35)/$AU$34)/$D32)*100</f>
        <v>99.222702010714826</v>
      </c>
      <c r="BF32" s="168">
        <f>(((AV32-$AV$35)/$AV$34)/$D32)*100</f>
        <v>114.06762089052813</v>
      </c>
      <c r="BH32" s="177" t="s">
        <v>331</v>
      </c>
      <c r="BI32" s="162">
        <v>19.790155914604721</v>
      </c>
      <c r="BJ32" s="177" t="s">
        <v>331</v>
      </c>
      <c r="BK32" s="162">
        <v>4.495632061500574</v>
      </c>
      <c r="BL32" s="177" t="s">
        <v>331</v>
      </c>
      <c r="BM32" s="162">
        <v>14.318029796290666</v>
      </c>
      <c r="BN32" s="177" t="s">
        <v>331</v>
      </c>
      <c r="BO32" s="162">
        <v>52.683341706739398</v>
      </c>
      <c r="BP32" s="177" t="s">
        <v>331</v>
      </c>
      <c r="BQ32" s="162">
        <v>22.084619249264335</v>
      </c>
      <c r="BR32" s="177" t="s">
        <v>331</v>
      </c>
      <c r="BS32" s="162">
        <v>15.073638125314003</v>
      </c>
      <c r="BT32" s="177" t="s">
        <v>331</v>
      </c>
      <c r="BU32" s="162">
        <v>7.3039263889864436</v>
      </c>
      <c r="BV32" s="177" t="s">
        <v>331</v>
      </c>
      <c r="BW32" s="162">
        <v>57.321205310107466</v>
      </c>
      <c r="BX32" s="177" t="s">
        <v>331</v>
      </c>
      <c r="BY32" s="162">
        <v>8.6473976259043344</v>
      </c>
      <c r="CD32" s="162">
        <v>1250</v>
      </c>
      <c r="CE32" s="177" t="s">
        <v>331</v>
      </c>
      <c r="CF32" s="162">
        <v>19.790155914604721</v>
      </c>
      <c r="CG32" s="162">
        <v>4.495632061500574</v>
      </c>
      <c r="CH32" s="162">
        <v>14.318029796290666</v>
      </c>
      <c r="CI32" s="162">
        <v>52.683341706739398</v>
      </c>
      <c r="CJ32" s="162">
        <v>22.084619249264335</v>
      </c>
      <c r="CK32" s="162">
        <v>15.073638125314003</v>
      </c>
      <c r="CL32" s="162">
        <v>7.3039263889864436</v>
      </c>
      <c r="CM32" s="162">
        <v>57.321205310107466</v>
      </c>
      <c r="CN32" s="162">
        <v>8.6473976259043344</v>
      </c>
      <c r="CP32" s="211" t="s">
        <v>331</v>
      </c>
      <c r="CQ32" s="209"/>
      <c r="CR32" s="209"/>
      <c r="CS32" s="209"/>
      <c r="CT32" s="209"/>
      <c r="CU32" s="209"/>
      <c r="CV32" s="209"/>
      <c r="CW32" s="209"/>
      <c r="CX32" s="209"/>
      <c r="CY32" s="209"/>
      <c r="DA32" s="211" t="s">
        <v>331</v>
      </c>
      <c r="DB32" s="209"/>
      <c r="DC32" s="209"/>
      <c r="DD32" s="209"/>
      <c r="DE32" s="209"/>
      <c r="DF32" s="209"/>
      <c r="DG32" s="209"/>
      <c r="DH32" s="209"/>
      <c r="DI32" s="209"/>
      <c r="DJ32" s="209"/>
      <c r="DL32" s="211" t="s">
        <v>331</v>
      </c>
      <c r="DM32" s="153">
        <v>111.9555</v>
      </c>
      <c r="DN32" s="153">
        <v>154.37610000000001</v>
      </c>
      <c r="DO32" s="153">
        <v>108.2188</v>
      </c>
      <c r="DP32" s="153">
        <v>129.33009999999999</v>
      </c>
      <c r="DQ32" s="153">
        <v>128.76159999999999</v>
      </c>
      <c r="DR32" s="153">
        <v>117.8173</v>
      </c>
      <c r="DS32" s="153">
        <v>112.6066</v>
      </c>
      <c r="DT32" s="153">
        <v>114.60039999999999</v>
      </c>
      <c r="DU32" s="153">
        <v>112.0885</v>
      </c>
      <c r="DV32"/>
    </row>
    <row r="33" spans="1:92">
      <c r="A33" s="284"/>
      <c r="B33" s="178">
        <v>220119054</v>
      </c>
      <c r="C33" s="179" t="s">
        <v>323</v>
      </c>
      <c r="K33" s="178">
        <v>0</v>
      </c>
      <c r="AC33" s="181" t="s">
        <v>323</v>
      </c>
      <c r="AM33" s="181"/>
      <c r="AO33" s="178"/>
    </row>
    <row r="34" spans="1:92">
      <c r="A34" s="202"/>
      <c r="B34" s="178"/>
      <c r="C34" s="179"/>
      <c r="S34" s="162" t="s">
        <v>322</v>
      </c>
      <c r="T34" s="162">
        <f>SLOPE(T4:T32,D4:D32)</f>
        <v>1.5259979335458546E-2</v>
      </c>
      <c r="U34" s="162">
        <f>SLOPE(U4:U32,D4:D32)</f>
        <v>3.1009559312428531E-3</v>
      </c>
      <c r="V34" s="162">
        <f>SLOPE(V4:V32,D4:D32)</f>
        <v>1.1474430035195946E-2</v>
      </c>
      <c r="W34" s="162">
        <f>SLOPE(W4:W32,D4:D32)</f>
        <v>3.646185058880156E-2</v>
      </c>
      <c r="X34" s="162">
        <f>SLOPE(X4:X32,D4:D32)</f>
        <v>1.5539284716519625E-2</v>
      </c>
      <c r="Y34" s="162">
        <f>SLOPE(Y4:Y32,D4:D32)</f>
        <v>1.1546134468996189E-2</v>
      </c>
      <c r="Z34" s="162">
        <f>SLOPE(Z4:Z32,D4:D32)</f>
        <v>5.7420665749464365E-3</v>
      </c>
      <c r="AA34" s="162">
        <f>SLOPE(AA4:AA32,D4:D32)</f>
        <v>4.2388361733729764E-2</v>
      </c>
      <c r="AB34" s="162">
        <f>SLOPE(AB4:AB32,D4:D32)</f>
        <v>6.3520592539937151E-3</v>
      </c>
      <c r="AM34" s="162" t="s">
        <v>322</v>
      </c>
      <c r="AN34" s="162">
        <f>SLOPE(AN4:AN32,D4:D32)</f>
        <v>1.5314263012790428E-2</v>
      </c>
      <c r="AO34" s="172">
        <f>SLOPE(AO4:AO32,D4:D32)</f>
        <v>3.1613445926855078E-3</v>
      </c>
      <c r="AP34" s="162">
        <f>SLOPE(AP4:AP32,D4:D32)</f>
        <v>1.1604170882399947E-2</v>
      </c>
      <c r="AQ34" s="162">
        <f>SLOPE(AQ4:AQ32,D4:D32)</f>
        <v>3.6888344541914489E-2</v>
      </c>
      <c r="AR34" s="162">
        <f>SLOPE(AR4:AR32,D4:D32)</f>
        <v>1.5811424312195926E-2</v>
      </c>
      <c r="AS34" s="162">
        <f>SLOPE(AS4:AS32,D4:D32)</f>
        <v>1.1697551031367928E-2</v>
      </c>
      <c r="AT34" s="162">
        <f>SLOPE(AT4:AT32,D4:D32)</f>
        <v>5.7985322292435039E-3</v>
      </c>
      <c r="AU34" s="162">
        <f>SLOPE(AU4:AU32,D4:D32)</f>
        <v>4.27350238393545E-2</v>
      </c>
      <c r="AV34" s="162">
        <f>SLOPE(AV4:AV32,D4:D32)</f>
        <v>6.3598839541554502E-3</v>
      </c>
      <c r="CE34" s="162" t="s">
        <v>322</v>
      </c>
      <c r="CF34" s="162">
        <f>SLOPE(CF12:CF26,$CD12:$CD26)</f>
        <v>1.4099825984815436E-2</v>
      </c>
      <c r="CG34" s="162">
        <f>SLOPE(CG12:CG26,$CD12:$CD26)</f>
        <v>2.3199323051181688E-3</v>
      </c>
      <c r="CH34" s="162">
        <f>SLOPE(CH14:CH28,$CD14:$CD28)</f>
        <v>1.0636069610283841E-2</v>
      </c>
      <c r="CI34" s="162">
        <f>SLOPE(CI12:CI26,$CD12:$CD26)</f>
        <v>3.2540417177863719E-2</v>
      </c>
      <c r="CJ34" s="162">
        <f>SLOPE(CJ14:CJ28,$CD14:$CD28)</f>
        <v>1.3766718554655116E-2</v>
      </c>
      <c r="CK34" s="162">
        <f>SLOPE(CK12:CK26,$CD12:$CD26)</f>
        <v>1.0237038101827578E-2</v>
      </c>
      <c r="CL34" s="162">
        <f>SLOPE(CL12:CL26,$CD12:$CD26)</f>
        <v>5.1864435567601144E-3</v>
      </c>
      <c r="CM34" s="162">
        <f>SLOPE(CM12:CM26,$CD12:$CD26)</f>
        <v>4.0133119001898122E-2</v>
      </c>
      <c r="CN34" s="162">
        <f>SLOPE(CN14:CN28,$CD14:$CD28)</f>
        <v>6.1462578779502104E-3</v>
      </c>
    </row>
    <row r="35" spans="1:92">
      <c r="A35" s="202"/>
      <c r="B35" s="178"/>
      <c r="C35" s="179"/>
      <c r="S35" s="162" t="s">
        <v>321</v>
      </c>
      <c r="T35" s="162">
        <f>INTERCEPT(T4:T32,D4:D32)</f>
        <v>-1.6090355182144744E-2</v>
      </c>
      <c r="U35" s="162">
        <f>INTERCEPT(U4:U32,D4:D32)</f>
        <v>-4.927271340396211E-2</v>
      </c>
      <c r="V35" s="162">
        <f>INTERCEPT(V4:V32,D4:D32)</f>
        <v>-0.1256598336560093</v>
      </c>
      <c r="W35" s="162">
        <f>INTERCEPT(W4:W32,D4:D32)</f>
        <v>-0.35980417425439271</v>
      </c>
      <c r="X35" s="162">
        <f>INTERCEPT(X4:X32,D4:D32)</f>
        <v>-0.24242926868924375</v>
      </c>
      <c r="Y35" s="162">
        <f>INTERCEPT(Y4:Y32,D4:D32)</f>
        <v>-0.14286070033980369</v>
      </c>
      <c r="Z35" s="162">
        <f>INTERCEPT(Z4:Z32,D4:D32)</f>
        <v>-5.0309368362422946E-2</v>
      </c>
      <c r="AA35" s="162">
        <f>INTERCEPT(AA4:AA32,D4:D32)</f>
        <v>-0.34663506094902985</v>
      </c>
      <c r="AB35" s="162">
        <f>INTERCEPT(AB4:AB32,D4:D32)</f>
        <v>7.7865176777378586E-3</v>
      </c>
      <c r="AM35" s="162" t="s">
        <v>321</v>
      </c>
      <c r="AN35" s="162">
        <f>INTERCEPT(AN4:AN32,D4:D32)</f>
        <v>-6.055357801821426E-2</v>
      </c>
      <c r="AO35" s="172">
        <f>INTERCEPT(AO4:AO32,D4:D32)</f>
        <v>-9.878093858786019E-2</v>
      </c>
      <c r="AP35" s="162">
        <f>INTERCEPT(AP4:AP32,D4:D32)</f>
        <v>-0.23197401887425428</v>
      </c>
      <c r="AQ35" s="162">
        <f>INTERCEPT(AQ4:AQ32,D4:D32)</f>
        <v>-0.70944960388365708</v>
      </c>
      <c r="AR35" s="162">
        <f>INTERCEPT(AR4:AR32,D4:D32)</f>
        <v>-0.46550591530247321</v>
      </c>
      <c r="AS35" s="162">
        <f>INTERCEPT(AS4:AS32,D4:D32)</f>
        <v>-0.2670381481971793</v>
      </c>
      <c r="AT35" s="162">
        <f>INTERCEPT(AT4:AT32,D4:D32)</f>
        <v>-9.6591950821289796E-2</v>
      </c>
      <c r="AU35" s="162">
        <f>INTERCEPT(AU4:AU32,D4:D32)</f>
        <v>-0.63062746528495417</v>
      </c>
      <c r="AV35" s="162">
        <f>INTERCEPT(AV4:AV32,D4:D32)</f>
        <v>1.3752025258741973E-3</v>
      </c>
      <c r="BG35" s="162" t="s">
        <v>370</v>
      </c>
      <c r="BH35" s="162" t="s">
        <v>352</v>
      </c>
      <c r="BI35" s="162">
        <f>MAX(BI4:BI20)</f>
        <v>1.4729047072330654</v>
      </c>
      <c r="BK35" s="162">
        <f>MAX(BK4:BK20)</f>
        <v>0.22489301743033085</v>
      </c>
      <c r="BM35" s="162">
        <f>MAX(BM4:BM20)</f>
        <v>0.8819020431898078</v>
      </c>
      <c r="BO35" s="162">
        <f>MAX(BO4:BO20)</f>
        <v>2.7193038051824585</v>
      </c>
      <c r="BQ35" s="162">
        <f>MAX(BQ4:BQ20)</f>
        <v>1.1466494405577359</v>
      </c>
      <c r="BS35" s="162">
        <f>MAX(BS4:BS20)</f>
        <v>1.0473149208980328</v>
      </c>
      <c r="BU35" s="162">
        <f>MAX(BU4:BU20)</f>
        <v>0.45566051446010752</v>
      </c>
      <c r="BW35" s="162">
        <f>MAX(BW4:BW20)</f>
        <v>3.261270164220317</v>
      </c>
      <c r="BY35" s="162">
        <f>MAX(BY4:BY20)</f>
        <v>0.5322191541927046</v>
      </c>
      <c r="CE35" s="162" t="s">
        <v>321</v>
      </c>
      <c r="CF35" s="162">
        <f>INTERCEPT(CF12:CF26,$CD12:$CD26)</f>
        <v>5.8237325594018952E-2</v>
      </c>
      <c r="CG35" s="162">
        <f>INTERCEPT(CG12:CG26,$CD12:$CD26)</f>
        <v>1.885669195913503E-2</v>
      </c>
      <c r="CH35" s="162">
        <f>INTERCEPT(CH14:CH28,$CD14:$CD28)</f>
        <v>-6.9749988314719236E-2</v>
      </c>
      <c r="CI35" s="162">
        <f>INTERCEPT(CI12:CI26,$CD12:$CD26)</f>
        <v>7.7665396916493545E-2</v>
      </c>
      <c r="CJ35" s="162">
        <f>INTERCEPT(CJ14:CJ28,$CD14:$CD28)</f>
        <v>-7.319333394077665E-2</v>
      </c>
      <c r="CK35" s="162">
        <f>INTERCEPT(CK12:CK26,$CD12:$CD26)</f>
        <v>-2.6139505851756617E-3</v>
      </c>
      <c r="CL35" s="162">
        <f>INTERCEPT(CL12:CL26,$CD12:$CD26)</f>
        <v>3.5768776601380337E-3</v>
      </c>
      <c r="CM35" s="162">
        <f>INTERCEPT(CM12:CM26,$CD12:$CD26)</f>
        <v>-0.16968389452899668</v>
      </c>
      <c r="CN35" s="162">
        <f>INTERCEPT(CN14:CN28,$CD14:$CD28)</f>
        <v>3.5833997305372289E-2</v>
      </c>
    </row>
    <row r="36" spans="1:92">
      <c r="A36" s="202"/>
      <c r="B36" s="178"/>
      <c r="C36" s="179"/>
      <c r="S36" s="162" t="s">
        <v>320</v>
      </c>
      <c r="T36" s="162">
        <f>RSQ(T4:T32,D4:D32)</f>
        <v>0.99766061766452019</v>
      </c>
      <c r="U36" s="162">
        <f>RSQ(U4:U32,D4:D32)</f>
        <v>0.97971963166643627</v>
      </c>
      <c r="V36" s="162">
        <f>RSQ(V4:V32,D4:D32)</f>
        <v>0.99501615056847925</v>
      </c>
      <c r="W36" s="162">
        <f>RSQ(W4:W32,D4:D32)</f>
        <v>0.98355186635340075</v>
      </c>
      <c r="X36" s="162">
        <f>RSQ(X4:X32,D4:D32)</f>
        <v>0.98363904253855883</v>
      </c>
      <c r="Y36" s="162">
        <f>RSQ(Y4:Y32,D4:D32)</f>
        <v>0.98571535825214207</v>
      </c>
      <c r="Z36" s="162">
        <f>RSQ(Z4:Z32,D4:D32)</f>
        <v>0.99403827541589562</v>
      </c>
      <c r="AA36" s="162">
        <f>RSQ(AA4:AA32,D4:D32)</f>
        <v>0.99165847264739682</v>
      </c>
      <c r="AB36" s="162">
        <f>RSQ(AB4:AB32,D4:D32)</f>
        <v>0.99046193406269278</v>
      </c>
      <c r="AM36" s="162" t="s">
        <v>320</v>
      </c>
      <c r="AN36" s="162">
        <f>RSQ(AN4:AN32,D4:D32)</f>
        <v>0.99707686097074577</v>
      </c>
      <c r="AO36" s="172">
        <f>RSQ(AO4:AO32,D4:D32)</f>
        <v>0.97648557116602863</v>
      </c>
      <c r="AP36" s="162">
        <f>RSQ(AP4:AP32,D4:D32)</f>
        <v>0.99426904806258798</v>
      </c>
      <c r="AQ36" s="162">
        <f>RSQ(AQ4:AQ32,D4:D32)</f>
        <v>0.97991419893578691</v>
      </c>
      <c r="AR36" s="162">
        <f>RSQ(AR4:AR32,D4:D32)</f>
        <v>0.98094607864394667</v>
      </c>
      <c r="AS36" s="162">
        <f>RSQ(AS4:AS32,D4:D32)</f>
        <v>0.98282629442812242</v>
      </c>
      <c r="AT36" s="162">
        <f>RSQ(AT4:AT32,D4:D32)</f>
        <v>0.99288777480837564</v>
      </c>
      <c r="AU36" s="162">
        <f>RSQ(AU4:AU32,D4:D32)</f>
        <v>0.98971945758255719</v>
      </c>
      <c r="AV36" s="162">
        <f>RSQ(AV4:AV32,D4:D32)</f>
        <v>0.98776122229428487</v>
      </c>
      <c r="BG36" s="162" t="s">
        <v>370</v>
      </c>
      <c r="BH36" s="162" t="s">
        <v>351</v>
      </c>
      <c r="BI36" s="162">
        <f>MIN(BI4:BI20)</f>
        <v>2.2249035837524526E-2</v>
      </c>
      <c r="BK36" s="162">
        <f>MIN(BK4:BK20)</f>
        <v>0</v>
      </c>
      <c r="BM36" s="162">
        <f>MIN(BM4:BM20)</f>
        <v>1.1204173095290574E-2</v>
      </c>
      <c r="BO36" s="162">
        <f>MIN(BO4:BO20)</f>
        <v>5.8414024428833616E-2</v>
      </c>
      <c r="BQ36" s="162">
        <f>MIN(BQ4:BQ20)</f>
        <v>1.1289527045541732E-2</v>
      </c>
      <c r="BS36" s="162">
        <f>MIN(BS4:BS20)</f>
        <v>8.2180160118763591E-3</v>
      </c>
      <c r="BU36" s="162">
        <f>MIN(BU4:BU20)</f>
        <v>3.0249372878854951E-3</v>
      </c>
      <c r="BW36" s="162">
        <f>MIN(BW4:BW20)</f>
        <v>2.3153046617290098E-2</v>
      </c>
      <c r="BY36" s="162">
        <f>MIN(BY4:BY20)</f>
        <v>1.9957208204220155E-2</v>
      </c>
      <c r="CE36" s="162" t="s">
        <v>320</v>
      </c>
      <c r="CF36" s="162">
        <f>RSQ(CF12:CF26,$CD12:$CD26)</f>
        <v>0.99628450042247441</v>
      </c>
      <c r="CG36" s="162">
        <f>RSQ(CG12:CG26,$CD12:$CD26)</f>
        <v>0.98608654927959316</v>
      </c>
      <c r="CH36" s="162">
        <f>RSQ(CH14:CH28,$CD14:$CD28)</f>
        <v>0.99741652640500456</v>
      </c>
      <c r="CI36" s="162">
        <f>RSQ(CI12:CI26,$CD12:$CD26)</f>
        <v>0.98217369148865119</v>
      </c>
      <c r="CJ36" s="162">
        <f>RSQ(CJ14:CJ28,$CD14:$CD28)</f>
        <v>0.99922481978193156</v>
      </c>
      <c r="CK36" s="162">
        <f>RSQ(CK12:CK26,$CD12:$CD26)</f>
        <v>0.99007036040574115</v>
      </c>
      <c r="CL36" s="162">
        <f>RSQ(CL12:CL26,$CD12:$CD26)</f>
        <v>0.99896444161835662</v>
      </c>
      <c r="CM36" s="162">
        <f>RSQ(CM12:CM26,$CD12:$CD26)</f>
        <v>0.97567890721326067</v>
      </c>
      <c r="CN36" s="162">
        <f>RSQ(CN14:CN28,$CD14:$CD28)</f>
        <v>0.98774860610102388</v>
      </c>
    </row>
    <row r="37" spans="1:92">
      <c r="A37" s="202"/>
      <c r="B37" s="178"/>
      <c r="C37" s="179"/>
      <c r="S37" s="162" t="s">
        <v>352</v>
      </c>
      <c r="T37" s="162">
        <f t="shared" ref="T37:AB37" si="40">MAX(T4:T32)</f>
        <v>19.790155914604721</v>
      </c>
      <c r="U37" s="162">
        <f t="shared" si="40"/>
        <v>4.495632061500574</v>
      </c>
      <c r="V37" s="162">
        <f t="shared" si="40"/>
        <v>15.063217191737952</v>
      </c>
      <c r="W37" s="162">
        <f t="shared" si="40"/>
        <v>52.683341706739398</v>
      </c>
      <c r="X37" s="162">
        <f t="shared" si="40"/>
        <v>22.084619249264335</v>
      </c>
      <c r="Y37" s="162">
        <f t="shared" si="40"/>
        <v>15.863564207536134</v>
      </c>
      <c r="Z37" s="162">
        <f t="shared" si="40"/>
        <v>7.7132090617195859</v>
      </c>
      <c r="AA37" s="162">
        <f t="shared" si="40"/>
        <v>57.321205310107466</v>
      </c>
      <c r="AB37" s="162">
        <f t="shared" si="40"/>
        <v>8.6473976259043344</v>
      </c>
      <c r="AM37" s="162" t="s">
        <v>352</v>
      </c>
      <c r="AN37" s="162">
        <f t="shared" ref="AN37:AV37" si="41">MAX(AN4:AN32)</f>
        <v>19.790155914604721</v>
      </c>
      <c r="AO37" s="162">
        <f t="shared" si="41"/>
        <v>4.495632061500574</v>
      </c>
      <c r="AP37" s="162">
        <f t="shared" si="41"/>
        <v>15.063217191737952</v>
      </c>
      <c r="AQ37" s="162">
        <f t="shared" si="41"/>
        <v>52.683341706739398</v>
      </c>
      <c r="AR37" s="162">
        <f t="shared" si="41"/>
        <v>22.084619249264335</v>
      </c>
      <c r="AS37" s="162">
        <f t="shared" si="41"/>
        <v>15.863564207536134</v>
      </c>
      <c r="AT37" s="162">
        <f t="shared" si="41"/>
        <v>7.7132090617195859</v>
      </c>
      <c r="AU37" s="162">
        <f t="shared" si="41"/>
        <v>57.321205310107466</v>
      </c>
      <c r="AV37" s="162">
        <f t="shared" si="41"/>
        <v>8.6473976259043344</v>
      </c>
      <c r="BG37" s="162" t="s">
        <v>369</v>
      </c>
      <c r="BH37" s="162" t="s">
        <v>352</v>
      </c>
      <c r="BI37" s="162">
        <v>3.7059415911379658</v>
      </c>
      <c r="BK37" s="162">
        <v>0.62565961732124875</v>
      </c>
      <c r="BM37" s="162">
        <v>4.5655018075400244</v>
      </c>
      <c r="BO37" s="162">
        <v>9.300233644859814</v>
      </c>
      <c r="BQ37" s="162">
        <v>5.6543490619670269</v>
      </c>
      <c r="BS37" s="162">
        <v>2.9096756345528738</v>
      </c>
      <c r="BU37" s="162">
        <v>1.3454825878723922</v>
      </c>
      <c r="BW37" s="162">
        <v>13.069078408904895</v>
      </c>
      <c r="BY37" s="162">
        <v>3.0830730070577346</v>
      </c>
    </row>
    <row r="38" spans="1:92">
      <c r="A38" s="202"/>
      <c r="B38" s="178"/>
      <c r="C38" s="179"/>
      <c r="S38" s="162" t="s">
        <v>351</v>
      </c>
      <c r="T38" s="162">
        <f t="shared" ref="T38:AB38" si="42">MIN(T4:T32)</f>
        <v>2.2249035837524526E-2</v>
      </c>
      <c r="U38" s="162">
        <f t="shared" si="42"/>
        <v>0</v>
      </c>
      <c r="V38" s="162">
        <f t="shared" si="42"/>
        <v>1.1204173095290574E-2</v>
      </c>
      <c r="W38" s="162">
        <f t="shared" si="42"/>
        <v>5.8414024428833616E-2</v>
      </c>
      <c r="X38" s="162">
        <f t="shared" si="42"/>
        <v>1.1289527045541732E-2</v>
      </c>
      <c r="Y38" s="162">
        <f t="shared" si="42"/>
        <v>8.2180160118763591E-3</v>
      </c>
      <c r="Z38" s="162">
        <f t="shared" si="42"/>
        <v>3.0249372878854951E-3</v>
      </c>
      <c r="AA38" s="162">
        <f t="shared" si="42"/>
        <v>2.3153046617290098E-2</v>
      </c>
      <c r="AB38" s="162">
        <f t="shared" si="42"/>
        <v>1.9957208204220155E-2</v>
      </c>
      <c r="AM38" s="162" t="s">
        <v>351</v>
      </c>
      <c r="AN38" s="162">
        <f t="shared" ref="AN38:AV38" si="43">MIN(AN4:AN32)</f>
        <v>0.26344852155325971</v>
      </c>
      <c r="AO38" s="162">
        <f t="shared" si="43"/>
        <v>5.0198165301033132E-2</v>
      </c>
      <c r="AP38" s="162">
        <f t="shared" si="43"/>
        <v>0.17860989444963021</v>
      </c>
      <c r="AQ38" s="162">
        <f t="shared" si="43"/>
        <v>0.59373189665160464</v>
      </c>
      <c r="AR38" s="162">
        <f t="shared" si="43"/>
        <v>0.23580697485806976</v>
      </c>
      <c r="AS38" s="162">
        <f t="shared" si="43"/>
        <v>9.8670228914931088E-2</v>
      </c>
      <c r="AT38" s="162">
        <f t="shared" si="43"/>
        <v>9.8192885676241196E-2</v>
      </c>
      <c r="AU38" s="162">
        <f t="shared" si="43"/>
        <v>0.66155660377358494</v>
      </c>
      <c r="AV38" s="162">
        <f t="shared" si="43"/>
        <v>0.12965569716568384</v>
      </c>
      <c r="BG38" s="162" t="s">
        <v>369</v>
      </c>
      <c r="BH38" s="162" t="s">
        <v>351</v>
      </c>
      <c r="BI38" s="162">
        <v>0.69095104664578866</v>
      </c>
      <c r="BK38" s="162">
        <v>4.1611410721126924E-2</v>
      </c>
      <c r="BM38" s="162">
        <v>1.851404652660388E-3</v>
      </c>
      <c r="BO38" s="162">
        <v>2.342294383816875E-3</v>
      </c>
      <c r="BQ38" s="162">
        <v>4.2637189103829449E-3</v>
      </c>
      <c r="BS38" s="162">
        <v>2.8009290886733158E-3</v>
      </c>
      <c r="BU38" s="162">
        <v>2.173004596740493E-3</v>
      </c>
      <c r="BW38" s="162">
        <v>2.807411566535654E-3</v>
      </c>
      <c r="BY38" s="162">
        <v>2.5936379586543597E-3</v>
      </c>
    </row>
    <row r="39" spans="1:92">
      <c r="A39" s="202"/>
      <c r="B39" s="178"/>
      <c r="C39" s="179"/>
      <c r="AO39" s="178"/>
    </row>
    <row r="40" spans="1:92">
      <c r="A40" s="202"/>
      <c r="B40" s="178"/>
      <c r="C40" s="179"/>
      <c r="AD40" s="280" t="s">
        <v>360</v>
      </c>
      <c r="AE40" s="280"/>
      <c r="AF40" s="280"/>
      <c r="AG40" s="280"/>
      <c r="AH40" s="280"/>
      <c r="AI40" s="280"/>
      <c r="AJ40" s="280"/>
      <c r="AK40" s="280"/>
      <c r="AL40" s="280"/>
      <c r="AO40" s="178"/>
      <c r="AX40" s="280" t="s">
        <v>360</v>
      </c>
      <c r="AY40" s="280"/>
      <c r="AZ40" s="280"/>
      <c r="BA40" s="280"/>
      <c r="BB40" s="280"/>
      <c r="BC40" s="280"/>
      <c r="BD40" s="280"/>
      <c r="BE40" s="280"/>
      <c r="BF40" s="280"/>
      <c r="CF40" s="280" t="s">
        <v>360</v>
      </c>
      <c r="CG40" s="280"/>
      <c r="CH40" s="280"/>
      <c r="CI40" s="280"/>
      <c r="CJ40" s="280"/>
      <c r="CK40" s="280"/>
      <c r="CL40" s="280"/>
      <c r="CM40" s="280"/>
      <c r="CN40" s="280"/>
    </row>
    <row r="41" spans="1:92">
      <c r="A41" s="202"/>
      <c r="C41" s="162" t="s">
        <v>313</v>
      </c>
      <c r="E41" s="162" t="s">
        <v>76</v>
      </c>
      <c r="F41" s="162" t="s">
        <v>288</v>
      </c>
      <c r="G41" s="162" t="s">
        <v>287</v>
      </c>
      <c r="H41" s="162" t="s">
        <v>289</v>
      </c>
      <c r="J41" s="162" t="s">
        <v>184</v>
      </c>
      <c r="K41" s="162" t="s">
        <v>298</v>
      </c>
      <c r="L41" s="162" t="s">
        <v>297</v>
      </c>
      <c r="M41" s="162" t="s">
        <v>296</v>
      </c>
      <c r="N41" s="162" t="s">
        <v>295</v>
      </c>
      <c r="O41" s="162" t="s">
        <v>294</v>
      </c>
      <c r="P41" s="162" t="s">
        <v>293</v>
      </c>
      <c r="Q41" s="162" t="s">
        <v>292</v>
      </c>
      <c r="R41" s="162" t="s">
        <v>291</v>
      </c>
      <c r="AD41" s="162" t="s">
        <v>184</v>
      </c>
      <c r="AE41" s="162" t="s">
        <v>298</v>
      </c>
      <c r="AF41" s="162" t="s">
        <v>297</v>
      </c>
      <c r="AG41" s="162" t="s">
        <v>296</v>
      </c>
      <c r="AH41" s="162" t="s">
        <v>295</v>
      </c>
      <c r="AI41" s="162" t="s">
        <v>294</v>
      </c>
      <c r="AJ41" s="162" t="s">
        <v>293</v>
      </c>
      <c r="AK41" s="162" t="s">
        <v>292</v>
      </c>
      <c r="AL41" s="162" t="s">
        <v>291</v>
      </c>
      <c r="AO41" s="178"/>
      <c r="AX41" s="162" t="s">
        <v>184</v>
      </c>
      <c r="AY41" s="162" t="s">
        <v>298</v>
      </c>
      <c r="AZ41" s="162" t="s">
        <v>297</v>
      </c>
      <c r="BA41" s="162" t="s">
        <v>296</v>
      </c>
      <c r="BB41" s="162" t="s">
        <v>295</v>
      </c>
      <c r="BC41" s="162" t="s">
        <v>294</v>
      </c>
      <c r="BD41" s="162" t="s">
        <v>293</v>
      </c>
      <c r="BE41" s="162" t="s">
        <v>292</v>
      </c>
      <c r="BF41" s="162" t="s">
        <v>291</v>
      </c>
      <c r="CE41" s="162" t="s">
        <v>313</v>
      </c>
      <c r="CF41" s="162" t="s">
        <v>184</v>
      </c>
      <c r="CG41" s="162" t="s">
        <v>298</v>
      </c>
      <c r="CH41" s="162" t="s">
        <v>297</v>
      </c>
      <c r="CI41" s="162" t="s">
        <v>296</v>
      </c>
      <c r="CJ41" s="162" t="s">
        <v>295</v>
      </c>
      <c r="CK41" s="162" t="s">
        <v>294</v>
      </c>
      <c r="CL41" s="162" t="s">
        <v>293</v>
      </c>
      <c r="CM41" s="162" t="s">
        <v>292</v>
      </c>
      <c r="CN41" s="162" t="s">
        <v>291</v>
      </c>
    </row>
    <row r="42" spans="1:92">
      <c r="A42" s="162" t="s">
        <v>368</v>
      </c>
      <c r="B42" s="162" t="s">
        <v>312</v>
      </c>
      <c r="C42" s="162" t="s">
        <v>216</v>
      </c>
      <c r="D42" s="166" t="s">
        <v>311</v>
      </c>
      <c r="E42" s="173" t="s">
        <v>310</v>
      </c>
      <c r="F42" s="173" t="s">
        <v>309</v>
      </c>
      <c r="G42" s="173" t="s">
        <v>308</v>
      </c>
      <c r="H42" s="173" t="s">
        <v>307</v>
      </c>
      <c r="J42" s="173" t="s">
        <v>306</v>
      </c>
      <c r="K42" s="173" t="s">
        <v>305</v>
      </c>
      <c r="L42" s="173">
        <v>265</v>
      </c>
      <c r="M42" s="173" t="s">
        <v>304</v>
      </c>
      <c r="N42" s="173">
        <v>365</v>
      </c>
      <c r="O42" s="173" t="s">
        <v>303</v>
      </c>
      <c r="P42" s="173">
        <v>465</v>
      </c>
      <c r="Q42" s="173" t="s">
        <v>302</v>
      </c>
      <c r="R42" s="173" t="s">
        <v>301</v>
      </c>
      <c r="AD42" s="162" t="s">
        <v>289</v>
      </c>
      <c r="AE42" s="162" t="s">
        <v>289</v>
      </c>
      <c r="AF42" s="162" t="s">
        <v>76</v>
      </c>
      <c r="AG42" s="162" t="s">
        <v>288</v>
      </c>
      <c r="AH42" s="162" t="s">
        <v>288</v>
      </c>
      <c r="AI42" s="162" t="s">
        <v>288</v>
      </c>
      <c r="AJ42" s="162" t="s">
        <v>287</v>
      </c>
      <c r="AK42" s="162" t="s">
        <v>287</v>
      </c>
      <c r="AL42" s="162" t="s">
        <v>287</v>
      </c>
      <c r="AO42" s="178"/>
      <c r="AX42" s="162" t="s">
        <v>289</v>
      </c>
      <c r="AY42" s="162" t="s">
        <v>289</v>
      </c>
      <c r="AZ42" s="162" t="s">
        <v>76</v>
      </c>
      <c r="BA42" s="162" t="s">
        <v>288</v>
      </c>
      <c r="BB42" s="162" t="s">
        <v>288</v>
      </c>
      <c r="BC42" s="162" t="s">
        <v>288</v>
      </c>
      <c r="BD42" s="162" t="s">
        <v>287</v>
      </c>
      <c r="BE42" s="162" t="s">
        <v>287</v>
      </c>
      <c r="BF42" s="162" t="s">
        <v>287</v>
      </c>
      <c r="CE42" s="162" t="s">
        <v>216</v>
      </c>
      <c r="CF42" s="162" t="s">
        <v>289</v>
      </c>
      <c r="CG42" s="162" t="s">
        <v>289</v>
      </c>
      <c r="CH42" s="162" t="s">
        <v>76</v>
      </c>
      <c r="CI42" s="162" t="s">
        <v>288</v>
      </c>
      <c r="CJ42" s="162" t="s">
        <v>288</v>
      </c>
      <c r="CK42" s="162" t="s">
        <v>288</v>
      </c>
      <c r="CL42" s="162" t="s">
        <v>287</v>
      </c>
      <c r="CM42" s="162" t="s">
        <v>287</v>
      </c>
      <c r="CN42" s="162" t="s">
        <v>287</v>
      </c>
    </row>
    <row r="43" spans="1:92">
      <c r="B43" s="162">
        <v>220119019</v>
      </c>
      <c r="C43" s="173" t="s">
        <v>318</v>
      </c>
      <c r="D43" s="166">
        <v>50</v>
      </c>
      <c r="E43" s="162">
        <v>19765</v>
      </c>
      <c r="F43" s="162">
        <v>23280</v>
      </c>
      <c r="G43" s="162">
        <v>20953</v>
      </c>
      <c r="H43" s="162">
        <v>66811</v>
      </c>
      <c r="J43" s="162">
        <v>26681</v>
      </c>
      <c r="K43" s="172">
        <v>8457</v>
      </c>
      <c r="L43" s="162">
        <v>3866</v>
      </c>
      <c r="M43" s="162">
        <v>14685</v>
      </c>
      <c r="N43" s="162">
        <v>5924</v>
      </c>
      <c r="O43" s="162">
        <v>6525</v>
      </c>
      <c r="P43" s="162">
        <v>2337</v>
      </c>
      <c r="Q43" s="162">
        <v>13139</v>
      </c>
      <c r="R43" s="162">
        <v>2904</v>
      </c>
      <c r="T43" s="162">
        <f t="shared" ref="T43:T48" si="44">J43/H43</f>
        <v>0.39935040637020852</v>
      </c>
      <c r="U43" s="162">
        <f t="shared" ref="U43:U48" si="45">K43/H43</f>
        <v>0.12658095223840385</v>
      </c>
      <c r="V43" s="162">
        <f t="shared" ref="V43:W48" si="46">L43/E43</f>
        <v>0.19559827978750316</v>
      </c>
      <c r="W43" s="162">
        <f t="shared" si="46"/>
        <v>0.63079896907216493</v>
      </c>
      <c r="X43" s="162">
        <f t="shared" ref="X43:X48" si="47">N43/F43</f>
        <v>0.25446735395189002</v>
      </c>
      <c r="Y43" s="162">
        <f t="shared" ref="Y43:Z48" si="48">O43/F43</f>
        <v>0.28028350515463918</v>
      </c>
      <c r="Z43" s="162">
        <f t="shared" si="48"/>
        <v>0.1115353410012886</v>
      </c>
      <c r="AA43" s="162">
        <f t="shared" ref="AA43:AA48" si="49">Q43/G43</f>
        <v>0.62707010929222551</v>
      </c>
      <c r="AB43" s="162">
        <f t="shared" ref="AB43:AB48" si="50">R43/G43</f>
        <v>0.13859590512098507</v>
      </c>
      <c r="AC43" s="162" t="s">
        <v>318</v>
      </c>
      <c r="AD43" s="168">
        <f t="shared" ref="AD43:AD48" si="51">(((T43-$T$35)/$T$34)/$D43)*100</f>
        <v>54.448404210747867</v>
      </c>
      <c r="AE43" s="168">
        <f t="shared" ref="AE43:AE48" si="52">(((U43-$U$35)/$U$34)/$D43)*100</f>
        <v>113.41900339221162</v>
      </c>
      <c r="AF43" s="168">
        <f t="shared" ref="AF43:AF48" si="53">(((V43-$V$35)/$V$34)/$D43)*100</f>
        <v>55.995480813967326</v>
      </c>
      <c r="AG43" s="168">
        <f t="shared" ref="AG43:AG48" si="54">(((W43-$W$35)/$W$34)/$D43)*100</f>
        <v>54.336416135213895</v>
      </c>
      <c r="AH43" s="168">
        <f t="shared" ref="AH43:AH48" si="55">(((X43-$X$35)/$X$34)/$D43)*100</f>
        <v>63.953602975417404</v>
      </c>
      <c r="AI43" s="168">
        <f t="shared" ref="AI43:AI48" si="56">(((Y43-$Y$35)/$Y$34)/$D43)*100</f>
        <v>73.296254539677236</v>
      </c>
      <c r="AJ43" s="168">
        <f t="shared" ref="AJ43:AJ48" si="57">(((Z43-$Z$35)/$Z$34)/$D43)*100</f>
        <v>56.371589305448367</v>
      </c>
      <c r="AK43" s="168">
        <f t="shared" ref="AK43:AK48" si="58">(((AA43-$AA$35)/$AA$34)/$D43)*100</f>
        <v>45.942099690370775</v>
      </c>
      <c r="AL43" s="168">
        <f t="shared" ref="AL43:AL48" si="59">(((AB43-$AB$35)/$AB$34)/$D43)*100</f>
        <v>41.186450633628375</v>
      </c>
      <c r="AM43" s="177" t="s">
        <v>318</v>
      </c>
      <c r="AN43" s="162">
        <f t="shared" ref="AN43:AV48" si="60">T43</f>
        <v>0.39935040637020852</v>
      </c>
      <c r="AO43" s="172">
        <f t="shared" si="60"/>
        <v>0.12658095223840385</v>
      </c>
      <c r="AP43" s="162">
        <f t="shared" si="60"/>
        <v>0.19559827978750316</v>
      </c>
      <c r="AQ43" s="162">
        <f t="shared" si="60"/>
        <v>0.63079896907216493</v>
      </c>
      <c r="AR43" s="162">
        <f t="shared" si="60"/>
        <v>0.25446735395189002</v>
      </c>
      <c r="AS43" s="162">
        <f t="shared" si="60"/>
        <v>0.28028350515463918</v>
      </c>
      <c r="AT43" s="162">
        <f t="shared" si="60"/>
        <v>0.1115353410012886</v>
      </c>
      <c r="AU43" s="162">
        <f t="shared" si="60"/>
        <v>0.62707010929222551</v>
      </c>
      <c r="AV43" s="162">
        <f t="shared" si="60"/>
        <v>0.13859590512098507</v>
      </c>
      <c r="AW43" s="177" t="s">
        <v>318</v>
      </c>
      <c r="AX43" s="168">
        <f t="shared" ref="AX43:AX48" si="61">(((AN43-$AN$35)/$AN$34)/$D43)*100</f>
        <v>60.062176548007869</v>
      </c>
      <c r="AY43" s="168">
        <f t="shared" ref="AY43:AY48" si="62">(((AO43-$AO$35)/$AO$34)/$D43)*100</f>
        <v>142.57344254573843</v>
      </c>
      <c r="AZ43" s="168">
        <f t="shared" ref="AZ43:AZ48" si="63">(((AP43-$AP$35)/$AP$34)/$D43)*100</f>
        <v>73.69286491812295</v>
      </c>
      <c r="BA43" s="168">
        <f t="shared" ref="BA43:BA48" si="64">(((AQ43-$AQ$35)/$AQ$34)/$D43)*100</f>
        <v>72.665151532238625</v>
      </c>
      <c r="BB43" s="168">
        <f t="shared" ref="BB43:BB48" si="65">(((AR43-$AR$35)/$AR$34)/$D43)*100</f>
        <v>91.070007994032721</v>
      </c>
      <c r="BC43" s="168">
        <f t="shared" ref="BC43:BC48" si="66">(((AS43-$AS$35)/$AS$34)/$D43)*100</f>
        <v>93.57884430409942</v>
      </c>
      <c r="BD43" s="168">
        <f t="shared" ref="BD43:BD48" si="67">(((AT43-$AT$35)/$AT$34)/$D43)*100</f>
        <v>71.786198159919991</v>
      </c>
      <c r="BE43" s="168">
        <f t="shared" ref="BE43:BE48" si="68">(((AU43-$AU$35)/$AU$34)/$D43)*100</f>
        <v>58.8602725158174</v>
      </c>
      <c r="BF43" s="168">
        <f t="shared" ref="BF43:BF48" si="69">(((AV43-$AV$35)/$AV$34)/$D43)*100</f>
        <v>43.151951697311389</v>
      </c>
      <c r="CE43" s="173" t="s">
        <v>318</v>
      </c>
      <c r="CF43" s="168">
        <f t="shared" ref="CF43:CF48" si="70">(((AN43-$CF$35)/$CF$34)/$D43)*100</f>
        <v>48.385431301570023</v>
      </c>
      <c r="CG43" s="168">
        <f t="shared" ref="CG43:CG48" si="71">(((AO43-$CG$35)/$CG$34)/$D43)*100</f>
        <v>92.868451412664598</v>
      </c>
      <c r="CH43" s="168">
        <f t="shared" ref="CH43:CH48" si="72">(((AP43-$CH$35)/$CH$34)/$D43)*100</f>
        <v>49.895925435775922</v>
      </c>
      <c r="CI43" s="168">
        <f t="shared" ref="CI43:CI48" si="73">(((AQ43-$CI$35)/$CI$34)/$D43)*100</f>
        <v>33.996710560425868</v>
      </c>
      <c r="CJ43" s="168">
        <f t="shared" ref="CJ43:CJ48" si="74">(((AR43-$CJ$35)/$CJ$34)/$D43)*100</f>
        <v>47.601857565668119</v>
      </c>
      <c r="CK43" s="168">
        <f t="shared" ref="CK43:CK48" si="75">(((AS43-$CK$35)/$CK$34)/$D43)*100</f>
        <v>55.26939587912841</v>
      </c>
      <c r="CL43" s="168">
        <f t="shared" ref="CL43:CL48" si="76">(((AT43-$CL$35)/$CL$34)/$D43)*100</f>
        <v>41.631018311357252</v>
      </c>
      <c r="CM43" s="168">
        <f t="shared" ref="CM43:CM48" si="77">(((AU43-$CM$35)/$CM$34)/$D43)*100</f>
        <v>39.705561074559853</v>
      </c>
      <c r="CN43" s="168">
        <f t="shared" ref="CN43:CN48" si="78">(((AV43-$CN$35)/$CN$34)/$D43)*100</f>
        <v>33.438853317324231</v>
      </c>
    </row>
    <row r="44" spans="1:92">
      <c r="B44" s="162">
        <v>220119069</v>
      </c>
      <c r="C44" s="173" t="s">
        <v>367</v>
      </c>
      <c r="D44" s="166">
        <v>50</v>
      </c>
      <c r="E44" s="162">
        <v>12534</v>
      </c>
      <c r="F44" s="162">
        <v>14653</v>
      </c>
      <c r="G44" s="162">
        <v>13938</v>
      </c>
      <c r="H44" s="162">
        <v>56587</v>
      </c>
      <c r="J44" s="162">
        <v>18497</v>
      </c>
      <c r="K44" s="172">
        <v>4797</v>
      </c>
      <c r="L44" s="162">
        <v>2750</v>
      </c>
      <c r="M44" s="162">
        <v>11381</v>
      </c>
      <c r="N44" s="162">
        <v>3526</v>
      </c>
      <c r="O44" s="162">
        <v>3178</v>
      </c>
      <c r="P44" s="162">
        <v>1600</v>
      </c>
      <c r="Q44" s="162">
        <v>7920</v>
      </c>
      <c r="R44" s="162">
        <v>5352</v>
      </c>
      <c r="T44" s="162">
        <f t="shared" si="44"/>
        <v>0.32687719794299042</v>
      </c>
      <c r="U44" s="162">
        <f t="shared" si="45"/>
        <v>8.4772120805131926E-2</v>
      </c>
      <c r="V44" s="162">
        <f t="shared" si="46"/>
        <v>0.21940322323280675</v>
      </c>
      <c r="W44" s="162">
        <f t="shared" si="46"/>
        <v>0.77670101685661641</v>
      </c>
      <c r="X44" s="162">
        <f t="shared" si="47"/>
        <v>0.24063331740940422</v>
      </c>
      <c r="Y44" s="162">
        <f t="shared" si="48"/>
        <v>0.21688391455674605</v>
      </c>
      <c r="Z44" s="162">
        <f t="shared" si="48"/>
        <v>0.11479408810446262</v>
      </c>
      <c r="AA44" s="162">
        <f t="shared" si="49"/>
        <v>0.56823073611708996</v>
      </c>
      <c r="AB44" s="162">
        <f t="shared" si="50"/>
        <v>0.38398622470942745</v>
      </c>
      <c r="AC44" s="166" t="s">
        <v>367</v>
      </c>
      <c r="AD44" s="168">
        <f t="shared" si="51"/>
        <v>44.94993677064889</v>
      </c>
      <c r="AE44" s="168">
        <f t="shared" si="52"/>
        <v>86.453878856233402</v>
      </c>
      <c r="AF44" s="168">
        <f t="shared" si="53"/>
        <v>60.144696656895604</v>
      </c>
      <c r="AG44" s="168">
        <f t="shared" si="54"/>
        <v>62.339413538163157</v>
      </c>
      <c r="AH44" s="168">
        <f t="shared" si="55"/>
        <v>62.173078737029627</v>
      </c>
      <c r="AI44" s="168">
        <f t="shared" si="56"/>
        <v>62.314295033119535</v>
      </c>
      <c r="AJ44" s="168">
        <f t="shared" si="57"/>
        <v>57.50663260759066</v>
      </c>
      <c r="AK44" s="168">
        <f t="shared" si="58"/>
        <v>43.165895526371905</v>
      </c>
      <c r="AL44" s="168">
        <f t="shared" si="59"/>
        <v>118.44968442168182</v>
      </c>
      <c r="AM44" s="177" t="s">
        <v>367</v>
      </c>
      <c r="AN44" s="162">
        <f t="shared" si="60"/>
        <v>0.32687719794299042</v>
      </c>
      <c r="AO44" s="172">
        <f t="shared" si="60"/>
        <v>8.4772120805131926E-2</v>
      </c>
      <c r="AP44" s="162">
        <f t="shared" si="60"/>
        <v>0.21940322323280675</v>
      </c>
      <c r="AQ44" s="162">
        <f t="shared" si="60"/>
        <v>0.77670101685661641</v>
      </c>
      <c r="AR44" s="162">
        <f t="shared" si="60"/>
        <v>0.24063331740940422</v>
      </c>
      <c r="AS44" s="162">
        <f t="shared" si="60"/>
        <v>0.21688391455674605</v>
      </c>
      <c r="AT44" s="162">
        <f t="shared" si="60"/>
        <v>0.11479408810446262</v>
      </c>
      <c r="AU44" s="162">
        <f t="shared" si="60"/>
        <v>0.56823073611708996</v>
      </c>
      <c r="AV44" s="162">
        <f t="shared" si="60"/>
        <v>0.38398622470942745</v>
      </c>
      <c r="AW44" s="177" t="s">
        <v>367</v>
      </c>
      <c r="AX44" s="168">
        <f t="shared" si="61"/>
        <v>50.59737783497954</v>
      </c>
      <c r="AY44" s="168">
        <f t="shared" si="62"/>
        <v>116.1234114229015</v>
      </c>
      <c r="AZ44" s="168">
        <f t="shared" si="63"/>
        <v>77.795690305054919</v>
      </c>
      <c r="BA44" s="168">
        <f t="shared" si="64"/>
        <v>80.575620250544475</v>
      </c>
      <c r="BB44" s="168">
        <f t="shared" si="65"/>
        <v>89.32012939115252</v>
      </c>
      <c r="BC44" s="168">
        <f t="shared" si="66"/>
        <v>82.739038531441196</v>
      </c>
      <c r="BD44" s="168">
        <f t="shared" si="67"/>
        <v>72.910188498971422</v>
      </c>
      <c r="BE44" s="168">
        <f t="shared" si="68"/>
        <v>56.106588633654667</v>
      </c>
      <c r="BF44" s="168">
        <f t="shared" si="69"/>
        <v>120.3201268895987</v>
      </c>
      <c r="CE44" s="173" t="s">
        <v>367</v>
      </c>
      <c r="CF44" s="168">
        <f t="shared" si="70"/>
        <v>38.105416710571966</v>
      </c>
      <c r="CG44" s="168">
        <f t="shared" si="71"/>
        <v>56.825303652676553</v>
      </c>
      <c r="CH44" s="168">
        <f t="shared" si="72"/>
        <v>54.372192387298504</v>
      </c>
      <c r="CI44" s="168">
        <f t="shared" si="73"/>
        <v>42.964146164398656</v>
      </c>
      <c r="CJ44" s="168">
        <f t="shared" si="74"/>
        <v>45.592077749575644</v>
      </c>
      <c r="CK44" s="168">
        <f t="shared" si="75"/>
        <v>42.883080625192875</v>
      </c>
      <c r="CL44" s="168">
        <f t="shared" si="76"/>
        <v>42.887658653630524</v>
      </c>
      <c r="CM44" s="168">
        <f t="shared" si="77"/>
        <v>36.773350738634917</v>
      </c>
      <c r="CN44" s="168">
        <f t="shared" si="78"/>
        <v>113.28917019673268</v>
      </c>
    </row>
    <row r="45" spans="1:92">
      <c r="C45" s="173" t="s">
        <v>366</v>
      </c>
      <c r="D45" s="166">
        <v>200</v>
      </c>
      <c r="E45" s="166">
        <v>6565</v>
      </c>
      <c r="F45" s="162">
        <v>6387</v>
      </c>
      <c r="G45" s="162">
        <v>6170</v>
      </c>
      <c r="H45" s="162">
        <v>30280</v>
      </c>
      <c r="J45" s="162">
        <v>39663</v>
      </c>
      <c r="K45" s="162">
        <v>8355</v>
      </c>
      <c r="L45" s="162">
        <v>6003</v>
      </c>
      <c r="M45" s="162">
        <v>22655</v>
      </c>
      <c r="N45" s="162">
        <v>7850</v>
      </c>
      <c r="O45" s="162">
        <v>8352</v>
      </c>
      <c r="P45" s="162">
        <v>2257</v>
      </c>
      <c r="Q45" s="162">
        <v>18516</v>
      </c>
      <c r="R45" s="162">
        <v>3923</v>
      </c>
      <c r="T45" s="162">
        <f t="shared" si="44"/>
        <v>1.3098745046235138</v>
      </c>
      <c r="U45" s="162">
        <f t="shared" si="45"/>
        <v>0.2759247027741083</v>
      </c>
      <c r="V45" s="162">
        <f t="shared" si="46"/>
        <v>0.91439451637471436</v>
      </c>
      <c r="W45" s="162">
        <f t="shared" si="46"/>
        <v>3.5470486926569595</v>
      </c>
      <c r="X45" s="162">
        <f t="shared" si="47"/>
        <v>1.2290590261468608</v>
      </c>
      <c r="Y45" s="162">
        <f t="shared" si="48"/>
        <v>1.3076561766087365</v>
      </c>
      <c r="Z45" s="162">
        <f t="shared" si="48"/>
        <v>0.36580226904376012</v>
      </c>
      <c r="AA45" s="162">
        <f t="shared" si="49"/>
        <v>3.0009724473257697</v>
      </c>
      <c r="AB45" s="162">
        <f t="shared" si="50"/>
        <v>0.63581847649918966</v>
      </c>
      <c r="AC45" s="173" t="s">
        <v>366</v>
      </c>
      <c r="AD45" s="168">
        <f t="shared" si="51"/>
        <v>43.445827502682356</v>
      </c>
      <c r="AE45" s="168">
        <f t="shared" si="52"/>
        <v>52.435027034991165</v>
      </c>
      <c r="AF45" s="168">
        <f t="shared" si="53"/>
        <v>45.320523409028866</v>
      </c>
      <c r="AG45" s="168">
        <f t="shared" si="54"/>
        <v>53.574527949374776</v>
      </c>
      <c r="AH45" s="168">
        <f t="shared" si="55"/>
        <v>47.347362561411309</v>
      </c>
      <c r="AI45" s="168">
        <f t="shared" si="56"/>
        <v>62.813960847393744</v>
      </c>
      <c r="AJ45" s="168">
        <f t="shared" si="57"/>
        <v>36.233613105579906</v>
      </c>
      <c r="AK45" s="168">
        <f t="shared" si="58"/>
        <v>39.487342413743278</v>
      </c>
      <c r="AL45" s="168">
        <f t="shared" si="59"/>
        <v>49.435303868315678</v>
      </c>
      <c r="AM45" s="173" t="s">
        <v>366</v>
      </c>
      <c r="AN45" s="162">
        <f t="shared" si="60"/>
        <v>1.3098745046235138</v>
      </c>
      <c r="AO45" s="172">
        <f t="shared" si="60"/>
        <v>0.2759247027741083</v>
      </c>
      <c r="AP45" s="162">
        <f t="shared" si="60"/>
        <v>0.91439451637471436</v>
      </c>
      <c r="AQ45" s="162">
        <f t="shared" si="60"/>
        <v>3.5470486926569595</v>
      </c>
      <c r="AR45" s="162">
        <f t="shared" si="60"/>
        <v>1.2290590261468608</v>
      </c>
      <c r="AS45" s="162">
        <f t="shared" si="60"/>
        <v>1.3076561766087365</v>
      </c>
      <c r="AT45" s="162">
        <f t="shared" si="60"/>
        <v>0.36580226904376012</v>
      </c>
      <c r="AU45" s="162">
        <f t="shared" si="60"/>
        <v>3.0009724473257697</v>
      </c>
      <c r="AV45" s="162">
        <f t="shared" si="60"/>
        <v>0.63581847649918966</v>
      </c>
      <c r="AW45" s="173" t="s">
        <v>366</v>
      </c>
      <c r="AX45" s="168">
        <f t="shared" si="61"/>
        <v>44.743520517348777</v>
      </c>
      <c r="AY45" s="168">
        <f t="shared" si="62"/>
        <v>59.263650382962915</v>
      </c>
      <c r="AZ45" s="168">
        <f t="shared" si="63"/>
        <v>49.394676572182611</v>
      </c>
      <c r="BA45" s="168">
        <f t="shared" si="64"/>
        <v>57.694352367916082</v>
      </c>
      <c r="BB45" s="168">
        <f t="shared" si="65"/>
        <v>53.586726533619569</v>
      </c>
      <c r="BC45" s="168">
        <f t="shared" si="66"/>
        <v>67.308717892456542</v>
      </c>
      <c r="BD45" s="168">
        <f t="shared" si="67"/>
        <v>39.871660756930503</v>
      </c>
      <c r="BE45" s="168">
        <f t="shared" si="68"/>
        <v>42.489737764769878</v>
      </c>
      <c r="BF45" s="168">
        <f t="shared" si="69"/>
        <v>49.878525972064317</v>
      </c>
      <c r="CE45" s="173" t="s">
        <v>366</v>
      </c>
      <c r="CF45" s="168">
        <f t="shared" si="70"/>
        <v>44.384844904377687</v>
      </c>
      <c r="CG45" s="168">
        <f t="shared" si="71"/>
        <v>55.404205167503619</v>
      </c>
      <c r="CH45" s="168">
        <f t="shared" si="72"/>
        <v>46.264482123071126</v>
      </c>
      <c r="CI45" s="168">
        <f t="shared" si="73"/>
        <v>53.308832470970671</v>
      </c>
      <c r="CJ45" s="168">
        <f t="shared" si="74"/>
        <v>47.297122946095612</v>
      </c>
      <c r="CK45" s="168">
        <f t="shared" si="75"/>
        <v>63.996544418448273</v>
      </c>
      <c r="CL45" s="168">
        <f t="shared" si="76"/>
        <v>34.920402335381659</v>
      </c>
      <c r="CM45" s="168">
        <f t="shared" si="77"/>
        <v>39.501743456630024</v>
      </c>
      <c r="CN45" s="168">
        <f t="shared" si="78"/>
        <v>48.808924967684028</v>
      </c>
    </row>
    <row r="46" spans="1:92">
      <c r="C46" s="173" t="s">
        <v>365</v>
      </c>
      <c r="D46" s="166">
        <v>200</v>
      </c>
      <c r="E46" s="166">
        <v>5943</v>
      </c>
      <c r="F46" s="162">
        <v>6262</v>
      </c>
      <c r="G46" s="162">
        <v>6119</v>
      </c>
      <c r="H46" s="162">
        <v>27042</v>
      </c>
      <c r="J46" s="162">
        <v>35640</v>
      </c>
      <c r="K46" s="162">
        <v>7391</v>
      </c>
      <c r="L46" s="162">
        <v>5633</v>
      </c>
      <c r="M46" s="162">
        <v>21682</v>
      </c>
      <c r="N46" s="162">
        <v>5943</v>
      </c>
      <c r="O46" s="162">
        <v>6334</v>
      </c>
      <c r="P46" s="162">
        <v>2088</v>
      </c>
      <c r="Q46" s="162">
        <v>16089</v>
      </c>
      <c r="R46" s="162">
        <v>3858</v>
      </c>
      <c r="T46" s="162">
        <f t="shared" si="44"/>
        <v>1.3179498557798979</v>
      </c>
      <c r="U46" s="162">
        <f t="shared" si="45"/>
        <v>0.2733155831669255</v>
      </c>
      <c r="V46" s="162">
        <f t="shared" si="46"/>
        <v>0.9478377923607606</v>
      </c>
      <c r="W46" s="162">
        <f t="shared" si="46"/>
        <v>3.4624720536569784</v>
      </c>
      <c r="X46" s="162">
        <f t="shared" si="47"/>
        <v>0.94905780900670711</v>
      </c>
      <c r="Y46" s="162">
        <f t="shared" si="48"/>
        <v>1.011497923985947</v>
      </c>
      <c r="Z46" s="162">
        <f t="shared" si="48"/>
        <v>0.34123222748815168</v>
      </c>
      <c r="AA46" s="162">
        <f t="shared" si="49"/>
        <v>2.6293512011766627</v>
      </c>
      <c r="AB46" s="162">
        <f t="shared" si="50"/>
        <v>0.63049517895080898</v>
      </c>
      <c r="AC46" s="173" t="s">
        <v>365</v>
      </c>
      <c r="AD46" s="168">
        <f t="shared" si="51"/>
        <v>43.710419969646573</v>
      </c>
      <c r="AE46" s="168">
        <f t="shared" si="52"/>
        <v>52.014331019788997</v>
      </c>
      <c r="AF46" s="168">
        <f t="shared" si="53"/>
        <v>46.777819147617386</v>
      </c>
      <c r="AG46" s="168">
        <f t="shared" si="54"/>
        <v>52.414731646743377</v>
      </c>
      <c r="AH46" s="168">
        <f t="shared" si="55"/>
        <v>38.337899698475034</v>
      </c>
      <c r="AI46" s="168">
        <f t="shared" si="56"/>
        <v>49.988965026583031</v>
      </c>
      <c r="AJ46" s="168">
        <f t="shared" si="57"/>
        <v>34.094135860330653</v>
      </c>
      <c r="AK46" s="168">
        <f t="shared" si="58"/>
        <v>35.103813174237466</v>
      </c>
      <c r="AL46" s="168">
        <f t="shared" si="59"/>
        <v>49.01628246631649</v>
      </c>
      <c r="AM46" s="173" t="s">
        <v>365</v>
      </c>
      <c r="AN46" s="162">
        <f t="shared" si="60"/>
        <v>1.3179498557798979</v>
      </c>
      <c r="AO46" s="172">
        <f t="shared" si="60"/>
        <v>0.2733155831669255</v>
      </c>
      <c r="AP46" s="162">
        <f t="shared" si="60"/>
        <v>0.9478377923607606</v>
      </c>
      <c r="AQ46" s="162">
        <f t="shared" si="60"/>
        <v>3.4624720536569784</v>
      </c>
      <c r="AR46" s="162">
        <f t="shared" si="60"/>
        <v>0.94905780900670711</v>
      </c>
      <c r="AS46" s="162">
        <f t="shared" si="60"/>
        <v>1.011497923985947</v>
      </c>
      <c r="AT46" s="162">
        <f t="shared" si="60"/>
        <v>0.34123222748815168</v>
      </c>
      <c r="AU46" s="162">
        <f t="shared" si="60"/>
        <v>2.6293512011766627</v>
      </c>
      <c r="AV46" s="162">
        <f t="shared" si="60"/>
        <v>0.63049517895080898</v>
      </c>
      <c r="AW46" s="173" t="s">
        <v>365</v>
      </c>
      <c r="AX46" s="168">
        <f t="shared" si="61"/>
        <v>45.007175097057889</v>
      </c>
      <c r="AY46" s="168">
        <f t="shared" si="62"/>
        <v>58.850990590477849</v>
      </c>
      <c r="AZ46" s="168">
        <f t="shared" si="63"/>
        <v>50.835678963692096</v>
      </c>
      <c r="BA46" s="168">
        <f t="shared" si="64"/>
        <v>56.547965344450155</v>
      </c>
      <c r="BB46" s="168">
        <f t="shared" si="65"/>
        <v>44.732330762196924</v>
      </c>
      <c r="BC46" s="168">
        <f t="shared" si="66"/>
        <v>54.649732613032789</v>
      </c>
      <c r="BD46" s="168">
        <f t="shared" si="67"/>
        <v>37.753017574118189</v>
      </c>
      <c r="BE46" s="168">
        <f t="shared" si="68"/>
        <v>38.141767262330582</v>
      </c>
      <c r="BF46" s="168">
        <f t="shared" si="69"/>
        <v>49.460020100986078</v>
      </c>
      <c r="CE46" s="173" t="s">
        <v>365</v>
      </c>
      <c r="CF46" s="168">
        <f t="shared" si="70"/>
        <v>44.671208408618114</v>
      </c>
      <c r="CG46" s="168">
        <f t="shared" si="71"/>
        <v>54.841878499301579</v>
      </c>
      <c r="CH46" s="168">
        <f t="shared" si="72"/>
        <v>47.836645394441149</v>
      </c>
      <c r="CI46" s="168">
        <f t="shared" si="73"/>
        <v>52.009269552989458</v>
      </c>
      <c r="CJ46" s="168">
        <f t="shared" si="74"/>
        <v>37.127625544499018</v>
      </c>
      <c r="CK46" s="168">
        <f t="shared" si="75"/>
        <v>49.531508258725601</v>
      </c>
      <c r="CL46" s="168">
        <f t="shared" si="76"/>
        <v>32.551723173378306</v>
      </c>
      <c r="CM46" s="168">
        <f t="shared" si="77"/>
        <v>34.871885930087778</v>
      </c>
      <c r="CN46" s="168">
        <f t="shared" si="78"/>
        <v>48.37587304779322</v>
      </c>
    </row>
    <row r="47" spans="1:92">
      <c r="C47" s="173" t="s">
        <v>364</v>
      </c>
      <c r="D47" s="166">
        <v>5</v>
      </c>
      <c r="E47" s="166">
        <v>6209</v>
      </c>
      <c r="F47" s="162">
        <v>7232</v>
      </c>
      <c r="G47" s="162">
        <v>6294</v>
      </c>
      <c r="H47" s="162">
        <v>26561</v>
      </c>
      <c r="J47" s="162">
        <v>1643</v>
      </c>
      <c r="K47" s="162">
        <v>730</v>
      </c>
      <c r="L47" s="162">
        <v>182</v>
      </c>
      <c r="M47" s="162">
        <v>1832</v>
      </c>
      <c r="N47" s="162">
        <v>165</v>
      </c>
      <c r="O47" s="162">
        <v>269</v>
      </c>
      <c r="P47" s="162">
        <v>112</v>
      </c>
      <c r="Q47" s="162">
        <v>492</v>
      </c>
      <c r="R47" s="162">
        <v>180</v>
      </c>
      <c r="T47" s="162">
        <f t="shared" si="44"/>
        <v>6.1857610782726551E-2</v>
      </c>
      <c r="U47" s="162">
        <f t="shared" si="45"/>
        <v>2.7483904973457325E-2</v>
      </c>
      <c r="V47" s="162">
        <f t="shared" si="46"/>
        <v>2.9312288613303268E-2</v>
      </c>
      <c r="W47" s="162">
        <f t="shared" si="46"/>
        <v>0.25331858407079644</v>
      </c>
      <c r="X47" s="162">
        <f t="shared" si="47"/>
        <v>2.2815265486725664E-2</v>
      </c>
      <c r="Y47" s="162">
        <f t="shared" si="48"/>
        <v>3.719579646017699E-2</v>
      </c>
      <c r="Z47" s="162">
        <f t="shared" si="48"/>
        <v>1.7794725135049254E-2</v>
      </c>
      <c r="AA47" s="162">
        <f t="shared" si="49"/>
        <v>7.8169685414680654E-2</v>
      </c>
      <c r="AB47" s="162">
        <f t="shared" si="50"/>
        <v>2.8598665395614873E-2</v>
      </c>
      <c r="AC47" s="173" t="s">
        <v>364</v>
      </c>
      <c r="AD47" s="168">
        <f t="shared" si="51"/>
        <v>102.15998888510822</v>
      </c>
      <c r="AE47" s="168">
        <f t="shared" si="52"/>
        <v>495.05133306848137</v>
      </c>
      <c r="AF47" s="168">
        <f t="shared" si="53"/>
        <v>270.11733357379984</v>
      </c>
      <c r="AG47" s="168">
        <f t="shared" si="54"/>
        <v>336.30918256984802</v>
      </c>
      <c r="AH47" s="168">
        <f t="shared" si="55"/>
        <v>341.38577034242923</v>
      </c>
      <c r="AI47" s="168">
        <f t="shared" si="56"/>
        <v>311.89052454476507</v>
      </c>
      <c r="AJ47" s="168">
        <f t="shared" si="57"/>
        <v>237.21108980039128</v>
      </c>
      <c r="AK47" s="168">
        <f t="shared" si="58"/>
        <v>200.43461411988469</v>
      </c>
      <c r="AL47" s="168">
        <f t="shared" si="59"/>
        <v>65.528821082050968</v>
      </c>
      <c r="AM47" s="173" t="s">
        <v>364</v>
      </c>
      <c r="AN47" s="162">
        <f t="shared" si="60"/>
        <v>6.1857610782726551E-2</v>
      </c>
      <c r="AO47" s="172">
        <f t="shared" si="60"/>
        <v>2.7483904973457325E-2</v>
      </c>
      <c r="AP47" s="162">
        <f t="shared" si="60"/>
        <v>2.9312288613303268E-2</v>
      </c>
      <c r="AQ47" s="162">
        <f t="shared" si="60"/>
        <v>0.25331858407079644</v>
      </c>
      <c r="AR47" s="162">
        <f t="shared" si="60"/>
        <v>2.2815265486725664E-2</v>
      </c>
      <c r="AS47" s="162">
        <f t="shared" si="60"/>
        <v>3.719579646017699E-2</v>
      </c>
      <c r="AT47" s="162">
        <f t="shared" si="60"/>
        <v>1.7794725135049254E-2</v>
      </c>
      <c r="AU47" s="162">
        <f t="shared" si="60"/>
        <v>7.8169685414680654E-2</v>
      </c>
      <c r="AV47" s="162">
        <f t="shared" si="60"/>
        <v>2.8598665395614873E-2</v>
      </c>
      <c r="AW47" s="173" t="s">
        <v>364</v>
      </c>
      <c r="AX47" s="168">
        <f t="shared" si="61"/>
        <v>159.86559548925513</v>
      </c>
      <c r="AY47" s="168">
        <f t="shared" si="62"/>
        <v>798.80468490186138</v>
      </c>
      <c r="AZ47" s="168">
        <f t="shared" si="63"/>
        <v>450.33171285653964</v>
      </c>
      <c r="BA47" s="168">
        <f t="shared" si="64"/>
        <v>521.99045520218749</v>
      </c>
      <c r="BB47" s="168">
        <f t="shared" si="65"/>
        <v>617.68145759334152</v>
      </c>
      <c r="BC47" s="168">
        <f t="shared" si="66"/>
        <v>520.16690304069357</v>
      </c>
      <c r="BD47" s="168">
        <f t="shared" si="67"/>
        <v>394.53665663685496</v>
      </c>
      <c r="BE47" s="168">
        <f t="shared" si="68"/>
        <v>331.71721319921505</v>
      </c>
      <c r="BF47" s="168">
        <f t="shared" si="69"/>
        <v>85.60993586039659</v>
      </c>
      <c r="CE47" s="173" t="s">
        <v>364</v>
      </c>
      <c r="CF47" s="168">
        <f t="shared" si="70"/>
        <v>5.1352196723653227</v>
      </c>
      <c r="CG47" s="168">
        <f t="shared" si="71"/>
        <v>74.374696152031532</v>
      </c>
      <c r="CH47" s="168">
        <f t="shared" si="72"/>
        <v>186.27609738890919</v>
      </c>
      <c r="CI47" s="168">
        <f t="shared" si="73"/>
        <v>107.96000935955703</v>
      </c>
      <c r="CJ47" s="168">
        <f t="shared" si="74"/>
        <v>139.47927975187332</v>
      </c>
      <c r="CK47" s="168">
        <f t="shared" si="75"/>
        <v>77.77590871376276</v>
      </c>
      <c r="CL47" s="168">
        <f t="shared" si="76"/>
        <v>54.82696309836205</v>
      </c>
      <c r="CM47" s="168">
        <f t="shared" si="77"/>
        <v>123.5157326954603</v>
      </c>
      <c r="CN47" s="168">
        <f t="shared" si="78"/>
        <v>-23.543860519469174</v>
      </c>
    </row>
    <row r="48" spans="1:92">
      <c r="C48" s="173" t="s">
        <v>363</v>
      </c>
      <c r="D48" s="166">
        <v>5</v>
      </c>
      <c r="E48" s="166">
        <v>7484</v>
      </c>
      <c r="F48" s="162">
        <v>9349</v>
      </c>
      <c r="G48" s="162">
        <v>7114</v>
      </c>
      <c r="H48" s="162">
        <v>31460</v>
      </c>
      <c r="J48" s="162">
        <v>1299</v>
      </c>
      <c r="K48" s="162">
        <v>1314</v>
      </c>
      <c r="L48" s="162">
        <v>300</v>
      </c>
      <c r="M48" s="162">
        <v>1382</v>
      </c>
      <c r="N48" s="162">
        <v>294</v>
      </c>
      <c r="O48" s="162">
        <v>224</v>
      </c>
      <c r="P48" s="162">
        <v>145</v>
      </c>
      <c r="Q48" s="162">
        <v>244</v>
      </c>
      <c r="R48" s="162">
        <v>131</v>
      </c>
      <c r="T48" s="162">
        <f t="shared" si="44"/>
        <v>4.1290527654164015E-2</v>
      </c>
      <c r="U48" s="162">
        <f t="shared" si="45"/>
        <v>4.1767323585505403E-2</v>
      </c>
      <c r="V48" s="162">
        <f t="shared" si="46"/>
        <v>4.0085515766969532E-2</v>
      </c>
      <c r="W48" s="162">
        <f t="shared" si="46"/>
        <v>0.14782329660926302</v>
      </c>
      <c r="X48" s="162">
        <f t="shared" si="47"/>
        <v>3.1447213605733236E-2</v>
      </c>
      <c r="Y48" s="162">
        <f t="shared" si="48"/>
        <v>2.3959781794844367E-2</v>
      </c>
      <c r="Z48" s="162">
        <f t="shared" si="48"/>
        <v>2.0382344672476807E-2</v>
      </c>
      <c r="AA48" s="162">
        <f t="shared" si="49"/>
        <v>3.4298566207478211E-2</v>
      </c>
      <c r="AB48" s="162">
        <f t="shared" si="50"/>
        <v>1.8414394152375599E-2</v>
      </c>
      <c r="AC48" s="173" t="s">
        <v>363</v>
      </c>
      <c r="AD48" s="168">
        <f t="shared" si="51"/>
        <v>75.204404376848416</v>
      </c>
      <c r="AE48" s="168">
        <f t="shared" si="52"/>
        <v>587.17401348544126</v>
      </c>
      <c r="AF48" s="168">
        <f t="shared" si="53"/>
        <v>288.89513276839364</v>
      </c>
      <c r="AG48" s="168">
        <f t="shared" si="54"/>
        <v>278.44306455446997</v>
      </c>
      <c r="AH48" s="168">
        <f t="shared" si="55"/>
        <v>352.49561005059934</v>
      </c>
      <c r="AI48" s="168">
        <f t="shared" si="56"/>
        <v>288.96334540810403</v>
      </c>
      <c r="AJ48" s="168">
        <f t="shared" si="57"/>
        <v>246.22394084854085</v>
      </c>
      <c r="AK48" s="168">
        <f t="shared" si="58"/>
        <v>179.7350081842805</v>
      </c>
      <c r="AL48" s="168">
        <f t="shared" si="59"/>
        <v>33.462774982634805</v>
      </c>
      <c r="AM48" s="173" t="s">
        <v>363</v>
      </c>
      <c r="AN48" s="162">
        <f t="shared" si="60"/>
        <v>4.1290527654164015E-2</v>
      </c>
      <c r="AO48" s="172">
        <f t="shared" si="60"/>
        <v>4.1767323585505403E-2</v>
      </c>
      <c r="AP48" s="162">
        <f t="shared" si="60"/>
        <v>4.0085515766969532E-2</v>
      </c>
      <c r="AQ48" s="162">
        <f t="shared" si="60"/>
        <v>0.14782329660926302</v>
      </c>
      <c r="AR48" s="162">
        <f t="shared" si="60"/>
        <v>3.1447213605733236E-2</v>
      </c>
      <c r="AS48" s="162">
        <f t="shared" si="60"/>
        <v>2.3959781794844367E-2</v>
      </c>
      <c r="AT48" s="162">
        <f t="shared" si="60"/>
        <v>2.0382344672476807E-2</v>
      </c>
      <c r="AU48" s="162">
        <f t="shared" si="60"/>
        <v>3.4298566207478211E-2</v>
      </c>
      <c r="AV48" s="162">
        <f t="shared" si="60"/>
        <v>1.8414394152375599E-2</v>
      </c>
      <c r="AW48" s="173" t="s">
        <v>363</v>
      </c>
      <c r="AX48" s="168">
        <f t="shared" si="61"/>
        <v>133.00555904951926</v>
      </c>
      <c r="AY48" s="168">
        <f t="shared" si="62"/>
        <v>889.16761873132123</v>
      </c>
      <c r="AZ48" s="168">
        <f t="shared" si="63"/>
        <v>468.89956619624866</v>
      </c>
      <c r="BA48" s="168">
        <f t="shared" si="64"/>
        <v>464.79337098949571</v>
      </c>
      <c r="BB48" s="168">
        <f t="shared" si="65"/>
        <v>628.60007940573496</v>
      </c>
      <c r="BC48" s="168">
        <f t="shared" si="66"/>
        <v>497.53650009594185</v>
      </c>
      <c r="BD48" s="168">
        <f t="shared" si="67"/>
        <v>403.46174124491318</v>
      </c>
      <c r="BE48" s="168">
        <f t="shared" si="68"/>
        <v>311.18552033196943</v>
      </c>
      <c r="BF48" s="168">
        <f t="shared" si="69"/>
        <v>53.583341297818045</v>
      </c>
      <c r="CE48" s="173" t="s">
        <v>363</v>
      </c>
      <c r="CF48" s="168">
        <f t="shared" si="70"/>
        <v>-24.038307931041842</v>
      </c>
      <c r="CG48" s="168">
        <f t="shared" si="71"/>
        <v>197.51120820056332</v>
      </c>
      <c r="CH48" s="168">
        <f t="shared" si="72"/>
        <v>206.53400759147087</v>
      </c>
      <c r="CI48" s="168">
        <f t="shared" si="73"/>
        <v>43.120467269544292</v>
      </c>
      <c r="CJ48" s="168">
        <f t="shared" si="74"/>
        <v>152.01959294958704</v>
      </c>
      <c r="CK48" s="168">
        <f t="shared" si="75"/>
        <v>51.916837889420229</v>
      </c>
      <c r="CL48" s="168">
        <f t="shared" si="76"/>
        <v>64.80535969752988</v>
      </c>
      <c r="CM48" s="168">
        <f t="shared" si="77"/>
        <v>101.65293194721667</v>
      </c>
      <c r="CN48" s="168">
        <f t="shared" si="78"/>
        <v>-56.683606509547126</v>
      </c>
    </row>
    <row r="49" spans="1:104">
      <c r="C49" s="173"/>
      <c r="CE49" s="173"/>
    </row>
    <row r="50" spans="1:104">
      <c r="B50" s="162">
        <v>220119026</v>
      </c>
      <c r="C50" s="173" t="s">
        <v>317</v>
      </c>
      <c r="D50" s="166">
        <v>0</v>
      </c>
      <c r="E50" s="162">
        <v>13221</v>
      </c>
      <c r="F50" s="162">
        <v>15259</v>
      </c>
      <c r="G50" s="162">
        <v>12561</v>
      </c>
      <c r="H50" s="162">
        <v>48030</v>
      </c>
      <c r="J50" s="162">
        <v>1565</v>
      </c>
      <c r="K50" s="172">
        <v>201</v>
      </c>
      <c r="L50" s="162">
        <v>94</v>
      </c>
      <c r="M50" s="162">
        <v>115</v>
      </c>
      <c r="N50" s="162">
        <v>38</v>
      </c>
      <c r="O50" s="162">
        <v>151</v>
      </c>
      <c r="P50" s="162">
        <v>23</v>
      </c>
      <c r="Q50" s="162">
        <v>57</v>
      </c>
      <c r="R50" s="162">
        <v>92</v>
      </c>
      <c r="T50" s="162">
        <f>J50/H50</f>
        <v>3.2583801790547574E-2</v>
      </c>
      <c r="U50" s="162">
        <f>K50/H50</f>
        <v>4.184884447220487E-3</v>
      </c>
      <c r="V50" s="162">
        <f>L50/E50</f>
        <v>7.10990091521065E-3</v>
      </c>
      <c r="W50" s="162">
        <f>M50/F50</f>
        <v>7.5365358149288948E-3</v>
      </c>
      <c r="X50" s="162">
        <f>N50/F50</f>
        <v>2.4903335736286784E-3</v>
      </c>
      <c r="Y50" s="162">
        <f>O50/F50</f>
        <v>9.8957992004718529E-3</v>
      </c>
      <c r="Z50" s="162">
        <f>P50/G50</f>
        <v>1.8310644057001832E-3</v>
      </c>
      <c r="AA50" s="162">
        <f>Q50/G50</f>
        <v>4.5378552663004534E-3</v>
      </c>
      <c r="AB50" s="162">
        <f>R50/G50</f>
        <v>7.3242576228007327E-3</v>
      </c>
      <c r="AC50" s="173"/>
      <c r="AM50" s="173" t="s">
        <v>317</v>
      </c>
      <c r="AN50" s="162">
        <f t="shared" ref="AN50:AV51" si="79">T50</f>
        <v>3.2583801790547574E-2</v>
      </c>
      <c r="AO50" s="172">
        <f t="shared" si="79"/>
        <v>4.184884447220487E-3</v>
      </c>
      <c r="AP50" s="162">
        <f t="shared" si="79"/>
        <v>7.10990091521065E-3</v>
      </c>
      <c r="AQ50" s="162">
        <f t="shared" si="79"/>
        <v>7.5365358149288948E-3</v>
      </c>
      <c r="AR50" s="162">
        <f t="shared" si="79"/>
        <v>2.4903335736286784E-3</v>
      </c>
      <c r="AS50" s="162">
        <f t="shared" si="79"/>
        <v>9.8957992004718529E-3</v>
      </c>
      <c r="AT50" s="162">
        <f t="shared" si="79"/>
        <v>1.8310644057001832E-3</v>
      </c>
      <c r="AU50" s="162">
        <f t="shared" si="79"/>
        <v>4.5378552663004534E-3</v>
      </c>
      <c r="AV50" s="162">
        <f t="shared" si="79"/>
        <v>7.3242576228007327E-3</v>
      </c>
      <c r="AW50" s="173"/>
      <c r="CE50" s="173"/>
    </row>
    <row r="51" spans="1:104">
      <c r="C51" s="173" t="s">
        <v>362</v>
      </c>
      <c r="D51" s="166">
        <v>0</v>
      </c>
      <c r="E51" s="162">
        <v>14655</v>
      </c>
      <c r="F51" s="162">
        <v>16845</v>
      </c>
      <c r="G51" s="162">
        <v>11365</v>
      </c>
      <c r="H51" s="162">
        <v>39856</v>
      </c>
      <c r="J51" s="162">
        <v>1152</v>
      </c>
      <c r="K51" s="162">
        <v>156</v>
      </c>
      <c r="L51" s="162">
        <v>55</v>
      </c>
      <c r="M51" s="162">
        <v>152</v>
      </c>
      <c r="N51" s="162">
        <v>46</v>
      </c>
      <c r="O51" s="162">
        <v>169</v>
      </c>
      <c r="P51" s="162">
        <v>19</v>
      </c>
      <c r="Q51" s="162">
        <v>66</v>
      </c>
      <c r="R51" s="162">
        <v>85</v>
      </c>
      <c r="T51" s="162">
        <f>J51/H51</f>
        <v>2.890405459654757E-2</v>
      </c>
      <c r="U51" s="162">
        <f>K51/H51</f>
        <v>3.9140907266158173E-3</v>
      </c>
      <c r="V51" s="162">
        <f>L51/E51</f>
        <v>3.7529853292391675E-3</v>
      </c>
      <c r="W51" s="162">
        <f>M51/F51</f>
        <v>9.0234490946868515E-3</v>
      </c>
      <c r="X51" s="162">
        <f>N51/F51</f>
        <v>2.730780647076284E-3</v>
      </c>
      <c r="Y51" s="162">
        <f>O51/F51</f>
        <v>1.0032650638171565E-2</v>
      </c>
      <c r="Z51" s="162">
        <f>P51/G51</f>
        <v>1.6717993840739112E-3</v>
      </c>
      <c r="AA51" s="162">
        <f>Q51/G51</f>
        <v>5.8073031236251646E-3</v>
      </c>
      <c r="AB51" s="162">
        <f>R51/G51</f>
        <v>7.479102507699076E-3</v>
      </c>
      <c r="AC51" s="173"/>
      <c r="AM51" s="173" t="s">
        <v>362</v>
      </c>
      <c r="AN51" s="162">
        <f t="shared" si="79"/>
        <v>2.890405459654757E-2</v>
      </c>
      <c r="AO51" s="172">
        <f t="shared" si="79"/>
        <v>3.9140907266158173E-3</v>
      </c>
      <c r="AP51" s="162">
        <f t="shared" si="79"/>
        <v>3.7529853292391675E-3</v>
      </c>
      <c r="AQ51" s="162">
        <f t="shared" si="79"/>
        <v>9.0234490946868515E-3</v>
      </c>
      <c r="AR51" s="162">
        <f t="shared" si="79"/>
        <v>2.730780647076284E-3</v>
      </c>
      <c r="AS51" s="162">
        <f t="shared" si="79"/>
        <v>1.0032650638171565E-2</v>
      </c>
      <c r="AT51" s="162">
        <f t="shared" si="79"/>
        <v>1.6717993840739112E-3</v>
      </c>
      <c r="AU51" s="162">
        <f t="shared" si="79"/>
        <v>5.8073031236251646E-3</v>
      </c>
      <c r="AV51" s="162">
        <f t="shared" si="79"/>
        <v>7.479102507699076E-3</v>
      </c>
      <c r="AW51" s="173"/>
      <c r="CE51" s="173"/>
    </row>
    <row r="52" spans="1:104">
      <c r="C52" s="173"/>
      <c r="AD52" s="280" t="s">
        <v>361</v>
      </c>
      <c r="AE52" s="280"/>
      <c r="AF52" s="280"/>
      <c r="AG52" s="280"/>
      <c r="AH52" s="280"/>
      <c r="AI52" s="280"/>
      <c r="AJ52" s="280"/>
      <c r="AK52" s="280"/>
      <c r="AL52" s="280"/>
      <c r="AX52" s="280" t="s">
        <v>361</v>
      </c>
      <c r="AY52" s="280"/>
      <c r="AZ52" s="280"/>
      <c r="BA52" s="280"/>
      <c r="BB52" s="280"/>
      <c r="BC52" s="280"/>
      <c r="BD52" s="280"/>
      <c r="BE52" s="280"/>
      <c r="BF52" s="280"/>
      <c r="CE52" s="173"/>
    </row>
    <row r="53" spans="1:104">
      <c r="C53" s="162" t="s">
        <v>313</v>
      </c>
      <c r="E53" s="162" t="s">
        <v>76</v>
      </c>
      <c r="F53" s="162" t="s">
        <v>288</v>
      </c>
      <c r="G53" s="162" t="s">
        <v>287</v>
      </c>
      <c r="H53" s="162" t="s">
        <v>289</v>
      </c>
      <c r="J53" s="162" t="s">
        <v>184</v>
      </c>
      <c r="K53" s="162" t="s">
        <v>298</v>
      </c>
      <c r="L53" s="162" t="s">
        <v>297</v>
      </c>
      <c r="M53" s="162" t="s">
        <v>296</v>
      </c>
      <c r="N53" s="162" t="s">
        <v>295</v>
      </c>
      <c r="O53" s="162" t="s">
        <v>294</v>
      </c>
      <c r="P53" s="162" t="s">
        <v>293</v>
      </c>
      <c r="Q53" s="162" t="s">
        <v>292</v>
      </c>
      <c r="R53" s="162" t="s">
        <v>291</v>
      </c>
      <c r="AD53" s="162" t="s">
        <v>184</v>
      </c>
      <c r="AE53" s="162" t="s">
        <v>298</v>
      </c>
      <c r="AF53" s="162" t="s">
        <v>297</v>
      </c>
      <c r="AG53" s="162" t="s">
        <v>296</v>
      </c>
      <c r="AH53" s="162" t="s">
        <v>295</v>
      </c>
      <c r="AI53" s="162" t="s">
        <v>294</v>
      </c>
      <c r="AJ53" s="162" t="s">
        <v>293</v>
      </c>
      <c r="AK53" s="162" t="s">
        <v>292</v>
      </c>
      <c r="AL53" s="162" t="s">
        <v>291</v>
      </c>
      <c r="AX53" s="162" t="s">
        <v>184</v>
      </c>
      <c r="AY53" s="162" t="s">
        <v>298</v>
      </c>
      <c r="AZ53" s="162" t="s">
        <v>297</v>
      </c>
      <c r="BA53" s="162" t="s">
        <v>296</v>
      </c>
      <c r="BB53" s="162" t="s">
        <v>295</v>
      </c>
      <c r="BC53" s="162" t="s">
        <v>294</v>
      </c>
      <c r="BD53" s="162" t="s">
        <v>293</v>
      </c>
      <c r="BE53" s="162" t="s">
        <v>292</v>
      </c>
      <c r="BF53" s="162" t="s">
        <v>291</v>
      </c>
      <c r="CE53" s="162" t="s">
        <v>313</v>
      </c>
      <c r="CF53" s="280" t="s">
        <v>360</v>
      </c>
      <c r="CG53" s="280"/>
      <c r="CH53" s="280"/>
      <c r="CI53" s="280"/>
      <c r="CJ53" s="280"/>
      <c r="CK53" s="280"/>
      <c r="CL53" s="280"/>
      <c r="CM53" s="280"/>
      <c r="CN53" s="280"/>
      <c r="CQ53" s="162" t="s">
        <v>313</v>
      </c>
      <c r="CR53" s="162" t="s">
        <v>360</v>
      </c>
    </row>
    <row r="54" spans="1:104">
      <c r="A54" s="162" t="s">
        <v>359</v>
      </c>
      <c r="B54" s="162" t="s">
        <v>312</v>
      </c>
      <c r="C54" s="162" t="s">
        <v>216</v>
      </c>
      <c r="D54" s="166" t="s">
        <v>311</v>
      </c>
      <c r="E54" s="173" t="s">
        <v>310</v>
      </c>
      <c r="F54" s="173" t="s">
        <v>309</v>
      </c>
      <c r="G54" s="173" t="s">
        <v>308</v>
      </c>
      <c r="H54" s="173" t="s">
        <v>307</v>
      </c>
      <c r="J54" s="173" t="s">
        <v>306</v>
      </c>
      <c r="K54" s="173" t="s">
        <v>305</v>
      </c>
      <c r="L54" s="173">
        <v>265</v>
      </c>
      <c r="M54" s="173" t="s">
        <v>304</v>
      </c>
      <c r="N54" s="173">
        <v>365</v>
      </c>
      <c r="O54" s="173" t="s">
        <v>303</v>
      </c>
      <c r="P54" s="173">
        <v>465</v>
      </c>
      <c r="Q54" s="173" t="s">
        <v>302</v>
      </c>
      <c r="R54" s="173" t="s">
        <v>301</v>
      </c>
      <c r="AD54" s="162" t="s">
        <v>289</v>
      </c>
      <c r="AE54" s="162" t="s">
        <v>289</v>
      </c>
      <c r="AF54" s="162" t="s">
        <v>76</v>
      </c>
      <c r="AG54" s="162" t="s">
        <v>288</v>
      </c>
      <c r="AH54" s="162" t="s">
        <v>288</v>
      </c>
      <c r="AI54" s="162" t="s">
        <v>288</v>
      </c>
      <c r="AJ54" s="162" t="s">
        <v>287</v>
      </c>
      <c r="AK54" s="162" t="s">
        <v>287</v>
      </c>
      <c r="AL54" s="162" t="s">
        <v>287</v>
      </c>
      <c r="AX54" s="162" t="s">
        <v>289</v>
      </c>
      <c r="AY54" s="162" t="s">
        <v>289</v>
      </c>
      <c r="AZ54" s="162" t="s">
        <v>76</v>
      </c>
      <c r="BA54" s="162" t="s">
        <v>288</v>
      </c>
      <c r="BB54" s="162" t="s">
        <v>288</v>
      </c>
      <c r="BC54" s="162" t="s">
        <v>288</v>
      </c>
      <c r="BD54" s="162" t="s">
        <v>287</v>
      </c>
      <c r="BE54" s="162" t="s">
        <v>287</v>
      </c>
      <c r="BF54" s="162" t="s">
        <v>287</v>
      </c>
      <c r="CE54" s="162" t="s">
        <v>216</v>
      </c>
      <c r="CF54" s="162" t="s">
        <v>184</v>
      </c>
      <c r="CG54" s="162" t="s">
        <v>298</v>
      </c>
      <c r="CH54" s="162" t="s">
        <v>297</v>
      </c>
      <c r="CI54" s="162" t="s">
        <v>296</v>
      </c>
      <c r="CJ54" s="162" t="s">
        <v>295</v>
      </c>
      <c r="CK54" s="162" t="s">
        <v>294</v>
      </c>
      <c r="CL54" s="162" t="s">
        <v>293</v>
      </c>
      <c r="CM54" s="162" t="s">
        <v>292</v>
      </c>
      <c r="CN54" s="162" t="s">
        <v>291</v>
      </c>
      <c r="CQ54" s="162" t="s">
        <v>216</v>
      </c>
      <c r="CR54" s="162" t="s">
        <v>184</v>
      </c>
      <c r="CS54" s="162" t="s">
        <v>298</v>
      </c>
      <c r="CT54" s="162" t="s">
        <v>297</v>
      </c>
      <c r="CU54" s="162" t="s">
        <v>296</v>
      </c>
      <c r="CV54" s="162" t="s">
        <v>295</v>
      </c>
      <c r="CW54" s="162" t="s">
        <v>294</v>
      </c>
      <c r="CX54" s="162" t="s">
        <v>293</v>
      </c>
      <c r="CY54" s="162" t="s">
        <v>292</v>
      </c>
      <c r="CZ54" s="162" t="s">
        <v>291</v>
      </c>
    </row>
    <row r="55" spans="1:104">
      <c r="B55" s="162">
        <v>220125002</v>
      </c>
      <c r="C55" s="162" t="s">
        <v>358</v>
      </c>
      <c r="D55" s="166">
        <v>20</v>
      </c>
      <c r="E55" s="162">
        <v>11341</v>
      </c>
      <c r="F55" s="162">
        <v>11093</v>
      </c>
      <c r="G55" s="162">
        <v>9641</v>
      </c>
      <c r="H55" s="162">
        <v>27147</v>
      </c>
      <c r="J55" s="162">
        <v>10902</v>
      </c>
      <c r="K55" s="162">
        <v>1122</v>
      </c>
      <c r="L55" s="162">
        <v>2496</v>
      </c>
      <c r="M55" s="162">
        <v>7585</v>
      </c>
      <c r="N55" s="162">
        <v>3329</v>
      </c>
      <c r="O55" s="162">
        <v>2464</v>
      </c>
      <c r="P55" s="162">
        <v>1200</v>
      </c>
      <c r="Q55" s="162">
        <v>7489</v>
      </c>
      <c r="R55" s="162">
        <v>1623</v>
      </c>
      <c r="T55" s="162">
        <f t="shared" ref="T55:T60" si="80">J55/H55</f>
        <v>0.40159133605923308</v>
      </c>
      <c r="U55" s="162">
        <f t="shared" ref="U55:U60" si="81">K55/H55</f>
        <v>4.1330533760636536E-2</v>
      </c>
      <c r="V55" s="162">
        <f t="shared" ref="V55:W60" si="82">L55/E55</f>
        <v>0.22008641213296887</v>
      </c>
      <c r="W55" s="162">
        <f t="shared" si="82"/>
        <v>0.68376453619399624</v>
      </c>
      <c r="X55" s="162">
        <f t="shared" ref="X55:X60" si="83">N55/F55</f>
        <v>0.30009916163346256</v>
      </c>
      <c r="Y55" s="162">
        <f t="shared" ref="Y55:Z60" si="84">O55/F55</f>
        <v>0.22212205895609843</v>
      </c>
      <c r="Z55" s="162">
        <f t="shared" si="84"/>
        <v>0.12446841613940463</v>
      </c>
      <c r="AA55" s="162">
        <f t="shared" ref="AA55:AA60" si="85">Q55/G55</f>
        <v>0.776786640390001</v>
      </c>
      <c r="AB55" s="162">
        <f t="shared" ref="AB55:AB60" si="86">R55/G55</f>
        <v>0.16834353282854475</v>
      </c>
      <c r="AC55" s="162" t="s">
        <v>358</v>
      </c>
      <c r="AD55" s="168">
        <f t="shared" ref="AD55:AD60" si="87">(((T55-$T$35)/$T$34)/$D55)*100</f>
        <v>136.85526109161893</v>
      </c>
      <c r="AE55" s="168">
        <f t="shared" ref="AE55:AE60" si="88">(((U55-$U$35)/$U$34)/$D55)*100</f>
        <v>146.08922082985737</v>
      </c>
      <c r="AF55" s="168">
        <f t="shared" ref="AF55:AF60" si="89">(((V55-$V$35)/$V$34)/$D55)*100</f>
        <v>150.65944222434484</v>
      </c>
      <c r="AG55" s="168">
        <f t="shared" ref="AG55:AG60" si="90">(((W55-$W$35)/$W$34)/$D55)*100</f>
        <v>143.10418884346174</v>
      </c>
      <c r="AH55" s="168">
        <f t="shared" ref="AH55:AH60" si="91">(((X55-$X$35)/$X$34)/$D55)*100</f>
        <v>174.56673206648659</v>
      </c>
      <c r="AI55" s="168">
        <f t="shared" ref="AI55:AI60" si="92">(((Y55-$Y$35)/$Y$34)/$D55)*100</f>
        <v>158.05409172912283</v>
      </c>
      <c r="AJ55" s="168">
        <f t="shared" ref="AJ55:AJ60" si="93">(((Z55-$Z$35)/$Z$34)/$D55)*100</f>
        <v>152.19066360568794</v>
      </c>
      <c r="AK55" s="168">
        <f t="shared" ref="AK55:AK60" si="94">(((AA55-$AA$35)/$AA$34)/$D55)*100</f>
        <v>132.51534800943824</v>
      </c>
      <c r="AL55" s="168">
        <f t="shared" ref="AL55:AL60" si="95">(((AB55-$AB$35)/$AB$34)/$D55)*100</f>
        <v>126.38186195276772</v>
      </c>
      <c r="AM55" s="162" t="s">
        <v>358</v>
      </c>
      <c r="AN55" s="162">
        <f t="shared" ref="AN55:AV60" si="96">T55</f>
        <v>0.40159133605923308</v>
      </c>
      <c r="AO55" s="172">
        <f t="shared" si="96"/>
        <v>4.1330533760636536E-2</v>
      </c>
      <c r="AP55" s="162">
        <f t="shared" si="96"/>
        <v>0.22008641213296887</v>
      </c>
      <c r="AQ55" s="162">
        <f t="shared" si="96"/>
        <v>0.68376453619399624</v>
      </c>
      <c r="AR55" s="162">
        <f t="shared" si="96"/>
        <v>0.30009916163346256</v>
      </c>
      <c r="AS55" s="162">
        <f t="shared" si="96"/>
        <v>0.22212205895609843</v>
      </c>
      <c r="AT55" s="162">
        <f t="shared" si="96"/>
        <v>0.12446841613940463</v>
      </c>
      <c r="AU55" s="162">
        <f t="shared" si="96"/>
        <v>0.776786640390001</v>
      </c>
      <c r="AV55" s="162">
        <f t="shared" si="96"/>
        <v>0.16834353282854475</v>
      </c>
      <c r="AW55" s="162" t="s">
        <v>358</v>
      </c>
      <c r="AX55" s="168">
        <f t="shared" ref="AX55:AX60" si="97">(((AN55-$AN$35)/$AN$34)/$D55)*100</f>
        <v>150.88708927470594</v>
      </c>
      <c r="AY55" s="168">
        <f t="shared" ref="AY55:AY60" si="98">(((AO55-$AO$35)/$AO$34)/$D55)*100</f>
        <v>221.6010754928086</v>
      </c>
      <c r="AZ55" s="168">
        <f t="shared" ref="AZ55:AZ60" si="99">(((AP55-$AP$35)/$AP$34)/$D55)*100</f>
        <v>194.78359789274714</v>
      </c>
      <c r="BA55" s="168">
        <f t="shared" ref="BA55:BA60" si="100">(((AQ55-$AQ$35)/$AQ$34)/$D55)*100</f>
        <v>188.84205260209086</v>
      </c>
      <c r="BB55" s="168">
        <f t="shared" ref="BB55:BB60" si="101">(((AR55-$AR$35)/$AR$34)/$D55)*100</f>
        <v>242.10503172234672</v>
      </c>
      <c r="BC55" s="168">
        <f t="shared" ref="BC55:BC60" si="102">(((AS55-$AS$35)/$AS$34)/$D55)*100</f>
        <v>209.08658822755086</v>
      </c>
      <c r="BD55" s="168">
        <f t="shared" ref="BD55:BD60" si="103">(((AT55-$AT$35)/$AT$34)/$D55)*100</f>
        <v>190.61752028024401</v>
      </c>
      <c r="BE55" s="168">
        <f t="shared" ref="BE55:BE60" si="104">(((AU55-$AU$35)/$AU$34)/$D55)*100</f>
        <v>164.66752317321436</v>
      </c>
      <c r="BF55" s="168">
        <f t="shared" ref="BF55:BF60" si="105">(((AV55-$AV$35)/$AV$34)/$D55)*100</f>
        <v>131.26680573595689</v>
      </c>
      <c r="CE55" s="162" t="s">
        <v>358</v>
      </c>
      <c r="CF55" s="168">
        <f t="shared" ref="CF55:CF56" si="106">(((AN55-$CF$35)/$CF$34))</f>
        <v>24.351648795877573</v>
      </c>
      <c r="CG55" s="168">
        <f>(((AO55-$CG$35)/$CG$34))</f>
        <v>9.6872834400901926</v>
      </c>
      <c r="CH55" s="168">
        <f>(((AP55-$CH$35)/$CH$34))</f>
        <v>27.250329404336547</v>
      </c>
      <c r="CI55" s="168">
        <f>(((AQ55-$CI$35)/$CI$34))</f>
        <v>18.626040839138778</v>
      </c>
      <c r="CJ55" s="168">
        <f>(((AR55-$CJ$35)/$CJ$34))</f>
        <v>27.115575443213594</v>
      </c>
      <c r="CK55" s="168">
        <f>(((AS55-$CK$35)/$CK$34))</f>
        <v>21.953225855548283</v>
      </c>
      <c r="CL55" s="168">
        <f>(((AT55-$CL$35)/$CL$34))</f>
        <v>23.309139906033323</v>
      </c>
      <c r="CM55" s="168">
        <f>(((AU55-$CM$35)/$CM$34))</f>
        <v>23.583278809559598</v>
      </c>
      <c r="CN55" s="168">
        <f>(((AV55-$CN$35)/$CN$34))</f>
        <v>21.559384287885536</v>
      </c>
      <c r="CQ55" s="162" t="s">
        <v>358</v>
      </c>
      <c r="CR55" s="162">
        <v>121.75824397938786</v>
      </c>
      <c r="CS55" s="162">
        <v>48.436417200450968</v>
      </c>
      <c r="CT55" s="162">
        <v>136.25164702168274</v>
      </c>
      <c r="CU55" s="162">
        <v>93.130204195693892</v>
      </c>
      <c r="CV55" s="162">
        <v>135.57787721606798</v>
      </c>
      <c r="CW55" s="162">
        <v>109.76612927774141</v>
      </c>
      <c r="CX55" s="162">
        <v>116.54569953016663</v>
      </c>
      <c r="CY55" s="162">
        <v>117.91639404779799</v>
      </c>
      <c r="CZ55" s="162">
        <v>107.79692143942768</v>
      </c>
    </row>
    <row r="56" spans="1:104">
      <c r="B56" s="162">
        <f>B55+1</f>
        <v>220125003</v>
      </c>
      <c r="C56" s="162" t="s">
        <v>357</v>
      </c>
      <c r="D56" s="166">
        <v>20</v>
      </c>
      <c r="E56" s="162">
        <v>10234</v>
      </c>
      <c r="F56" s="162">
        <v>10890</v>
      </c>
      <c r="G56" s="162">
        <v>8736</v>
      </c>
      <c r="H56" s="162">
        <v>33580</v>
      </c>
      <c r="J56" s="162">
        <v>12521</v>
      </c>
      <c r="K56" s="162">
        <v>4729</v>
      </c>
      <c r="L56" s="162">
        <v>1882</v>
      </c>
      <c r="M56" s="162">
        <v>8450</v>
      </c>
      <c r="N56" s="162">
        <v>2819</v>
      </c>
      <c r="O56" s="162">
        <v>2978</v>
      </c>
      <c r="P56" s="162">
        <v>1254</v>
      </c>
      <c r="Q56" s="162">
        <v>8104</v>
      </c>
      <c r="R56" s="162">
        <v>1579</v>
      </c>
      <c r="T56" s="162">
        <f t="shared" si="80"/>
        <v>0.37287075640262063</v>
      </c>
      <c r="U56" s="162">
        <f t="shared" si="81"/>
        <v>0.1408278737343657</v>
      </c>
      <c r="V56" s="162">
        <f t="shared" si="82"/>
        <v>0.18389681453976939</v>
      </c>
      <c r="W56" s="162">
        <f t="shared" si="82"/>
        <v>0.77594123048668506</v>
      </c>
      <c r="X56" s="162">
        <f t="shared" si="83"/>
        <v>0.25886134067952249</v>
      </c>
      <c r="Y56" s="162">
        <f t="shared" si="84"/>
        <v>0.27346189164370982</v>
      </c>
      <c r="Z56" s="162">
        <f t="shared" si="84"/>
        <v>0.14354395604395603</v>
      </c>
      <c r="AA56" s="162">
        <f t="shared" si="85"/>
        <v>0.92765567765567769</v>
      </c>
      <c r="AB56" s="162">
        <f t="shared" si="86"/>
        <v>0.18074633699633699</v>
      </c>
      <c r="AC56" s="162" t="s">
        <v>357</v>
      </c>
      <c r="AD56" s="168">
        <f t="shared" si="87"/>
        <v>127.44483561683589</v>
      </c>
      <c r="AE56" s="168">
        <f t="shared" si="88"/>
        <v>306.51933041521187</v>
      </c>
      <c r="AF56" s="168">
        <f t="shared" si="89"/>
        <v>134.88977110247046</v>
      </c>
      <c r="AG56" s="168">
        <f t="shared" si="90"/>
        <v>155.74434462329464</v>
      </c>
      <c r="AH56" s="168">
        <f t="shared" si="91"/>
        <v>161.29783915853289</v>
      </c>
      <c r="AI56" s="168">
        <f t="shared" si="92"/>
        <v>180.28656824560102</v>
      </c>
      <c r="AJ56" s="168">
        <f t="shared" si="93"/>
        <v>168.8010073343562</v>
      </c>
      <c r="AK56" s="168">
        <f t="shared" si="94"/>
        <v>150.31139285464695</v>
      </c>
      <c r="AL56" s="168">
        <f t="shared" si="95"/>
        <v>136.14468348186023</v>
      </c>
      <c r="AM56" s="162" t="s">
        <v>357</v>
      </c>
      <c r="AN56" s="162">
        <f t="shared" si="96"/>
        <v>0.37287075640262063</v>
      </c>
      <c r="AO56" s="172">
        <f t="shared" si="96"/>
        <v>0.1408278737343657</v>
      </c>
      <c r="AP56" s="162">
        <f t="shared" si="96"/>
        <v>0.18389681453976939</v>
      </c>
      <c r="AQ56" s="162">
        <f t="shared" si="96"/>
        <v>0.77594123048668506</v>
      </c>
      <c r="AR56" s="162">
        <f t="shared" si="96"/>
        <v>0.25886134067952249</v>
      </c>
      <c r="AS56" s="162">
        <f t="shared" si="96"/>
        <v>0.27346189164370982</v>
      </c>
      <c r="AT56" s="162">
        <f t="shared" si="96"/>
        <v>0.14354395604395603</v>
      </c>
      <c r="AU56" s="162">
        <f t="shared" si="96"/>
        <v>0.92765567765567769</v>
      </c>
      <c r="AV56" s="162">
        <f t="shared" si="96"/>
        <v>0.18074633699633699</v>
      </c>
      <c r="AW56" s="162" t="s">
        <v>357</v>
      </c>
      <c r="AX56" s="168">
        <f t="shared" si="97"/>
        <v>141.51002044918522</v>
      </c>
      <c r="AY56" s="168">
        <f t="shared" si="98"/>
        <v>378.96661578211933</v>
      </c>
      <c r="AZ56" s="168">
        <f t="shared" si="99"/>
        <v>179.19024014235052</v>
      </c>
      <c r="BA56" s="168">
        <f t="shared" si="100"/>
        <v>201.33606601436975</v>
      </c>
      <c r="BB56" s="168">
        <f t="shared" si="101"/>
        <v>229.06451742720765</v>
      </c>
      <c r="BC56" s="168">
        <f t="shared" si="102"/>
        <v>231.03128098842851</v>
      </c>
      <c r="BD56" s="168">
        <f t="shared" si="103"/>
        <v>207.06611377805069</v>
      </c>
      <c r="BE56" s="168">
        <f t="shared" si="104"/>
        <v>182.31920833815184</v>
      </c>
      <c r="BF56" s="168">
        <f t="shared" si="105"/>
        <v>141.01761585859163</v>
      </c>
      <c r="CE56" s="162" t="s">
        <v>357</v>
      </c>
      <c r="CF56" s="168">
        <f t="shared" si="106"/>
        <v>22.314703113885287</v>
      </c>
      <c r="CG56" s="168">
        <f t="shared" ref="CG56:CG60" si="107">(((AO56-$CG$35)/$CG$34))</f>
        <v>52.575319334163893</v>
      </c>
      <c r="CH56" s="168">
        <f t="shared" ref="CH56:CH60" si="108">(((AP56-$CH$35)/$CH$34))</f>
        <v>23.847794547079843</v>
      </c>
      <c r="CI56" s="168">
        <f t="shared" ref="CI56:CI60" si="109">(((AQ56-$CI$35)/$CI$34))</f>
        <v>21.458724076998248</v>
      </c>
      <c r="CJ56" s="168">
        <f t="shared" ref="CJ56:CJ60" si="110">(((AR56-$CJ$35)/$CJ$34))</f>
        <v>24.120103371185522</v>
      </c>
      <c r="CK56" s="168">
        <f t="shared" ref="CK56:CK60" si="111">(((AS56-$CK$35)/$CK$34))</f>
        <v>26.968332000209976</v>
      </c>
      <c r="CL56" s="168">
        <f t="shared" ref="CL56:CL60" si="112">(((AT56-$CL$35)/$CL$34))</f>
        <v>26.987101440905899</v>
      </c>
      <c r="CM56" s="168">
        <f t="shared" ref="CM56:CM60" si="113">(((AU56-$CM$35)/$CM$34))</f>
        <v>27.342494166296294</v>
      </c>
      <c r="CN56" s="168">
        <f t="shared" ref="CN56:CN60" si="114">(((AV56-$CN$35)/$CN$34))</f>
        <v>23.577328281463725</v>
      </c>
      <c r="CQ56" s="162" t="s">
        <v>357</v>
      </c>
      <c r="CR56" s="162">
        <v>111.57351556942643</v>
      </c>
      <c r="CS56" s="162">
        <v>262.87659667081948</v>
      </c>
      <c r="CT56" s="162">
        <v>119.2389727353992</v>
      </c>
      <c r="CU56" s="162">
        <v>107.29362038499124</v>
      </c>
      <c r="CV56" s="162">
        <v>120.60051685592761</v>
      </c>
      <c r="CW56" s="162">
        <v>134.84166000104989</v>
      </c>
      <c r="CX56" s="162">
        <v>134.9355072045295</v>
      </c>
      <c r="CY56" s="162">
        <v>136.71247083148148</v>
      </c>
      <c r="CZ56" s="162">
        <v>117.88664140731862</v>
      </c>
    </row>
    <row r="57" spans="1:104">
      <c r="B57" s="162">
        <f>B56+1</f>
        <v>220125004</v>
      </c>
      <c r="C57" s="162" t="s">
        <v>356</v>
      </c>
      <c r="D57" s="166">
        <v>20</v>
      </c>
      <c r="E57" s="162">
        <v>9157</v>
      </c>
      <c r="F57" s="162">
        <v>9418</v>
      </c>
      <c r="G57" s="162">
        <v>8745</v>
      </c>
      <c r="H57" s="162">
        <v>43151</v>
      </c>
      <c r="J57" s="162">
        <v>12543</v>
      </c>
      <c r="K57" s="162">
        <v>1718</v>
      </c>
      <c r="L57" s="162">
        <v>2667</v>
      </c>
      <c r="M57" s="162">
        <v>8123</v>
      </c>
      <c r="N57" s="162">
        <v>2813</v>
      </c>
      <c r="O57" s="162">
        <v>1971</v>
      </c>
      <c r="P57" s="162">
        <v>1107</v>
      </c>
      <c r="Q57" s="162">
        <v>7526</v>
      </c>
      <c r="R57" s="162">
        <v>1713</v>
      </c>
      <c r="T57" s="162">
        <f t="shared" si="80"/>
        <v>0.29067692521610161</v>
      </c>
      <c r="U57" s="162">
        <f t="shared" si="81"/>
        <v>3.9813677550925818E-2</v>
      </c>
      <c r="V57" s="162">
        <f t="shared" si="82"/>
        <v>0.29125259364420664</v>
      </c>
      <c r="W57" s="162">
        <f t="shared" si="82"/>
        <v>0.86249734550860058</v>
      </c>
      <c r="X57" s="162">
        <f t="shared" si="83"/>
        <v>0.29868337226587388</v>
      </c>
      <c r="Y57" s="162">
        <f t="shared" si="84"/>
        <v>0.20928010193246974</v>
      </c>
      <c r="Z57" s="162">
        <f t="shared" si="84"/>
        <v>0.12658662092624356</v>
      </c>
      <c r="AA57" s="162">
        <f t="shared" si="85"/>
        <v>0.8606060606060606</v>
      </c>
      <c r="AB57" s="162">
        <f t="shared" si="86"/>
        <v>0.19588336192109776</v>
      </c>
      <c r="AC57" s="162" t="s">
        <v>356</v>
      </c>
      <c r="AD57" s="168">
        <f t="shared" si="87"/>
        <v>100.51366179947333</v>
      </c>
      <c r="AE57" s="168">
        <f t="shared" si="88"/>
        <v>143.64343275136838</v>
      </c>
      <c r="AF57" s="168">
        <f t="shared" si="89"/>
        <v>181.67021195013825</v>
      </c>
      <c r="AG57" s="168">
        <f t="shared" si="90"/>
        <v>167.61375245972786</v>
      </c>
      <c r="AH57" s="168">
        <f t="shared" si="91"/>
        <v>174.11118041355772</v>
      </c>
      <c r="AI57" s="168">
        <f t="shared" si="92"/>
        <v>152.49294177971245</v>
      </c>
      <c r="AJ57" s="168">
        <f t="shared" si="93"/>
        <v>154.03512566407039</v>
      </c>
      <c r="AK57" s="168">
        <f t="shared" si="94"/>
        <v>142.40242747981108</v>
      </c>
      <c r="AL57" s="168">
        <f t="shared" si="95"/>
        <v>148.05973678937127</v>
      </c>
      <c r="AM57" s="162" t="s">
        <v>356</v>
      </c>
      <c r="AN57" s="162">
        <f t="shared" si="96"/>
        <v>0.29067692521610161</v>
      </c>
      <c r="AO57" s="172">
        <f t="shared" si="96"/>
        <v>3.9813677550925818E-2</v>
      </c>
      <c r="AP57" s="162">
        <f t="shared" si="96"/>
        <v>0.29125259364420664</v>
      </c>
      <c r="AQ57" s="162">
        <f t="shared" si="96"/>
        <v>0.86249734550860058</v>
      </c>
      <c r="AR57" s="162">
        <f t="shared" si="96"/>
        <v>0.29868337226587388</v>
      </c>
      <c r="AS57" s="162">
        <f t="shared" si="96"/>
        <v>0.20928010193246974</v>
      </c>
      <c r="AT57" s="162">
        <f t="shared" si="96"/>
        <v>0.12658662092624356</v>
      </c>
      <c r="AU57" s="162">
        <f t="shared" si="96"/>
        <v>0.8606060606060606</v>
      </c>
      <c r="AV57" s="162">
        <f t="shared" si="96"/>
        <v>0.19588336192109776</v>
      </c>
      <c r="AW57" s="162" t="s">
        <v>356</v>
      </c>
      <c r="AX57" s="168">
        <f t="shared" si="97"/>
        <v>114.67430817303097</v>
      </c>
      <c r="AY57" s="168">
        <f t="shared" si="98"/>
        <v>219.20200736651151</v>
      </c>
      <c r="AZ57" s="168">
        <f t="shared" si="99"/>
        <v>225.44765059950947</v>
      </c>
      <c r="BA57" s="168">
        <f t="shared" si="100"/>
        <v>213.06824268111689</v>
      </c>
      <c r="BB57" s="168">
        <f t="shared" si="101"/>
        <v>241.6573208331713</v>
      </c>
      <c r="BC57" s="168">
        <f t="shared" si="102"/>
        <v>203.59742344887542</v>
      </c>
      <c r="BD57" s="168">
        <f t="shared" si="103"/>
        <v>192.44402111105452</v>
      </c>
      <c r="BE57" s="168">
        <f t="shared" si="104"/>
        <v>174.47439967469307</v>
      </c>
      <c r="BF57" s="168">
        <f t="shared" si="105"/>
        <v>152.91800982322559</v>
      </c>
      <c r="BR57" t="s">
        <v>156</v>
      </c>
      <c r="BS57"/>
      <c r="BT57"/>
      <c r="BU57"/>
      <c r="BV57"/>
      <c r="BW57"/>
      <c r="BX57"/>
      <c r="BY57"/>
      <c r="BZ57"/>
      <c r="CA57"/>
      <c r="CB57"/>
      <c r="CE57" s="162" t="s">
        <v>356</v>
      </c>
      <c r="CF57" s="168">
        <f>(((AN57-$CF$35)/$CF$34))</f>
        <v>16.48528144052306</v>
      </c>
      <c r="CG57" s="168">
        <f t="shared" si="107"/>
        <v>9.0334470301379408</v>
      </c>
      <c r="CH57" s="168">
        <f t="shared" si="108"/>
        <v>33.941351945447821</v>
      </c>
      <c r="CI57" s="168">
        <f t="shared" si="109"/>
        <v>24.118681217338693</v>
      </c>
      <c r="CJ57" s="168">
        <f t="shared" si="110"/>
        <v>27.012733988151673</v>
      </c>
      <c r="CK57" s="168">
        <f t="shared" si="111"/>
        <v>20.698765640016205</v>
      </c>
      <c r="CL57" s="168">
        <f t="shared" si="112"/>
        <v>23.717551713403335</v>
      </c>
      <c r="CM57" s="168">
        <f t="shared" si="113"/>
        <v>25.671813722883812</v>
      </c>
      <c r="CN57" s="168">
        <f t="shared" si="114"/>
        <v>26.040131701910017</v>
      </c>
      <c r="CQ57" s="162" t="s">
        <v>356</v>
      </c>
      <c r="CR57" s="162">
        <v>82.426407202615309</v>
      </c>
      <c r="CS57" s="162">
        <v>45.167235150689706</v>
      </c>
      <c r="CT57" s="162">
        <v>169.7067597272391</v>
      </c>
      <c r="CU57" s="162">
        <v>120.59340608669346</v>
      </c>
      <c r="CV57" s="162">
        <v>135.06366994075836</v>
      </c>
      <c r="CW57" s="162">
        <v>103.49382820008101</v>
      </c>
      <c r="CX57" s="162">
        <v>118.58775856701666</v>
      </c>
      <c r="CY57" s="162">
        <v>128.35906861441907</v>
      </c>
      <c r="CZ57" s="162">
        <v>130.2006585095501</v>
      </c>
    </row>
    <row r="58" spans="1:104">
      <c r="B58" s="162">
        <f>B57+1</f>
        <v>220125005</v>
      </c>
      <c r="C58" s="162" t="s">
        <v>355</v>
      </c>
      <c r="D58" s="166">
        <v>20</v>
      </c>
      <c r="E58" s="162">
        <v>9273</v>
      </c>
      <c r="F58" s="162">
        <v>10825</v>
      </c>
      <c r="G58" s="162">
        <v>9530</v>
      </c>
      <c r="H58" s="162">
        <v>38357</v>
      </c>
      <c r="J58" s="162">
        <v>13643</v>
      </c>
      <c r="K58" s="162">
        <v>1215</v>
      </c>
      <c r="L58" s="162">
        <v>2028</v>
      </c>
      <c r="M58" s="162">
        <v>7908</v>
      </c>
      <c r="N58" s="162">
        <v>2826</v>
      </c>
      <c r="O58" s="162">
        <v>645</v>
      </c>
      <c r="P58" s="162">
        <v>1115</v>
      </c>
      <c r="Q58" s="162">
        <v>6691</v>
      </c>
      <c r="R58" s="162">
        <v>1624</v>
      </c>
      <c r="T58" s="162">
        <f t="shared" si="80"/>
        <v>0.35568475115363557</v>
      </c>
      <c r="U58" s="162">
        <f t="shared" si="81"/>
        <v>3.1676095627916678E-2</v>
      </c>
      <c r="V58" s="162">
        <f t="shared" si="82"/>
        <v>0.21869945001617599</v>
      </c>
      <c r="W58" s="162">
        <f t="shared" si="82"/>
        <v>0.73053117782909927</v>
      </c>
      <c r="X58" s="162">
        <f t="shared" si="83"/>
        <v>0.26106235565819863</v>
      </c>
      <c r="Y58" s="162">
        <f t="shared" si="84"/>
        <v>5.9584295612009237E-2</v>
      </c>
      <c r="Z58" s="162">
        <f t="shared" si="84"/>
        <v>0.11699895068205667</v>
      </c>
      <c r="AA58" s="162">
        <f t="shared" si="85"/>
        <v>0.70209863588667365</v>
      </c>
      <c r="AB58" s="162">
        <f t="shared" si="86"/>
        <v>0.17040923399790137</v>
      </c>
      <c r="AC58" s="162" t="s">
        <v>355</v>
      </c>
      <c r="AD58" s="168">
        <f t="shared" si="87"/>
        <v>121.81376467264032</v>
      </c>
      <c r="AE58" s="168">
        <f t="shared" si="88"/>
        <v>130.52234670009446</v>
      </c>
      <c r="AF58" s="168">
        <f t="shared" si="89"/>
        <v>150.05507141353394</v>
      </c>
      <c r="AG58" s="168">
        <f t="shared" si="90"/>
        <v>149.51728100415781</v>
      </c>
      <c r="AH58" s="168">
        <f t="shared" si="91"/>
        <v>162.00604903396439</v>
      </c>
      <c r="AI58" s="168">
        <f t="shared" si="92"/>
        <v>87.667866893210245</v>
      </c>
      <c r="AJ58" s="168">
        <f t="shared" si="93"/>
        <v>145.68650229037124</v>
      </c>
      <c r="AK58" s="168">
        <f t="shared" si="94"/>
        <v>123.70538208382713</v>
      </c>
      <c r="AL58" s="168">
        <f t="shared" si="95"/>
        <v>128.00787100491712</v>
      </c>
      <c r="AM58" s="162" t="s">
        <v>355</v>
      </c>
      <c r="AN58" s="162">
        <f t="shared" si="96"/>
        <v>0.35568475115363557</v>
      </c>
      <c r="AO58" s="172">
        <f t="shared" si="96"/>
        <v>3.1676095627916678E-2</v>
      </c>
      <c r="AP58" s="162">
        <f t="shared" si="96"/>
        <v>0.21869945001617599</v>
      </c>
      <c r="AQ58" s="162">
        <f t="shared" si="96"/>
        <v>0.73053117782909927</v>
      </c>
      <c r="AR58" s="162">
        <f t="shared" si="96"/>
        <v>0.26106235565819863</v>
      </c>
      <c r="AS58" s="162">
        <f t="shared" si="96"/>
        <v>5.9584295612009237E-2</v>
      </c>
      <c r="AT58" s="162">
        <f t="shared" si="96"/>
        <v>0.11699895068205667</v>
      </c>
      <c r="AU58" s="162">
        <f t="shared" si="96"/>
        <v>0.70209863588667365</v>
      </c>
      <c r="AV58" s="162">
        <f t="shared" si="96"/>
        <v>0.17040923399790137</v>
      </c>
      <c r="AW58" s="162" t="s">
        <v>355</v>
      </c>
      <c r="AX58" s="168">
        <f t="shared" si="97"/>
        <v>135.89890967139874</v>
      </c>
      <c r="AY58" s="168">
        <f t="shared" si="98"/>
        <v>206.33156302798974</v>
      </c>
      <c r="AZ58" s="168">
        <f t="shared" si="99"/>
        <v>194.18598427138255</v>
      </c>
      <c r="BA58" s="168">
        <f t="shared" si="100"/>
        <v>195.18099817092278</v>
      </c>
      <c r="BB58" s="168">
        <f t="shared" si="101"/>
        <v>229.76053789165701</v>
      </c>
      <c r="BC58" s="168">
        <f t="shared" si="102"/>
        <v>139.61146351630529</v>
      </c>
      <c r="BD58" s="168">
        <f t="shared" si="103"/>
        <v>184.17669598019313</v>
      </c>
      <c r="BE58" s="168">
        <f t="shared" si="104"/>
        <v>155.92902278251756</v>
      </c>
      <c r="BF58" s="168">
        <f t="shared" si="105"/>
        <v>132.89081427467158</v>
      </c>
      <c r="BR58" t="s">
        <v>155</v>
      </c>
      <c r="BS58"/>
      <c r="BT58" s="208" t="s">
        <v>154</v>
      </c>
      <c r="BU58"/>
      <c r="BV58"/>
      <c r="BW58"/>
      <c r="BX58"/>
      <c r="BY58"/>
      <c r="BZ58"/>
      <c r="CA58"/>
      <c r="CB58"/>
      <c r="CE58" s="162" t="s">
        <v>355</v>
      </c>
      <c r="CF58" s="168">
        <f t="shared" ref="CF58:CF60" si="115">(((AN58-$CF$35)/$CF$34))</f>
        <v>21.095822450571198</v>
      </c>
      <c r="CG58" s="168">
        <f t="shared" si="107"/>
        <v>5.525766265032753</v>
      </c>
      <c r="CH58" s="168">
        <f t="shared" si="108"/>
        <v>27.119927651845959</v>
      </c>
      <c r="CI58" s="168">
        <f t="shared" si="109"/>
        <v>20.063227135168106</v>
      </c>
      <c r="CJ58" s="168">
        <f t="shared" si="110"/>
        <v>24.279982791247601</v>
      </c>
      <c r="CK58" s="168">
        <f t="shared" si="111"/>
        <v>6.0758048938081899</v>
      </c>
      <c r="CL58" s="168">
        <f t="shared" si="112"/>
        <v>21.868949653193859</v>
      </c>
      <c r="CM58" s="168">
        <f t="shared" si="113"/>
        <v>21.722272080932427</v>
      </c>
      <c r="CN58" s="168">
        <f t="shared" si="114"/>
        <v>21.895475159823622</v>
      </c>
      <c r="CQ58" s="162" t="s">
        <v>355</v>
      </c>
      <c r="CR58" s="162">
        <v>105.479112252856</v>
      </c>
      <c r="CS58" s="162">
        <v>27.628831325163766</v>
      </c>
      <c r="CT58" s="162">
        <v>135.59963825922981</v>
      </c>
      <c r="CU58" s="162">
        <v>100.31613567584053</v>
      </c>
      <c r="CV58" s="162">
        <v>121.39991395623801</v>
      </c>
      <c r="CW58" s="162">
        <v>30.379024469040949</v>
      </c>
      <c r="CX58" s="162">
        <v>109.34474826596929</v>
      </c>
      <c r="CY58" s="162">
        <v>108.61136040466212</v>
      </c>
      <c r="CZ58" s="162">
        <v>109.47737579911812</v>
      </c>
    </row>
    <row r="59" spans="1:104">
      <c r="B59" s="162">
        <f>B58+1</f>
        <v>220125006</v>
      </c>
      <c r="C59" s="162" t="s">
        <v>354</v>
      </c>
      <c r="D59" s="166">
        <v>20</v>
      </c>
      <c r="E59" s="162">
        <v>10501</v>
      </c>
      <c r="F59" s="162">
        <v>11402</v>
      </c>
      <c r="G59" s="162">
        <v>10057</v>
      </c>
      <c r="H59" s="162">
        <v>39060</v>
      </c>
      <c r="J59" s="162">
        <v>12608</v>
      </c>
      <c r="K59" s="162">
        <v>2233</v>
      </c>
      <c r="L59" s="162">
        <v>1973</v>
      </c>
      <c r="M59" s="162">
        <v>8717</v>
      </c>
      <c r="N59" s="162">
        <v>3440</v>
      </c>
      <c r="O59" s="162">
        <v>714</v>
      </c>
      <c r="P59" s="162">
        <v>1400</v>
      </c>
      <c r="Q59" s="162">
        <v>8281</v>
      </c>
      <c r="R59" s="162">
        <v>1877</v>
      </c>
      <c r="T59" s="162">
        <f t="shared" si="80"/>
        <v>0.32278545826932925</v>
      </c>
      <c r="U59" s="162">
        <f t="shared" si="81"/>
        <v>5.7168458781362008E-2</v>
      </c>
      <c r="V59" s="162">
        <f t="shared" si="82"/>
        <v>0.18788686791734122</v>
      </c>
      <c r="W59" s="162">
        <f t="shared" si="82"/>
        <v>0.76451499736888262</v>
      </c>
      <c r="X59" s="162">
        <f t="shared" si="83"/>
        <v>0.30170145588493247</v>
      </c>
      <c r="Y59" s="162">
        <f t="shared" si="84"/>
        <v>6.2620592878442377E-2</v>
      </c>
      <c r="Z59" s="162">
        <f t="shared" si="84"/>
        <v>0.13920652281992643</v>
      </c>
      <c r="AA59" s="162">
        <f t="shared" si="85"/>
        <v>0.82340658247986476</v>
      </c>
      <c r="AB59" s="162">
        <f t="shared" si="86"/>
        <v>0.18663617380928707</v>
      </c>
      <c r="AC59" s="162" t="s">
        <v>354</v>
      </c>
      <c r="AD59" s="168">
        <f t="shared" si="87"/>
        <v>111.03416525081786</v>
      </c>
      <c r="AE59" s="168">
        <f t="shared" si="88"/>
        <v>171.62638641991737</v>
      </c>
      <c r="AF59" s="168">
        <f t="shared" si="89"/>
        <v>136.62844281223428</v>
      </c>
      <c r="AG59" s="168">
        <f t="shared" si="90"/>
        <v>154.17746952873875</v>
      </c>
      <c r="AH59" s="168">
        <f t="shared" si="91"/>
        <v>175.08229448802024</v>
      </c>
      <c r="AI59" s="168">
        <f t="shared" si="92"/>
        <v>88.982721347134301</v>
      </c>
      <c r="AJ59" s="168">
        <f t="shared" si="93"/>
        <v>165.02411519333282</v>
      </c>
      <c r="AK59" s="168">
        <f t="shared" si="94"/>
        <v>138.01449213568628</v>
      </c>
      <c r="AL59" s="168">
        <f t="shared" si="95"/>
        <v>140.78084679318877</v>
      </c>
      <c r="AM59" s="162" t="s">
        <v>354</v>
      </c>
      <c r="AN59" s="162">
        <f t="shared" si="96"/>
        <v>0.32278545826932925</v>
      </c>
      <c r="AO59" s="172">
        <f t="shared" si="96"/>
        <v>5.7168458781362008E-2</v>
      </c>
      <c r="AP59" s="162">
        <f t="shared" si="96"/>
        <v>0.18788686791734122</v>
      </c>
      <c r="AQ59" s="162">
        <f t="shared" si="96"/>
        <v>0.76451499736888262</v>
      </c>
      <c r="AR59" s="162">
        <f t="shared" si="96"/>
        <v>0.30170145588493247</v>
      </c>
      <c r="AS59" s="162">
        <f t="shared" si="96"/>
        <v>6.2620592878442377E-2</v>
      </c>
      <c r="AT59" s="162">
        <f t="shared" si="96"/>
        <v>0.13920652281992643</v>
      </c>
      <c r="AU59" s="162">
        <f t="shared" si="96"/>
        <v>0.82340658247986476</v>
      </c>
      <c r="AV59" s="162">
        <f t="shared" si="96"/>
        <v>0.18663617380928707</v>
      </c>
      <c r="AW59" s="162" t="s">
        <v>354</v>
      </c>
      <c r="AX59" s="168">
        <f t="shared" si="97"/>
        <v>125.15752013902983</v>
      </c>
      <c r="AY59" s="168">
        <f t="shared" si="98"/>
        <v>246.65042483828987</v>
      </c>
      <c r="AZ59" s="168">
        <f t="shared" si="99"/>
        <v>180.90947257093515</v>
      </c>
      <c r="BA59" s="168">
        <f t="shared" si="100"/>
        <v>199.78730674369831</v>
      </c>
      <c r="BB59" s="168">
        <f t="shared" si="101"/>
        <v>242.61172049997759</v>
      </c>
      <c r="BC59" s="168">
        <f t="shared" si="102"/>
        <v>140.90929810505426</v>
      </c>
      <c r="BD59" s="168">
        <f t="shared" si="103"/>
        <v>203.32600071792592</v>
      </c>
      <c r="BE59" s="168">
        <f t="shared" si="104"/>
        <v>170.12205880950103</v>
      </c>
      <c r="BF59" s="168">
        <f t="shared" si="105"/>
        <v>145.64807519983617</v>
      </c>
      <c r="BR59" t="s">
        <v>153</v>
      </c>
      <c r="BS59"/>
      <c r="BT59"/>
      <c r="BU59"/>
      <c r="BV59"/>
      <c r="BW59"/>
      <c r="BX59"/>
      <c r="BY59" s="208" t="s">
        <v>375</v>
      </c>
      <c r="BZ59"/>
      <c r="CA59"/>
      <c r="CB59"/>
      <c r="CE59" s="162" t="s">
        <v>354</v>
      </c>
      <c r="CF59" s="168">
        <f t="shared" si="115"/>
        <v>18.762510470711543</v>
      </c>
      <c r="CG59" s="168">
        <f t="shared" si="107"/>
        <v>16.514174460049823</v>
      </c>
      <c r="CH59" s="168">
        <f t="shared" si="108"/>
        <v>24.222938140885766</v>
      </c>
      <c r="CI59" s="168">
        <f t="shared" si="109"/>
        <v>21.107584352656442</v>
      </c>
      <c r="CJ59" s="168">
        <f t="shared" si="110"/>
        <v>27.231964417471232</v>
      </c>
      <c r="CK59" s="168">
        <f t="shared" si="111"/>
        <v>6.3724040894184002</v>
      </c>
      <c r="CL59" s="168">
        <f t="shared" si="112"/>
        <v>26.150799420733307</v>
      </c>
      <c r="CM59" s="168">
        <f t="shared" si="113"/>
        <v>24.744911477273735</v>
      </c>
      <c r="CN59" s="168">
        <f t="shared" si="114"/>
        <v>24.535608413848006</v>
      </c>
      <c r="CQ59" s="162" t="s">
        <v>354</v>
      </c>
      <c r="CR59" s="162">
        <v>93.81255235355772</v>
      </c>
      <c r="CS59" s="162">
        <v>82.570872300249107</v>
      </c>
      <c r="CT59" s="162">
        <v>121.11469070442884</v>
      </c>
      <c r="CU59" s="162">
        <v>105.5379217632822</v>
      </c>
      <c r="CV59" s="162">
        <v>136.15982208735616</v>
      </c>
      <c r="CW59" s="162">
        <v>31.862020447092</v>
      </c>
      <c r="CX59" s="162">
        <v>130.75399710366653</v>
      </c>
      <c r="CY59" s="162">
        <v>123.72455738636867</v>
      </c>
      <c r="CZ59" s="162">
        <v>122.67804206924002</v>
      </c>
    </row>
    <row r="60" spans="1:104">
      <c r="B60" s="162">
        <f>B59+1</f>
        <v>220125007</v>
      </c>
      <c r="C60" s="162" t="s">
        <v>353</v>
      </c>
      <c r="D60" s="166">
        <v>20</v>
      </c>
      <c r="E60" s="162">
        <v>11329</v>
      </c>
      <c r="F60" s="162">
        <v>11888</v>
      </c>
      <c r="G60" s="162">
        <v>9976</v>
      </c>
      <c r="H60" s="162">
        <v>43654</v>
      </c>
      <c r="J60" s="162">
        <v>14800</v>
      </c>
      <c r="K60" s="162">
        <v>1802</v>
      </c>
      <c r="L60" s="162">
        <v>1920</v>
      </c>
      <c r="M60" s="162">
        <v>9396</v>
      </c>
      <c r="N60" s="162">
        <v>3444</v>
      </c>
      <c r="O60" s="162">
        <v>1659</v>
      </c>
      <c r="P60" s="162">
        <v>986</v>
      </c>
      <c r="Q60" s="162">
        <v>8821</v>
      </c>
      <c r="R60" s="162">
        <v>1676</v>
      </c>
      <c r="T60" s="162">
        <f t="shared" si="80"/>
        <v>0.33902964218628306</v>
      </c>
      <c r="U60" s="162">
        <f t="shared" si="81"/>
        <v>4.1279149677005543E-2</v>
      </c>
      <c r="V60" s="162">
        <f t="shared" si="82"/>
        <v>0.16947656456880572</v>
      </c>
      <c r="W60" s="162">
        <f t="shared" si="82"/>
        <v>0.79037685060565277</v>
      </c>
      <c r="X60" s="162">
        <f t="shared" si="83"/>
        <v>0.28970390309555855</v>
      </c>
      <c r="Y60" s="162">
        <f t="shared" si="84"/>
        <v>0.13955248990578734</v>
      </c>
      <c r="Z60" s="162">
        <f t="shared" si="84"/>
        <v>9.8837209302325577E-2</v>
      </c>
      <c r="AA60" s="162">
        <f t="shared" si="85"/>
        <v>0.88422213311948672</v>
      </c>
      <c r="AB60" s="162">
        <f t="shared" si="86"/>
        <v>0.16800320769847635</v>
      </c>
      <c r="AC60" s="162" t="s">
        <v>353</v>
      </c>
      <c r="AD60" s="168">
        <f t="shared" si="87"/>
        <v>116.35664425287273</v>
      </c>
      <c r="AE60" s="168">
        <f t="shared" si="88"/>
        <v>146.00636882426571</v>
      </c>
      <c r="AF60" s="168">
        <f t="shared" si="89"/>
        <v>128.60612567226963</v>
      </c>
      <c r="AG60" s="168">
        <f t="shared" si="90"/>
        <v>157.72389583721483</v>
      </c>
      <c r="AH60" s="168">
        <f t="shared" si="91"/>
        <v>171.22190032952352</v>
      </c>
      <c r="AI60" s="168">
        <f t="shared" si="92"/>
        <v>122.29772267243644</v>
      </c>
      <c r="AJ60" s="168">
        <f t="shared" si="93"/>
        <v>129.87186382991374</v>
      </c>
      <c r="AK60" s="168">
        <f t="shared" si="94"/>
        <v>145.18810632507703</v>
      </c>
      <c r="AL60" s="168">
        <f t="shared" si="95"/>
        <v>126.11397628257784</v>
      </c>
      <c r="AM60" s="162" t="s">
        <v>353</v>
      </c>
      <c r="AN60" s="162">
        <f t="shared" si="96"/>
        <v>0.33902964218628306</v>
      </c>
      <c r="AO60" s="172">
        <f t="shared" si="96"/>
        <v>4.1279149677005543E-2</v>
      </c>
      <c r="AP60" s="162">
        <f t="shared" si="96"/>
        <v>0.16947656456880572</v>
      </c>
      <c r="AQ60" s="162">
        <f t="shared" si="96"/>
        <v>0.79037685060565277</v>
      </c>
      <c r="AR60" s="162">
        <f t="shared" si="96"/>
        <v>0.28970390309555855</v>
      </c>
      <c r="AS60" s="162">
        <f t="shared" si="96"/>
        <v>0.13955248990578734</v>
      </c>
      <c r="AT60" s="162">
        <f t="shared" si="96"/>
        <v>9.8837209302325577E-2</v>
      </c>
      <c r="AU60" s="162">
        <f t="shared" si="96"/>
        <v>0.88422213311948672</v>
      </c>
      <c r="AV60" s="162">
        <f t="shared" si="96"/>
        <v>0.16800320769847635</v>
      </c>
      <c r="AW60" s="162" t="s">
        <v>353</v>
      </c>
      <c r="AX60" s="168">
        <f t="shared" si="97"/>
        <v>130.46113282459842</v>
      </c>
      <c r="AY60" s="168">
        <f t="shared" si="98"/>
        <v>221.51980614344717</v>
      </c>
      <c r="AZ60" s="168">
        <f t="shared" si="99"/>
        <v>172.97684923441636</v>
      </c>
      <c r="BA60" s="168">
        <f t="shared" si="100"/>
        <v>203.29273014476536</v>
      </c>
      <c r="BB60" s="168">
        <f t="shared" si="101"/>
        <v>238.81776982466755</v>
      </c>
      <c r="BC60" s="168">
        <f t="shared" si="102"/>
        <v>173.79306019382219</v>
      </c>
      <c r="BD60" s="168">
        <f t="shared" si="103"/>
        <v>168.51605923479684</v>
      </c>
      <c r="BE60" s="168">
        <f t="shared" si="104"/>
        <v>177.23748138048566</v>
      </c>
      <c r="BF60" s="168">
        <f t="shared" si="105"/>
        <v>130.99924965119055</v>
      </c>
      <c r="CE60" s="162" t="s">
        <v>353</v>
      </c>
      <c r="CF60" s="168">
        <f t="shared" si="115"/>
        <v>19.914594470503292</v>
      </c>
      <c r="CG60" s="168">
        <f t="shared" si="107"/>
        <v>9.6651344818996332</v>
      </c>
      <c r="CH60" s="168">
        <f t="shared" si="108"/>
        <v>22.492007071129052</v>
      </c>
      <c r="CI60" s="168">
        <f t="shared" si="109"/>
        <v>21.902345313937637</v>
      </c>
      <c r="CJ60" s="168">
        <f t="shared" si="110"/>
        <v>26.3604747635103</v>
      </c>
      <c r="CK60" s="168">
        <f t="shared" si="111"/>
        <v>13.887458371927186</v>
      </c>
      <c r="CL60" s="168">
        <f t="shared" si="112"/>
        <v>18.367177932173448</v>
      </c>
      <c r="CM60" s="168">
        <f t="shared" si="113"/>
        <v>26.260257210475924</v>
      </c>
      <c r="CN60" s="168">
        <f t="shared" si="114"/>
        <v>21.504013176417967</v>
      </c>
      <c r="CQ60" s="162" t="s">
        <v>353</v>
      </c>
      <c r="CR60" s="162">
        <v>99.572972352516459</v>
      </c>
      <c r="CS60" s="162">
        <v>48.325672409498168</v>
      </c>
      <c r="CT60" s="162">
        <v>112.46003535564526</v>
      </c>
      <c r="CU60" s="162">
        <v>109.51172656968819</v>
      </c>
      <c r="CV60" s="162">
        <v>131.80237381755151</v>
      </c>
      <c r="CW60" s="162">
        <v>69.437291859635934</v>
      </c>
      <c r="CX60" s="162">
        <v>91.835889660867238</v>
      </c>
      <c r="CY60" s="162">
        <v>131.30128605237962</v>
      </c>
      <c r="CZ60" s="162">
        <v>107.52006588208984</v>
      </c>
    </row>
    <row r="61" spans="1:104">
      <c r="C61" s="173"/>
      <c r="CE61" t="s">
        <v>373</v>
      </c>
      <c r="CF61">
        <f>ROUND(STDEV(CF55:CF60),2)</f>
        <v>2.76</v>
      </c>
      <c r="CG61">
        <f t="shared" ref="CG61:CN61" si="116">ROUND(STDEV(CG55:CG60),2)</f>
        <v>17.71</v>
      </c>
      <c r="CH61">
        <f t="shared" si="116"/>
        <v>4.1100000000000003</v>
      </c>
      <c r="CI61">
        <f t="shared" si="116"/>
        <v>1.84</v>
      </c>
      <c r="CJ61">
        <f t="shared" si="116"/>
        <v>1.44</v>
      </c>
      <c r="CK61">
        <f t="shared" si="116"/>
        <v>8.64</v>
      </c>
      <c r="CL61">
        <f t="shared" si="116"/>
        <v>3.11</v>
      </c>
      <c r="CM61">
        <f t="shared" si="116"/>
        <v>2.0099999999999998</v>
      </c>
      <c r="CN61">
        <f t="shared" si="116"/>
        <v>1.86</v>
      </c>
    </row>
    <row r="62" spans="1:104">
      <c r="C62" s="173"/>
      <c r="BX62" s="206" t="s">
        <v>372</v>
      </c>
      <c r="BY62"/>
      <c r="BZ62"/>
      <c r="CA62"/>
      <c r="CB62" s="207">
        <v>3.1429999999999998</v>
      </c>
      <c r="CE62" t="s">
        <v>374</v>
      </c>
      <c r="CF62">
        <f>ROUND((CF61*$CB62),2)</f>
        <v>8.67</v>
      </c>
      <c r="CG62">
        <f t="shared" ref="CG62:CN62" si="117">ROUND((CG61*$CB62),2)</f>
        <v>55.66</v>
      </c>
      <c r="CH62">
        <f t="shared" si="117"/>
        <v>12.92</v>
      </c>
      <c r="CI62">
        <f t="shared" si="117"/>
        <v>5.78</v>
      </c>
      <c r="CJ62">
        <f t="shared" si="117"/>
        <v>4.53</v>
      </c>
      <c r="CK62">
        <f t="shared" si="117"/>
        <v>27.16</v>
      </c>
      <c r="CL62">
        <f t="shared" si="117"/>
        <v>9.77</v>
      </c>
      <c r="CM62">
        <f t="shared" si="117"/>
        <v>6.32</v>
      </c>
      <c r="CN62">
        <f t="shared" si="117"/>
        <v>5.85</v>
      </c>
    </row>
    <row r="63" spans="1:104">
      <c r="C63" s="173"/>
    </row>
    <row r="64" spans="1:104">
      <c r="T64" s="280" t="s">
        <v>316</v>
      </c>
      <c r="U64" s="280"/>
      <c r="V64" s="280"/>
      <c r="W64" s="280"/>
      <c r="X64" s="280"/>
      <c r="Y64" s="280"/>
      <c r="Z64" s="280"/>
      <c r="AA64" s="280"/>
      <c r="AB64" s="280"/>
      <c r="AC64" s="174"/>
      <c r="AD64" s="287" t="s">
        <v>315</v>
      </c>
      <c r="AE64" s="287"/>
      <c r="AF64" s="287"/>
      <c r="AG64" s="287"/>
      <c r="AH64" s="287"/>
      <c r="AI64" s="287"/>
      <c r="AJ64" s="287"/>
      <c r="AK64" s="287"/>
      <c r="AL64" s="287"/>
      <c r="AN64" s="280"/>
      <c r="AO64" s="280"/>
      <c r="AP64" s="280"/>
      <c r="AQ64" s="280"/>
      <c r="AR64" s="280"/>
      <c r="AS64" s="280"/>
      <c r="AT64" s="280"/>
      <c r="AU64" s="280"/>
      <c r="AV64" s="280"/>
      <c r="AW64" s="174"/>
      <c r="AX64" s="287" t="s">
        <v>314</v>
      </c>
      <c r="AY64" s="287"/>
      <c r="AZ64" s="287"/>
      <c r="BA64" s="287"/>
      <c r="BB64" s="287"/>
      <c r="BC64" s="287"/>
      <c r="BD64" s="287"/>
      <c r="BE64" s="287"/>
      <c r="BF64" s="287"/>
      <c r="CE64" s="174"/>
      <c r="CF64" s="287" t="s">
        <v>315</v>
      </c>
      <c r="CG64" s="287"/>
      <c r="CH64" s="287"/>
      <c r="CI64" s="287"/>
      <c r="CJ64" s="287"/>
      <c r="CK64" s="287"/>
      <c r="CL64" s="287"/>
      <c r="CM64" s="287"/>
      <c r="CN64" s="287"/>
    </row>
    <row r="65" spans="2:92">
      <c r="C65" s="162" t="s">
        <v>313</v>
      </c>
      <c r="E65" s="162" t="s">
        <v>76</v>
      </c>
      <c r="F65" s="162" t="s">
        <v>288</v>
      </c>
      <c r="G65" s="162" t="s">
        <v>287</v>
      </c>
      <c r="H65" s="162" t="s">
        <v>289</v>
      </c>
      <c r="J65" s="162" t="s">
        <v>184</v>
      </c>
      <c r="K65" s="162" t="s">
        <v>298</v>
      </c>
      <c r="L65" s="162" t="s">
        <v>297</v>
      </c>
      <c r="M65" s="162" t="s">
        <v>296</v>
      </c>
      <c r="N65" s="162" t="s">
        <v>295</v>
      </c>
      <c r="O65" s="162" t="s">
        <v>294</v>
      </c>
      <c r="P65" s="162" t="s">
        <v>293</v>
      </c>
      <c r="Q65" s="162" t="s">
        <v>292</v>
      </c>
      <c r="R65" s="162" t="s">
        <v>291</v>
      </c>
      <c r="T65" s="162" t="s">
        <v>184</v>
      </c>
      <c r="U65" s="162" t="s">
        <v>298</v>
      </c>
      <c r="V65" s="162" t="s">
        <v>297</v>
      </c>
      <c r="W65" s="162" t="s">
        <v>296</v>
      </c>
      <c r="X65" s="162" t="s">
        <v>295</v>
      </c>
      <c r="Y65" s="162" t="s">
        <v>294</v>
      </c>
      <c r="Z65" s="162" t="s">
        <v>293</v>
      </c>
      <c r="AA65" s="162" t="s">
        <v>292</v>
      </c>
      <c r="AB65" s="162" t="s">
        <v>291</v>
      </c>
      <c r="AC65" s="174"/>
      <c r="AD65" s="174" t="s">
        <v>184</v>
      </c>
      <c r="AE65" s="174" t="s">
        <v>298</v>
      </c>
      <c r="AF65" s="174" t="s">
        <v>297</v>
      </c>
      <c r="AG65" s="174" t="s">
        <v>296</v>
      </c>
      <c r="AH65" s="174" t="s">
        <v>295</v>
      </c>
      <c r="AI65" s="174" t="s">
        <v>294</v>
      </c>
      <c r="AJ65" s="174" t="s">
        <v>293</v>
      </c>
      <c r="AK65" s="174" t="s">
        <v>292</v>
      </c>
      <c r="AL65" s="174" t="s">
        <v>291</v>
      </c>
      <c r="AW65" s="174"/>
      <c r="AX65" s="174" t="s">
        <v>184</v>
      </c>
      <c r="AY65" s="174" t="s">
        <v>298</v>
      </c>
      <c r="AZ65" s="174" t="s">
        <v>297</v>
      </c>
      <c r="BA65" s="174" t="s">
        <v>296</v>
      </c>
      <c r="BB65" s="174" t="s">
        <v>295</v>
      </c>
      <c r="BC65" s="174" t="s">
        <v>294</v>
      </c>
      <c r="BD65" s="174" t="s">
        <v>293</v>
      </c>
      <c r="BE65" s="174" t="s">
        <v>292</v>
      </c>
      <c r="BF65" s="174" t="s">
        <v>291</v>
      </c>
      <c r="BR65" s="162" t="s">
        <v>184</v>
      </c>
      <c r="BS65" s="162" t="s">
        <v>298</v>
      </c>
      <c r="BT65" s="162" t="s">
        <v>297</v>
      </c>
      <c r="BU65" s="162" t="s">
        <v>296</v>
      </c>
      <c r="BV65" s="162" t="s">
        <v>295</v>
      </c>
      <c r="BW65" s="162" t="s">
        <v>294</v>
      </c>
      <c r="BX65" s="162" t="s">
        <v>293</v>
      </c>
      <c r="BY65" s="162" t="s">
        <v>292</v>
      </c>
      <c r="BZ65" s="162" t="s">
        <v>291</v>
      </c>
      <c r="CE65" s="174"/>
      <c r="CF65" s="174" t="s">
        <v>184</v>
      </c>
      <c r="CG65" s="174" t="s">
        <v>298</v>
      </c>
      <c r="CH65" s="174" t="s">
        <v>297</v>
      </c>
      <c r="CI65" s="174" t="s">
        <v>296</v>
      </c>
      <c r="CJ65" s="174" t="s">
        <v>295</v>
      </c>
      <c r="CK65" s="174" t="s">
        <v>294</v>
      </c>
      <c r="CL65" s="174" t="s">
        <v>293</v>
      </c>
      <c r="CM65" s="174" t="s">
        <v>292</v>
      </c>
      <c r="CN65" s="174" t="s">
        <v>291</v>
      </c>
    </row>
    <row r="66" spans="2:92">
      <c r="B66" s="162" t="s">
        <v>312</v>
      </c>
      <c r="C66" s="162" t="s">
        <v>216</v>
      </c>
      <c r="D66" s="166" t="s">
        <v>311</v>
      </c>
      <c r="E66" s="173" t="s">
        <v>310</v>
      </c>
      <c r="F66" s="173" t="s">
        <v>309</v>
      </c>
      <c r="G66" s="173" t="s">
        <v>308</v>
      </c>
      <c r="H66" s="173" t="s">
        <v>307</v>
      </c>
      <c r="J66" s="173" t="s">
        <v>306</v>
      </c>
      <c r="K66" s="173" t="s">
        <v>305</v>
      </c>
      <c r="L66" s="173">
        <v>265</v>
      </c>
      <c r="M66" s="173" t="s">
        <v>304</v>
      </c>
      <c r="N66" s="173">
        <v>365</v>
      </c>
      <c r="O66" s="173" t="s">
        <v>303</v>
      </c>
      <c r="P66" s="173">
        <v>465</v>
      </c>
      <c r="Q66" s="173" t="s">
        <v>302</v>
      </c>
      <c r="R66" s="173" t="s">
        <v>301</v>
      </c>
      <c r="S66" s="173" t="s">
        <v>290</v>
      </c>
      <c r="T66" s="162" t="s">
        <v>289</v>
      </c>
      <c r="U66" s="162" t="s">
        <v>289</v>
      </c>
      <c r="V66" s="162" t="s">
        <v>76</v>
      </c>
      <c r="W66" s="162" t="s">
        <v>288</v>
      </c>
      <c r="X66" s="162" t="s">
        <v>288</v>
      </c>
      <c r="Y66" s="162" t="s">
        <v>288</v>
      </c>
      <c r="Z66" s="162" t="s">
        <v>287</v>
      </c>
      <c r="AA66" s="162" t="s">
        <v>287</v>
      </c>
      <c r="AB66" s="162" t="s">
        <v>287</v>
      </c>
      <c r="AC66" s="171" t="s">
        <v>290</v>
      </c>
      <c r="AD66" s="174" t="s">
        <v>289</v>
      </c>
      <c r="AE66" s="174" t="s">
        <v>289</v>
      </c>
      <c r="AF66" s="174" t="s">
        <v>76</v>
      </c>
      <c r="AG66" s="174" t="s">
        <v>288</v>
      </c>
      <c r="AH66" s="174" t="s">
        <v>288</v>
      </c>
      <c r="AI66" s="174" t="s">
        <v>288</v>
      </c>
      <c r="AJ66" s="174" t="s">
        <v>287</v>
      </c>
      <c r="AK66" s="174" t="s">
        <v>287</v>
      </c>
      <c r="AL66" s="174" t="s">
        <v>287</v>
      </c>
      <c r="AM66" s="173"/>
      <c r="AW66" s="171" t="s">
        <v>290</v>
      </c>
      <c r="AX66" s="174" t="s">
        <v>289</v>
      </c>
      <c r="AY66" s="174" t="s">
        <v>289</v>
      </c>
      <c r="AZ66" s="174" t="s">
        <v>76</v>
      </c>
      <c r="BA66" s="174" t="s">
        <v>288</v>
      </c>
      <c r="BB66" s="174" t="s">
        <v>288</v>
      </c>
      <c r="BC66" s="174" t="s">
        <v>288</v>
      </c>
      <c r="BD66" s="174" t="s">
        <v>287</v>
      </c>
      <c r="BE66" s="174" t="s">
        <v>287</v>
      </c>
      <c r="BF66" s="174" t="s">
        <v>287</v>
      </c>
      <c r="CE66" s="171" t="s">
        <v>290</v>
      </c>
      <c r="CF66" s="174" t="s">
        <v>289</v>
      </c>
      <c r="CG66" s="174" t="s">
        <v>289</v>
      </c>
      <c r="CH66" s="174" t="s">
        <v>76</v>
      </c>
      <c r="CI66" s="174" t="s">
        <v>288</v>
      </c>
      <c r="CJ66" s="174" t="s">
        <v>288</v>
      </c>
      <c r="CK66" s="174" t="s">
        <v>288</v>
      </c>
      <c r="CL66" s="174" t="s">
        <v>287</v>
      </c>
      <c r="CM66" s="174" t="s">
        <v>287</v>
      </c>
      <c r="CN66" s="174" t="s">
        <v>287</v>
      </c>
    </row>
    <row r="67" spans="2:92">
      <c r="B67" s="162">
        <v>220119027</v>
      </c>
      <c r="C67" s="173" t="s">
        <v>286</v>
      </c>
      <c r="E67" s="162">
        <v>6128</v>
      </c>
      <c r="F67" s="162">
        <v>8476</v>
      </c>
      <c r="G67" s="162">
        <v>6707</v>
      </c>
      <c r="H67" s="162">
        <v>25135</v>
      </c>
      <c r="J67" s="162">
        <v>24922</v>
      </c>
      <c r="K67" s="172">
        <v>1150</v>
      </c>
      <c r="L67" s="162">
        <v>13788</v>
      </c>
      <c r="M67" s="162">
        <v>3316</v>
      </c>
      <c r="N67" s="162">
        <v>2587</v>
      </c>
      <c r="O67" s="162">
        <v>519</v>
      </c>
      <c r="P67" s="162">
        <v>82</v>
      </c>
      <c r="Q67" s="162">
        <v>348</v>
      </c>
      <c r="R67" s="162">
        <v>34</v>
      </c>
      <c r="T67" s="162">
        <f>J67/H67</f>
        <v>0.9915257608911876</v>
      </c>
      <c r="U67" s="162">
        <f>K67/H67</f>
        <v>4.5752934155559977E-2</v>
      </c>
      <c r="V67" s="162">
        <f t="shared" ref="V67:W69" si="118">L67/E67</f>
        <v>2.25</v>
      </c>
      <c r="W67" s="162">
        <f t="shared" si="118"/>
        <v>0.39122227465785747</v>
      </c>
      <c r="X67" s="162">
        <f>N67/F67</f>
        <v>0.30521472392638038</v>
      </c>
      <c r="Y67" s="162">
        <f t="shared" ref="Y67:Z69" si="119">O67/F67</f>
        <v>6.1231713072203868E-2</v>
      </c>
      <c r="Z67" s="162">
        <f t="shared" si="119"/>
        <v>1.2226032503354705E-2</v>
      </c>
      <c r="AA67" s="162">
        <f>Q67/G67</f>
        <v>5.1886089160578498E-2</v>
      </c>
      <c r="AB67" s="162">
        <f>R67/G67</f>
        <v>5.0693305501714626E-3</v>
      </c>
      <c r="AC67" s="171" t="s">
        <v>286</v>
      </c>
      <c r="AD67" s="169">
        <f>(((T67-$T$35)/$T$34))</f>
        <v>66.029979066354656</v>
      </c>
      <c r="AE67" s="170">
        <f>(((U67-$U$35)/$U$34))</f>
        <v>30.643985166676043</v>
      </c>
      <c r="AF67" s="169">
        <f>(((V67-$V$35)/$V$34))</f>
        <v>207.03946308174432</v>
      </c>
      <c r="AG67" s="169">
        <f>(((W67-$W$35)/$W$34))</f>
        <v>20.597595480875324</v>
      </c>
      <c r="AH67" s="169">
        <f>(((X67-$X$35)/$X$34))</f>
        <v>35.242548328716211</v>
      </c>
      <c r="AI67" s="169">
        <f>(((Y67-$Y$35)/$Y$34))</f>
        <v>17.676254677272194</v>
      </c>
      <c r="AJ67" s="169">
        <f>(((Z67-$Z$35)/$Z$34))</f>
        <v>10.890748139115924</v>
      </c>
      <c r="AK67" s="169">
        <f>(((AA67-$AA$35)/$AA$34))</f>
        <v>9.4016643675212492</v>
      </c>
      <c r="AL67" s="169">
        <f>(((AB67-$AB$35)/$AB$34))</f>
        <v>-0.42776476397918128</v>
      </c>
      <c r="AN67" s="162">
        <f t="shared" ref="AN67:AV69" si="120">T67</f>
        <v>0.9915257608911876</v>
      </c>
      <c r="AO67" s="172">
        <f t="shared" si="120"/>
        <v>4.5752934155559977E-2</v>
      </c>
      <c r="AP67" s="162">
        <f t="shared" si="120"/>
        <v>2.25</v>
      </c>
      <c r="AQ67" s="162">
        <f t="shared" si="120"/>
        <v>0.39122227465785747</v>
      </c>
      <c r="AR67" s="162">
        <f t="shared" si="120"/>
        <v>0.30521472392638038</v>
      </c>
      <c r="AS67" s="162">
        <f t="shared" si="120"/>
        <v>6.1231713072203868E-2</v>
      </c>
      <c r="AT67" s="162">
        <f t="shared" si="120"/>
        <v>1.2226032503354705E-2</v>
      </c>
      <c r="AU67" s="162">
        <f t="shared" si="120"/>
        <v>5.1886089160578498E-2</v>
      </c>
      <c r="AV67" s="162">
        <f t="shared" si="120"/>
        <v>5.0693305501714626E-3</v>
      </c>
      <c r="AW67" s="171" t="s">
        <v>286</v>
      </c>
      <c r="AX67" s="169">
        <f>(((AN67-$AN$35)/$AN$34))</f>
        <v>68.699312401171923</v>
      </c>
      <c r="AY67" s="170">
        <f>(((AO67-$AO$35)/$AO$34))</f>
        <v>45.71911365747102</v>
      </c>
      <c r="AZ67" s="169">
        <f>(((AP67-$AP$35)/$AP$34))</f>
        <v>213.88637275573612</v>
      </c>
      <c r="BA67" s="169">
        <f>(((AQ67-$AQ$35)/$AQ$34))</f>
        <v>29.837930983616598</v>
      </c>
      <c r="BB67" s="169">
        <f>(((AR67-$AR$35)/$AR$34))</f>
        <v>48.744542174759594</v>
      </c>
      <c r="BC67" s="169">
        <f>(((AS67-$AS$35)/$AS$34))</f>
        <v>28.063127092936035</v>
      </c>
      <c r="BD67" s="169">
        <f>(((AT67-$AT$35)/$AT$34))</f>
        <v>18.766470379494859</v>
      </c>
      <c r="BE67" s="169">
        <f>(((AU67-$AU$35)/$AU$34))</f>
        <v>15.970824235670809</v>
      </c>
      <c r="BF67" s="169">
        <f>(((AV67-$AV$35)/$AV$34))</f>
        <v>0.5808483379454713</v>
      </c>
      <c r="BR67" s="162">
        <v>0.9915257608911876</v>
      </c>
      <c r="BS67" s="162">
        <v>4.5752934155559977E-2</v>
      </c>
      <c r="BT67" s="162">
        <v>2.25</v>
      </c>
      <c r="BU67" s="162">
        <v>0.39122227465785747</v>
      </c>
      <c r="BV67" s="162">
        <v>0.30521472392638038</v>
      </c>
      <c r="BW67" s="162">
        <v>6.1231713072203868E-2</v>
      </c>
      <c r="BX67" s="162">
        <v>1.2226032503354705E-2</v>
      </c>
      <c r="BY67" s="162">
        <v>5.1886089160578498E-2</v>
      </c>
      <c r="BZ67" s="162">
        <v>5.0693305501714626E-3</v>
      </c>
      <c r="CE67" s="171" t="s">
        <v>286</v>
      </c>
      <c r="CF67" s="169">
        <f>(((BR67-$CF$35)/$CF$34))</f>
        <v>66.191486072399584</v>
      </c>
      <c r="CG67" s="170">
        <f>(((BS67-$CG$35)/$CG$34))</f>
        <v>11.593546129379387</v>
      </c>
      <c r="CH67" s="169">
        <f>(((BT67-$CH$35)/$CH$34))</f>
        <v>218.10218185031351</v>
      </c>
      <c r="CI67" s="169">
        <f>(((BU67-$CI$35)/$CI$34))</f>
        <v>9.6359206468522896</v>
      </c>
      <c r="CJ67" s="169">
        <f>(((BV67-$CJ$35)/$CJ$34))</f>
        <v>27.487164523981722</v>
      </c>
      <c r="CK67" s="169">
        <f>(((BW67-$CK$35)/$CK$34))</f>
        <v>6.2367320529930845</v>
      </c>
      <c r="CL67" s="169">
        <f>(((BX67-$CL$35)/$CL$34))</f>
        <v>1.6676465768037116</v>
      </c>
      <c r="CM67" s="169">
        <f>(((BY67-$CM$35)/$CM$34))</f>
        <v>5.5208762538265681</v>
      </c>
      <c r="CN67" s="169">
        <f>(((BZ67-$CN$35)/$CN$34))</f>
        <v>-5.0054305182295584</v>
      </c>
    </row>
    <row r="68" spans="2:92">
      <c r="B68" s="162">
        <v>220119033</v>
      </c>
      <c r="C68" s="173" t="s">
        <v>285</v>
      </c>
      <c r="E68" s="162">
        <v>5809</v>
      </c>
      <c r="F68" s="162">
        <v>5277</v>
      </c>
      <c r="G68" s="162">
        <v>4371</v>
      </c>
      <c r="H68" s="162">
        <v>22053</v>
      </c>
      <c r="J68" s="162">
        <v>43508</v>
      </c>
      <c r="K68" s="172">
        <v>6705</v>
      </c>
      <c r="L68" s="162">
        <v>26521</v>
      </c>
      <c r="M68" s="162">
        <v>1684</v>
      </c>
      <c r="N68" s="162">
        <v>29838</v>
      </c>
      <c r="O68" s="162">
        <v>344</v>
      </c>
      <c r="P68" s="162">
        <v>153</v>
      </c>
      <c r="Q68" s="162">
        <v>2386</v>
      </c>
      <c r="R68" s="162">
        <v>151</v>
      </c>
      <c r="T68" s="162">
        <f>J68/H68</f>
        <v>1.9728835079127556</v>
      </c>
      <c r="U68" s="162">
        <f>K68/H68</f>
        <v>0.30404026663039041</v>
      </c>
      <c r="V68" s="162">
        <f t="shared" si="118"/>
        <v>4.5655018075400244</v>
      </c>
      <c r="W68" s="162">
        <f t="shared" si="118"/>
        <v>0.31912071252605645</v>
      </c>
      <c r="X68" s="162">
        <f>N68/F68</f>
        <v>5.6543490619670269</v>
      </c>
      <c r="Y68" s="162">
        <f t="shared" si="119"/>
        <v>6.5188554102709878E-2</v>
      </c>
      <c r="Z68" s="162">
        <f t="shared" si="119"/>
        <v>3.5003431708991076E-2</v>
      </c>
      <c r="AA68" s="162">
        <f>Q68/G68</f>
        <v>0.54587051018073662</v>
      </c>
      <c r="AB68" s="162">
        <f>R68/G68</f>
        <v>3.4545870510180737E-2</v>
      </c>
      <c r="AC68" s="171" t="s">
        <v>285</v>
      </c>
      <c r="AD68" s="169">
        <f>(((T68-$T$35)/$T$34))</f>
        <v>130.33922388566157</v>
      </c>
      <c r="AE68" s="170">
        <f>(((U68-$U$35)/$U$34))</f>
        <v>113.93679493302113</v>
      </c>
      <c r="AF68" s="169">
        <f>(((V68-$V$35)/$V$34))</f>
        <v>408.8361362443851</v>
      </c>
      <c r="AG68" s="169">
        <f>(((W68-$W$35)/$W$34))</f>
        <v>18.62014340514482</v>
      </c>
      <c r="AH68" s="169">
        <f>(((X68-$X$35)/$X$34))</f>
        <v>379.47553173972528</v>
      </c>
      <c r="AI68" s="169">
        <f>(((Y68-$Y$35)/$Y$34))</f>
        <v>18.018953009872678</v>
      </c>
      <c r="AJ68" s="169">
        <f>(((Z68-$Z$35)/$Z$34))</f>
        <v>14.8575079995846</v>
      </c>
      <c r="AK68" s="169">
        <f>(((AA68-$AA$35)/$AA$34))</f>
        <v>21.055439149458127</v>
      </c>
      <c r="AL68" s="169">
        <f>(((AB68-$AB$35)/$AB$34))</f>
        <v>4.2127051657489707</v>
      </c>
      <c r="AN68" s="162">
        <f t="shared" si="120"/>
        <v>1.9728835079127556</v>
      </c>
      <c r="AO68" s="172">
        <f t="shared" si="120"/>
        <v>0.30404026663039041</v>
      </c>
      <c r="AP68" s="162">
        <f t="shared" si="120"/>
        <v>4.5655018075400244</v>
      </c>
      <c r="AQ68" s="162">
        <f t="shared" si="120"/>
        <v>0.31912071252605645</v>
      </c>
      <c r="AR68" s="162">
        <f t="shared" si="120"/>
        <v>5.6543490619670269</v>
      </c>
      <c r="AS68" s="162">
        <f t="shared" si="120"/>
        <v>6.5188554102709878E-2</v>
      </c>
      <c r="AT68" s="162">
        <f t="shared" si="120"/>
        <v>3.5003431708991076E-2</v>
      </c>
      <c r="AU68" s="162">
        <f t="shared" si="120"/>
        <v>0.54587051018073662</v>
      </c>
      <c r="AV68" s="162">
        <f t="shared" si="120"/>
        <v>3.4545870510180737E-2</v>
      </c>
      <c r="AW68" s="171" t="s">
        <v>285</v>
      </c>
      <c r="AX68" s="169">
        <f>(((AN68-$AN$35)/$AN$34))</f>
        <v>132.78060356104953</v>
      </c>
      <c r="AY68" s="170">
        <f>(((AO68-$AO$35)/$AO$34))</f>
        <v>127.42084686062677</v>
      </c>
      <c r="AZ68" s="169">
        <f>(((AP68-$AP$35)/$AP$34))</f>
        <v>413.42685100325548</v>
      </c>
      <c r="BA68" s="169">
        <f>(((AQ68-$AQ$35)/$AQ$34))</f>
        <v>27.883341721691998</v>
      </c>
      <c r="BB68" s="169">
        <f>(((AR68-$AR$35)/$AR$34))</f>
        <v>387.05273202674306</v>
      </c>
      <c r="BC68" s="169">
        <f>(((AS68-$AS$35)/$AS$34))</f>
        <v>28.401389436899777</v>
      </c>
      <c r="BD68" s="169">
        <f>(((AT68-$AT$35)/$AT$34))</f>
        <v>22.694602242031383</v>
      </c>
      <c r="BE68" s="169">
        <f>(((AU68-$AU$35)/$AU$34))</f>
        <v>27.53006479856597</v>
      </c>
      <c r="BF68" s="169">
        <f>(((AV68-$AV$35)/$AV$34))</f>
        <v>5.2156089990656724</v>
      </c>
      <c r="BR68" s="162">
        <v>1.9728835079127556</v>
      </c>
      <c r="BS68" s="162">
        <v>0.30404026663039041</v>
      </c>
      <c r="BT68" s="162">
        <v>4.5655018075400244</v>
      </c>
      <c r="BU68" s="162">
        <v>0.31912071252605645</v>
      </c>
      <c r="BV68" s="162">
        <v>5.6543490619670269</v>
      </c>
      <c r="BW68" s="162">
        <v>6.5188554102709878E-2</v>
      </c>
      <c r="BX68" s="162">
        <v>3.5003431708991076E-2</v>
      </c>
      <c r="BY68" s="162">
        <v>0.54587051018073662</v>
      </c>
      <c r="BZ68" s="162">
        <v>3.4545870510180737E-2</v>
      </c>
      <c r="CE68" s="171" t="s">
        <v>285</v>
      </c>
      <c r="CF68" s="169">
        <f>(((BR68-$CF$35)/$CF$34))</f>
        <v>135.79218526389488</v>
      </c>
      <c r="CG68" s="170">
        <f>(((BS68-$CG$35)/$CG$34))</f>
        <v>122.92754148131455</v>
      </c>
      <c r="CH68" s="169">
        <f>(((BT68-$CH$35)/$CH$34))</f>
        <v>435.80495104817624</v>
      </c>
      <c r="CI68" s="169">
        <f>(((BU68-$CI$35)/$CI$34))</f>
        <v>7.4201665666971781</v>
      </c>
      <c r="CJ68" s="169">
        <f>(((BV68-$CJ$35)/$CJ$34))</f>
        <v>416.04267372569166</v>
      </c>
      <c r="CK68" s="169">
        <f>(((BW68-$CK$35)/$CK$34))</f>
        <v>6.6232541105596772</v>
      </c>
      <c r="CL68" s="169">
        <f>(((BX68-$CL$35)/$CL$34))</f>
        <v>6.0593649010006176</v>
      </c>
      <c r="CM68" s="169">
        <f>(((BY68-$CM$35)/$CM$34))</f>
        <v>17.829523907072627</v>
      </c>
      <c r="CN68" s="169">
        <f>(((BZ68-$CN$35)/$CN$34))</f>
        <v>-0.20957903504386396</v>
      </c>
    </row>
    <row r="69" spans="2:92">
      <c r="B69" s="162">
        <v>220119025</v>
      </c>
      <c r="C69" s="173" t="s">
        <v>284</v>
      </c>
      <c r="E69" s="162">
        <v>9912</v>
      </c>
      <c r="F69" s="162">
        <v>11195</v>
      </c>
      <c r="G69" s="162">
        <v>9286</v>
      </c>
      <c r="H69" s="162">
        <v>34451</v>
      </c>
      <c r="J69" s="162">
        <v>27178</v>
      </c>
      <c r="K69" s="172">
        <v>2834</v>
      </c>
      <c r="L69" s="162">
        <v>15935</v>
      </c>
      <c r="M69" s="162">
        <v>2382</v>
      </c>
      <c r="N69" s="162">
        <v>2583</v>
      </c>
      <c r="O69" s="162">
        <v>445</v>
      </c>
      <c r="P69" s="162">
        <v>131</v>
      </c>
      <c r="Q69" s="162">
        <v>934</v>
      </c>
      <c r="R69" s="162">
        <v>66</v>
      </c>
      <c r="T69" s="162">
        <f>J69/H69</f>
        <v>0.78888856636962645</v>
      </c>
      <c r="U69" s="162">
        <f>K69/H69</f>
        <v>8.2261763083800177E-2</v>
      </c>
      <c r="V69" s="162">
        <f t="shared" si="118"/>
        <v>1.6076472962066182</v>
      </c>
      <c r="W69" s="162">
        <f t="shared" si="118"/>
        <v>0.21277355962483252</v>
      </c>
      <c r="X69" s="162">
        <f>N69/F69</f>
        <v>0.23072800357302367</v>
      </c>
      <c r="Y69" s="162">
        <f t="shared" si="119"/>
        <v>3.974988834301027E-2</v>
      </c>
      <c r="Z69" s="162">
        <f t="shared" si="119"/>
        <v>1.4107258238208055E-2</v>
      </c>
      <c r="AA69" s="162">
        <f>Q69/G69</f>
        <v>0.10058152056859788</v>
      </c>
      <c r="AB69" s="162">
        <f>R69/G69</f>
        <v>7.1074736161964251E-3</v>
      </c>
      <c r="AC69" s="171" t="s">
        <v>284</v>
      </c>
      <c r="AD69" s="169">
        <f>(((T69-$T$35)/$T$34))</f>
        <v>52.750983723896532</v>
      </c>
      <c r="AE69" s="170">
        <f>(((U69-$U$35)/$U$34))</f>
        <v>42.417396249499006</v>
      </c>
      <c r="AF69" s="169">
        <f>(((V69-$V$35)/$V$34))</f>
        <v>151.05823335416139</v>
      </c>
      <c r="AG69" s="169">
        <f>(((W69-$W$35)/$W$34))</f>
        <v>15.703474306240498</v>
      </c>
      <c r="AH69" s="169">
        <f>(((X69-$X$35)/$X$34))</f>
        <v>30.44910244544652</v>
      </c>
      <c r="AI69" s="169">
        <f>(((Y69-$Y$35)/$Y$34))</f>
        <v>15.815733756883048</v>
      </c>
      <c r="AJ69" s="169">
        <f>(((Z69-$Z$35)/$Z$34))</f>
        <v>11.21836986037242</v>
      </c>
      <c r="AK69" s="169">
        <f>(((AA69-$AA$35)/$AA$34))</f>
        <v>10.550456852446914</v>
      </c>
      <c r="AL69" s="169">
        <f>(((AB69-$AB$35)/$AB$34))</f>
        <v>-0.10690140541659775</v>
      </c>
      <c r="AN69" s="162">
        <f t="shared" si="120"/>
        <v>0.78888856636962645</v>
      </c>
      <c r="AO69" s="172">
        <f t="shared" si="120"/>
        <v>8.2261763083800177E-2</v>
      </c>
      <c r="AP69" s="162">
        <f t="shared" si="120"/>
        <v>1.6076472962066182</v>
      </c>
      <c r="AQ69" s="162">
        <f t="shared" si="120"/>
        <v>0.21277355962483252</v>
      </c>
      <c r="AR69" s="162">
        <f t="shared" si="120"/>
        <v>0.23072800357302367</v>
      </c>
      <c r="AS69" s="162">
        <f t="shared" si="120"/>
        <v>3.974988834301027E-2</v>
      </c>
      <c r="AT69" s="162">
        <f t="shared" si="120"/>
        <v>1.4107258238208055E-2</v>
      </c>
      <c r="AU69" s="162">
        <f t="shared" si="120"/>
        <v>0.10058152056859788</v>
      </c>
      <c r="AV69" s="162">
        <f t="shared" si="120"/>
        <v>7.1074736161964251E-3</v>
      </c>
      <c r="AW69" s="171" t="s">
        <v>284</v>
      </c>
      <c r="AX69" s="169">
        <f>(((AN69-$AN$35)/$AN$34))</f>
        <v>55.467386427828039</v>
      </c>
      <c r="AY69" s="170">
        <f>(((AO69-$AO$35)/$AO$34))</f>
        <v>57.267626594881172</v>
      </c>
      <c r="AZ69" s="169">
        <f>(((AP69-$AP$35)/$AP$34))</f>
        <v>158.53104316750688</v>
      </c>
      <c r="BA69" s="169">
        <f>(((AQ69-$AQ$35)/$AQ$34))</f>
        <v>25.000394432463917</v>
      </c>
      <c r="BB69" s="169">
        <f>(((AR69-$AR$35)/$AR$34))</f>
        <v>44.033599069153205</v>
      </c>
      <c r="BC69" s="169">
        <f>(((AS69-$AS$35)/$AS$34))</f>
        <v>26.226689305950682</v>
      </c>
      <c r="BD69" s="169">
        <f>(((AT69-$AT$35)/$AT$34))</f>
        <v>19.090901745999268</v>
      </c>
      <c r="BE69" s="169">
        <f>(((AU69-$AU$35)/$AU$34))</f>
        <v>17.110297834447092</v>
      </c>
      <c r="BF69" s="169">
        <f>(((AV69-$AV$35)/$AV$34))</f>
        <v>0.90131693151049563</v>
      </c>
      <c r="BR69" s="162">
        <v>0.78888856636962645</v>
      </c>
      <c r="BS69" s="162">
        <v>8.2261763083800177E-2</v>
      </c>
      <c r="BT69" s="162">
        <v>1.6076472962066182</v>
      </c>
      <c r="BU69" s="162">
        <v>0.21277355962483252</v>
      </c>
      <c r="BV69" s="162">
        <v>0.23072800357302367</v>
      </c>
      <c r="BW69" s="162">
        <v>3.974988834301027E-2</v>
      </c>
      <c r="BX69" s="162">
        <v>1.4107258238208055E-2</v>
      </c>
      <c r="BY69" s="162">
        <v>0.10058152056859788</v>
      </c>
      <c r="BZ69" s="162">
        <v>7.1074736161964251E-3</v>
      </c>
      <c r="CE69" s="171" t="s">
        <v>284</v>
      </c>
      <c r="CF69" s="169">
        <f>(((BR69-$CF$35)/$CF$34))</f>
        <v>51.819876469572726</v>
      </c>
      <c r="CG69" s="170">
        <f>(((BS69-$CG$35)/$CG$34))</f>
        <v>27.330569510490751</v>
      </c>
      <c r="CH69" s="169">
        <f>(((BT69-$CH$35)/$CH$34))</f>
        <v>157.70837781086817</v>
      </c>
      <c r="CI69" s="169">
        <f>(((BU69-$CI$35)/$CI$34))</f>
        <v>4.1520107738584571</v>
      </c>
      <c r="CJ69" s="169">
        <f>(((BV69-$CJ$35)/$CJ$34))</f>
        <v>22.076527264446149</v>
      </c>
      <c r="CK69" s="169">
        <f>(((BW69-$CK$35)/$CK$34))</f>
        <v>4.1382906370762536</v>
      </c>
      <c r="CL69" s="169">
        <f>(((BX69-$CL$35)/$CL$34))</f>
        <v>2.0303663701004733</v>
      </c>
      <c r="CM69" s="169">
        <f>(((BY69-$CM$35)/$CM$34))</f>
        <v>6.7342240478446787</v>
      </c>
      <c r="CN69" s="169">
        <f>(((BZ69-$CN$35)/$CN$34))</f>
        <v>-4.6738233669356255</v>
      </c>
    </row>
    <row r="70" spans="2:92">
      <c r="C70" s="173"/>
      <c r="AC70" s="171"/>
      <c r="AD70" s="174"/>
      <c r="AE70" s="175"/>
      <c r="AF70" s="174"/>
      <c r="AG70" s="174"/>
      <c r="AH70" s="174"/>
      <c r="AI70" s="174"/>
      <c r="AJ70" s="174"/>
      <c r="AK70" s="174"/>
      <c r="AL70" s="174"/>
      <c r="AO70" s="172"/>
      <c r="AW70" s="171"/>
      <c r="AX70" s="174"/>
      <c r="AY70" s="175"/>
      <c r="AZ70" s="174"/>
      <c r="BA70" s="174"/>
      <c r="BB70" s="174"/>
      <c r="BC70" s="174"/>
      <c r="BD70" s="174"/>
      <c r="BE70" s="174"/>
      <c r="BF70" s="174"/>
      <c r="CE70" s="171"/>
      <c r="CF70" s="174"/>
      <c r="CG70" s="175"/>
      <c r="CH70" s="174"/>
      <c r="CI70" s="174"/>
      <c r="CJ70" s="174"/>
      <c r="CK70" s="174"/>
      <c r="CL70" s="174"/>
      <c r="CM70" s="174"/>
      <c r="CN70" s="174"/>
    </row>
    <row r="71" spans="2:92">
      <c r="B71" s="162">
        <v>220119046</v>
      </c>
      <c r="C71" s="173" t="s">
        <v>283</v>
      </c>
      <c r="E71" s="162">
        <v>6792</v>
      </c>
      <c r="F71" s="162">
        <v>6421</v>
      </c>
      <c r="G71" s="162">
        <v>5948</v>
      </c>
      <c r="H71" s="162">
        <v>23786</v>
      </c>
      <c r="J71" s="162">
        <v>17414</v>
      </c>
      <c r="K71" s="172">
        <v>1482</v>
      </c>
      <c r="L71" s="162">
        <v>2324</v>
      </c>
      <c r="M71" s="162">
        <v>2831</v>
      </c>
      <c r="N71" s="162">
        <v>1369</v>
      </c>
      <c r="O71" s="162">
        <v>3764</v>
      </c>
      <c r="P71" s="162">
        <v>765</v>
      </c>
      <c r="Q71" s="162">
        <v>571</v>
      </c>
      <c r="R71" s="162">
        <v>309</v>
      </c>
      <c r="T71" s="162">
        <f>J71/H71</f>
        <v>0.73211132599007822</v>
      </c>
      <c r="U71" s="162">
        <f>K71/H71</f>
        <v>6.2305557891196503E-2</v>
      </c>
      <c r="V71" s="162">
        <f t="shared" ref="V71:W73" si="121">L71/E71</f>
        <v>0.34216725559481742</v>
      </c>
      <c r="W71" s="162">
        <f t="shared" si="121"/>
        <v>0.44089705653325029</v>
      </c>
      <c r="X71" s="162">
        <f>N71/F71</f>
        <v>0.21320666562840679</v>
      </c>
      <c r="Y71" s="162">
        <f t="shared" ref="Y71:Z73" si="122">O71/F71</f>
        <v>0.58620152624201838</v>
      </c>
      <c r="Z71" s="162">
        <f t="shared" si="122"/>
        <v>0.12861466039004707</v>
      </c>
      <c r="AA71" s="162">
        <f>Q71/G71</f>
        <v>9.5998655010087419E-2</v>
      </c>
      <c r="AB71" s="162">
        <f>R71/G71</f>
        <v>5.1950235373234697E-2</v>
      </c>
      <c r="AC71" s="171" t="s">
        <v>283</v>
      </c>
      <c r="AD71" s="169">
        <f>(((T71-$T$35)/$T$34))</f>
        <v>49.030320731410107</v>
      </c>
      <c r="AE71" s="170">
        <f>(((U71-$U$35)/$U$34))</f>
        <v>35.981895186249361</v>
      </c>
      <c r="AF71" s="169">
        <f>(((V71-$V$35)/$V$34))</f>
        <v>40.771270365137376</v>
      </c>
      <c r="AG71" s="169">
        <f>(((W71-$W$35)/$W$34))</f>
        <v>21.959972350760509</v>
      </c>
      <c r="AH71" s="169">
        <f>(((X71-$X$35)/$X$34))</f>
        <v>29.321551321681461</v>
      </c>
      <c r="AI71" s="169">
        <f>(((Y71-$Y$35)/$Y$34))</f>
        <v>63.143403408258258</v>
      </c>
      <c r="AJ71" s="169">
        <f>(((Z71-$Z$35)/$Z$34))</f>
        <v>31.160214953470661</v>
      </c>
      <c r="AK71" s="169">
        <f>(((AA71-$AA$35)/$AA$34))</f>
        <v>10.442340724078978</v>
      </c>
      <c r="AL71" s="169">
        <f>(((AB71-$AB$35)/$AB$34))</f>
        <v>6.9526614802482971</v>
      </c>
      <c r="AN71" s="162">
        <f t="shared" ref="AN71:AV73" si="123">T71</f>
        <v>0.73211132599007822</v>
      </c>
      <c r="AO71" s="172">
        <f t="shared" si="123"/>
        <v>6.2305557891196503E-2</v>
      </c>
      <c r="AP71" s="162">
        <f t="shared" si="123"/>
        <v>0.34216725559481742</v>
      </c>
      <c r="AQ71" s="162">
        <f t="shared" si="123"/>
        <v>0.44089705653325029</v>
      </c>
      <c r="AR71" s="162">
        <f t="shared" si="123"/>
        <v>0.21320666562840679</v>
      </c>
      <c r="AS71" s="162">
        <f t="shared" si="123"/>
        <v>0.58620152624201838</v>
      </c>
      <c r="AT71" s="162">
        <f t="shared" si="123"/>
        <v>0.12861466039004707</v>
      </c>
      <c r="AU71" s="162">
        <f t="shared" si="123"/>
        <v>9.5998655010087419E-2</v>
      </c>
      <c r="AV71" s="162">
        <f t="shared" si="123"/>
        <v>5.1950235373234697E-2</v>
      </c>
      <c r="AW71" s="171" t="s">
        <v>283</v>
      </c>
      <c r="AX71" s="169">
        <f>(((AN71-$AN$35)/$AN$34))</f>
        <v>51.759911877330374</v>
      </c>
      <c r="AY71" s="170">
        <f>(((AO71-$AO$35)/$AO$34))</f>
        <v>50.955057810454157</v>
      </c>
      <c r="AZ71" s="169">
        <f>(((AP71-$AP$35)/$AP$34))</f>
        <v>49.47714750907987</v>
      </c>
      <c r="BA71" s="169">
        <f>(((AQ71-$AQ$35)/$AQ$34))</f>
        <v>31.184556387718146</v>
      </c>
      <c r="BB71" s="169">
        <f>(((AR71-$AR$35)/$AR$34))</f>
        <v>42.925454881845425</v>
      </c>
      <c r="BC71" s="169">
        <f>(((AS71-$AS$35)/$AS$34))</f>
        <v>72.941735595011863</v>
      </c>
      <c r="BD71" s="169">
        <f>(((AT71-$AT$35)/$AT$34))</f>
        <v>38.838554707958927</v>
      </c>
      <c r="BE71" s="169">
        <f>(((AU71-$AU$35)/$AU$34))</f>
        <v>17.0030587329612</v>
      </c>
      <c r="BF71" s="169">
        <f>(((AV71-$AV$35)/$AV$34))</f>
        <v>7.9521942871796512</v>
      </c>
      <c r="BR71" s="162">
        <v>0.73211132599007822</v>
      </c>
      <c r="BS71" s="162">
        <v>6.2305557891196503E-2</v>
      </c>
      <c r="BT71" s="162">
        <v>0.34216725559481742</v>
      </c>
      <c r="BU71" s="162">
        <v>0.44089705653325029</v>
      </c>
      <c r="BV71" s="162">
        <v>0.21320666562840679</v>
      </c>
      <c r="BW71" s="162">
        <v>0.58620152624201838</v>
      </c>
      <c r="BX71" s="162">
        <v>0.12861466039004707</v>
      </c>
      <c r="BY71" s="162">
        <v>9.5998655010087419E-2</v>
      </c>
      <c r="BZ71" s="162">
        <v>5.1950235373234697E-2</v>
      </c>
      <c r="CE71" s="171" t="s">
        <v>283</v>
      </c>
      <c r="CF71" s="169">
        <f>(((BR71-$CF$35)/$CF$34))</f>
        <v>47.793072135909782</v>
      </c>
      <c r="CG71" s="170">
        <f>(((BS71-$CG$35)/$CG$34))</f>
        <v>18.728505929335014</v>
      </c>
      <c r="CH71" s="169">
        <f>(((BT71-$CH$35)/$CH$34))</f>
        <v>38.728332833705849</v>
      </c>
      <c r="CI71" s="169">
        <f>(((BU71-$CI$35)/$CI$34))</f>
        <v>11.162477039902626</v>
      </c>
      <c r="CJ71" s="169">
        <f>(((BV71-$CJ$35)/$CJ$34))</f>
        <v>20.803795649061144</v>
      </c>
      <c r="CK71" s="169">
        <f>(((BW71-$CK$35)/$CK$34))</f>
        <v>57.518148410727818</v>
      </c>
      <c r="CL71" s="169">
        <f>(((BX71-$CL$35)/$CL$34))</f>
        <v>24.108578713236412</v>
      </c>
      <c r="CM71" s="169">
        <f>(((BY71-$CM$35)/$CM$34))</f>
        <v>6.6200324357177038</v>
      </c>
      <c r="CN71" s="169">
        <f>(((BZ71-$CN$35)/$CN$34))</f>
        <v>2.6221220111313008</v>
      </c>
    </row>
    <row r="72" spans="2:92">
      <c r="B72" s="162">
        <v>220119050</v>
      </c>
      <c r="C72" s="173" t="s">
        <v>282</v>
      </c>
      <c r="E72" s="162">
        <v>6856</v>
      </c>
      <c r="F72" s="162">
        <v>6960</v>
      </c>
      <c r="G72" s="162">
        <v>4947</v>
      </c>
      <c r="H72" s="162">
        <v>24268</v>
      </c>
      <c r="J72" s="162">
        <v>16768</v>
      </c>
      <c r="K72" s="172">
        <v>1371</v>
      </c>
      <c r="L72" s="162">
        <v>1822</v>
      </c>
      <c r="M72" s="162">
        <v>2100</v>
      </c>
      <c r="N72" s="162">
        <v>855</v>
      </c>
      <c r="O72" s="162">
        <v>4170</v>
      </c>
      <c r="P72" s="162">
        <v>215</v>
      </c>
      <c r="Q72" s="162">
        <v>204</v>
      </c>
      <c r="R72" s="162">
        <v>158</v>
      </c>
      <c r="T72" s="162">
        <f>J72/H72</f>
        <v>0.69095104664578866</v>
      </c>
      <c r="U72" s="162">
        <f>K72/H72</f>
        <v>5.6494148673149829E-2</v>
      </c>
      <c r="V72" s="162">
        <f t="shared" si="121"/>
        <v>0.26575262543757294</v>
      </c>
      <c r="W72" s="162">
        <f t="shared" si="121"/>
        <v>0.30172413793103448</v>
      </c>
      <c r="X72" s="162">
        <f>N72/F72</f>
        <v>0.12284482758620689</v>
      </c>
      <c r="Y72" s="162">
        <f t="shared" si="122"/>
        <v>0.59913793103448276</v>
      </c>
      <c r="Z72" s="162">
        <f t="shared" si="122"/>
        <v>4.3460683242369111E-2</v>
      </c>
      <c r="AA72" s="162">
        <f>Q72/G72</f>
        <v>4.1237113402061855E-2</v>
      </c>
      <c r="AB72" s="162">
        <f>R72/G72</f>
        <v>3.1938548615322415E-2</v>
      </c>
      <c r="AC72" s="171" t="s">
        <v>282</v>
      </c>
      <c r="AD72" s="169">
        <f>(((T72-$T$35)/$T$34))</f>
        <v>46.333051066788194</v>
      </c>
      <c r="AE72" s="170">
        <f>(((U72-$U$35)/$U$34))</f>
        <v>34.107824948908878</v>
      </c>
      <c r="AF72" s="169">
        <f>(((V72-$V$35)/$V$34))</f>
        <v>34.111712555045287</v>
      </c>
      <c r="AG72" s="169">
        <f>(((W72-$W$35)/$W$34))</f>
        <v>18.143026245316271</v>
      </c>
      <c r="AH72" s="169">
        <f>(((X72-$X$35)/$X$34))</f>
        <v>23.506493570269175</v>
      </c>
      <c r="AI72" s="169">
        <f>(((Y72-$Y$35)/$Y$34))</f>
        <v>64.263813431820807</v>
      </c>
      <c r="AJ72" s="169">
        <f>(((Z72-$Z$35)/$Z$34))</f>
        <v>16.330366494517136</v>
      </c>
      <c r="AK72" s="169">
        <f>(((AA72-$AA$35)/$AA$34))</f>
        <v>9.15044032103863</v>
      </c>
      <c r="AL72" s="169">
        <f>(((AB72-$AB$35)/$AB$34))</f>
        <v>3.8022364042652006</v>
      </c>
      <c r="AN72" s="162">
        <f t="shared" si="123"/>
        <v>0.69095104664578866</v>
      </c>
      <c r="AO72" s="172">
        <f t="shared" si="123"/>
        <v>5.6494148673149829E-2</v>
      </c>
      <c r="AP72" s="162">
        <f t="shared" si="123"/>
        <v>0.26575262543757294</v>
      </c>
      <c r="AQ72" s="162">
        <f t="shared" si="123"/>
        <v>0.30172413793103448</v>
      </c>
      <c r="AR72" s="162">
        <f t="shared" si="123"/>
        <v>0.12284482758620689</v>
      </c>
      <c r="AS72" s="162">
        <f t="shared" si="123"/>
        <v>0.59913793103448276</v>
      </c>
      <c r="AT72" s="162">
        <f t="shared" si="123"/>
        <v>4.3460683242369111E-2</v>
      </c>
      <c r="AU72" s="162">
        <f t="shared" si="123"/>
        <v>4.1237113402061855E-2</v>
      </c>
      <c r="AV72" s="162">
        <f t="shared" si="123"/>
        <v>3.1938548615322415E-2</v>
      </c>
      <c r="AW72" s="171" t="s">
        <v>282</v>
      </c>
      <c r="AX72" s="169">
        <f>(((AN72-$AN$35)/$AN$34))</f>
        <v>49.072203085212031</v>
      </c>
      <c r="AY72" s="170">
        <f>(((AO72-$AO$35)/$AO$34))</f>
        <v>49.11678645228185</v>
      </c>
      <c r="AZ72" s="169">
        <f>(((AP72-$AP$35)/$AP$34))</f>
        <v>42.892047123050347</v>
      </c>
      <c r="BA72" s="169">
        <f>(((AQ72-$AQ$35)/$AQ$34))</f>
        <v>27.411740872940026</v>
      </c>
      <c r="BB72" s="169">
        <f>(((AR72-$AR$35)/$AR$34))</f>
        <v>37.210483462572299</v>
      </c>
      <c r="BC72" s="169">
        <f>(((AS72-$AS$35)/$AS$34))</f>
        <v>74.047642699650638</v>
      </c>
      <c r="BD72" s="169">
        <f>(((AT72-$AT$35)/$AT$34))</f>
        <v>24.153118155890748</v>
      </c>
      <c r="BE72" s="169">
        <f>(((AU72-$AU$35)/$AU$34))</f>
        <v>15.721638092741598</v>
      </c>
      <c r="BF72" s="169">
        <f>(((AV72-$AV$35)/$AV$34))</f>
        <v>4.8056452460077672</v>
      </c>
      <c r="BR72" s="162">
        <v>0.69095104664578866</v>
      </c>
      <c r="BS72" s="162">
        <v>5.6494148673149829E-2</v>
      </c>
      <c r="BT72" s="162">
        <v>0.26575262543757294</v>
      </c>
      <c r="BU72" s="162">
        <v>0.30172413793103448</v>
      </c>
      <c r="BV72" s="162">
        <v>0.12284482758620689</v>
      </c>
      <c r="BW72" s="162">
        <v>0.59913793103448276</v>
      </c>
      <c r="BX72" s="162">
        <v>4.3460683242369111E-2</v>
      </c>
      <c r="BY72" s="162">
        <v>4.1237113402061855E-2</v>
      </c>
      <c r="BZ72" s="162">
        <v>3.1938548615322415E-2</v>
      </c>
      <c r="CE72" s="171" t="s">
        <v>282</v>
      </c>
      <c r="CF72" s="169">
        <f>(((BR72-$CF$35)/$CF$34))</f>
        <v>44.873867360714939</v>
      </c>
      <c r="CG72" s="170">
        <f>(((BS72-$CG$35)/$CG$34))</f>
        <v>16.223515070237227</v>
      </c>
      <c r="CH72" s="169">
        <f>(((BT72-$CH$35)/$CH$34))</f>
        <v>31.543852761916884</v>
      </c>
      <c r="CI72" s="169">
        <f>(((BU72-$CI$35)/$CI$34))</f>
        <v>6.8855521977438396</v>
      </c>
      <c r="CJ72" s="169">
        <f>(((BV72-$CJ$35)/$CJ$34))</f>
        <v>14.240006487289934</v>
      </c>
      <c r="CK72" s="169">
        <f>(((BW72-$CK$35)/$CK$34))</f>
        <v>58.781834709810255</v>
      </c>
      <c r="CL72" s="169">
        <f>(((BX72-$CL$35)/$CL$34))</f>
        <v>7.6900105333732451</v>
      </c>
      <c r="CM72" s="169">
        <f>(((BY72-$CM$35)/$CM$34))</f>
        <v>5.2555349092375021</v>
      </c>
      <c r="CN72" s="169">
        <f>(((BZ72-$CN$35)/$CN$34))</f>
        <v>-0.63379193769673303</v>
      </c>
    </row>
    <row r="73" spans="2:92">
      <c r="B73" s="162">
        <v>220119035</v>
      </c>
      <c r="C73" s="173" t="s">
        <v>281</v>
      </c>
      <c r="E73" s="162">
        <v>6686</v>
      </c>
      <c r="F73" s="162">
        <v>7769</v>
      </c>
      <c r="G73" s="162">
        <v>7913</v>
      </c>
      <c r="H73" s="162">
        <v>29064</v>
      </c>
      <c r="J73" s="162">
        <v>27679</v>
      </c>
      <c r="K73" s="172">
        <v>2656</v>
      </c>
      <c r="L73" s="162">
        <v>1526</v>
      </c>
      <c r="M73" s="162">
        <v>1576</v>
      </c>
      <c r="N73" s="162">
        <v>533</v>
      </c>
      <c r="O73" s="162">
        <v>6999</v>
      </c>
      <c r="P73" s="162">
        <v>843</v>
      </c>
      <c r="Q73" s="162">
        <v>112</v>
      </c>
      <c r="R73" s="162">
        <v>138</v>
      </c>
      <c r="T73" s="162">
        <f>J73/H73</f>
        <v>0.95234654555463805</v>
      </c>
      <c r="U73" s="162">
        <f>K73/H73</f>
        <v>9.1384530690889074E-2</v>
      </c>
      <c r="V73" s="162">
        <f t="shared" si="121"/>
        <v>0.22823810948250076</v>
      </c>
      <c r="W73" s="162">
        <f t="shared" si="121"/>
        <v>0.2028575106191273</v>
      </c>
      <c r="X73" s="162">
        <f>N73/F73</f>
        <v>6.860599819796627E-2</v>
      </c>
      <c r="Y73" s="162">
        <f t="shared" si="122"/>
        <v>0.90088814519243143</v>
      </c>
      <c r="Z73" s="162">
        <f t="shared" si="122"/>
        <v>0.10653355238215595</v>
      </c>
      <c r="AA73" s="162">
        <f>Q73/G73</f>
        <v>1.4153923922658915E-2</v>
      </c>
      <c r="AB73" s="162">
        <f>R73/G73</f>
        <v>1.7439656261847594E-2</v>
      </c>
      <c r="AC73" s="171" t="s">
        <v>281</v>
      </c>
      <c r="AD73" s="169">
        <f>(((T73-$T$35)/$T$34))</f>
        <v>63.462530285771336</v>
      </c>
      <c r="AE73" s="170">
        <f>(((U73-$U$35)/$U$34))</f>
        <v>45.359317324601975</v>
      </c>
      <c r="AF73" s="169">
        <f>(((V73-$V$35)/$V$34))</f>
        <v>30.842311300255069</v>
      </c>
      <c r="AG73" s="169">
        <f>(((W73-$W$35)/$W$34))</f>
        <v>15.431517484368413</v>
      </c>
      <c r="AH73" s="169">
        <f>(((X73-$X$35)/$X$34))</f>
        <v>20.016060749344028</v>
      </c>
      <c r="AI73" s="169">
        <f>(((Y73-$Y$35)/$Y$34))</f>
        <v>90.398119676756011</v>
      </c>
      <c r="AJ73" s="169">
        <f>(((Z73-$Z$35)/$Z$34))</f>
        <v>27.314716521906917</v>
      </c>
      <c r="AK73" s="169">
        <f>(((AA73-$AA$35)/$AA$34))</f>
        <v>8.5115104739845968</v>
      </c>
      <c r="AL73" s="169">
        <f>(((AB73-$AB$35)/$AB$34))</f>
        <v>1.5196864824648071</v>
      </c>
      <c r="AN73" s="162">
        <f t="shared" si="123"/>
        <v>0.95234654555463805</v>
      </c>
      <c r="AO73" s="172">
        <f t="shared" si="123"/>
        <v>9.1384530690889074E-2</v>
      </c>
      <c r="AP73" s="162">
        <f t="shared" si="123"/>
        <v>0.22823810948250076</v>
      </c>
      <c r="AQ73" s="162">
        <f t="shared" si="123"/>
        <v>0.2028575106191273</v>
      </c>
      <c r="AR73" s="162">
        <f t="shared" si="123"/>
        <v>6.860599819796627E-2</v>
      </c>
      <c r="AS73" s="162">
        <f t="shared" si="123"/>
        <v>0.90088814519243143</v>
      </c>
      <c r="AT73" s="162">
        <f t="shared" si="123"/>
        <v>0.10653355238215595</v>
      </c>
      <c r="AU73" s="162">
        <f t="shared" si="123"/>
        <v>1.4153923922658915E-2</v>
      </c>
      <c r="AV73" s="162">
        <f t="shared" si="123"/>
        <v>1.7439656261847594E-2</v>
      </c>
      <c r="AW73" s="171" t="s">
        <v>281</v>
      </c>
      <c r="AX73" s="169">
        <f>(((AN73-$AN$35)/$AN$34))</f>
        <v>66.140964323707976</v>
      </c>
      <c r="AY73" s="170">
        <f>(((AO73-$AO$35)/$AO$34))</f>
        <v>60.153350482177899</v>
      </c>
      <c r="AZ73" s="169">
        <f>(((AP73-$AP$35)/$AP$34))</f>
        <v>39.659199525815247</v>
      </c>
      <c r="BA73" s="169">
        <f>(((AQ73-$AQ$35)/$AQ$34))</f>
        <v>24.73158190837685</v>
      </c>
      <c r="BB73" s="169">
        <f>(((AR73-$AR$35)/$AR$34))</f>
        <v>33.780126505646905</v>
      </c>
      <c r="BC73" s="169">
        <f>(((AS73-$AS$35)/$AS$34))</f>
        <v>99.843658750256537</v>
      </c>
      <c r="BD73" s="169">
        <f>(((AT73-$AT$35)/$AT$34))</f>
        <v>35.030503439996608</v>
      </c>
      <c r="BE73" s="169">
        <f>(((AU73-$AU$35)/$AU$34))</f>
        <v>15.087891178706602</v>
      </c>
      <c r="BF73" s="169">
        <f>(((AV73-$AV$35)/$AV$34))</f>
        <v>2.5259035938033318</v>
      </c>
      <c r="BR73" s="162">
        <v>0.95234654555463805</v>
      </c>
      <c r="BS73" s="162">
        <v>9.1384530690889074E-2</v>
      </c>
      <c r="BT73" s="162">
        <v>0.22823810948250076</v>
      </c>
      <c r="BU73" s="162">
        <v>0.2028575106191273</v>
      </c>
      <c r="BV73" s="162">
        <v>6.860599819796627E-2</v>
      </c>
      <c r="BW73" s="162">
        <v>0.90088814519243143</v>
      </c>
      <c r="BX73" s="162">
        <v>0.10653355238215595</v>
      </c>
      <c r="BY73" s="162">
        <v>1.4153923922658915E-2</v>
      </c>
      <c r="BZ73" s="162">
        <v>1.7439656261847594E-2</v>
      </c>
      <c r="CE73" s="171" t="s">
        <v>281</v>
      </c>
      <c r="CF73" s="169">
        <f>(((BR73-$CF$35)/$CF$34))</f>
        <v>63.412784024676235</v>
      </c>
      <c r="CG73" s="170">
        <f>(((BS73-$CG$35)/$CG$34))</f>
        <v>31.262911668476352</v>
      </c>
      <c r="CH73" s="169">
        <f>(((BT73-$CH$35)/$CH$34))</f>
        <v>28.016749486962762</v>
      </c>
      <c r="CI73" s="169">
        <f>(((BU73-$CI$35)/$CI$34))</f>
        <v>3.8472805378720909</v>
      </c>
      <c r="CJ73" s="169">
        <f>(((BV73-$CJ$35)/$CJ$34))</f>
        <v>10.300154795479166</v>
      </c>
      <c r="CK73" s="169">
        <f>(((BW73-$CK$35)/$CK$34))</f>
        <v>88.258155023991606</v>
      </c>
      <c r="CL73" s="169">
        <f>(((BX73-$CL$35)/$CL$34))</f>
        <v>19.851112538923157</v>
      </c>
      <c r="CM73" s="169">
        <f>(((BY73-$CM$35)/$CM$34))</f>
        <v>4.5807010026547115</v>
      </c>
      <c r="CN73" s="169">
        <f>(((BZ73-$CN$35)/$CN$34))</f>
        <v>-2.9927707897702538</v>
      </c>
    </row>
    <row r="74" spans="2:92">
      <c r="C74" s="173"/>
      <c r="AC74" s="171"/>
      <c r="AD74" s="174"/>
      <c r="AE74" s="175"/>
      <c r="AF74" s="174"/>
      <c r="AG74" s="174"/>
      <c r="AH74" s="174"/>
      <c r="AI74" s="174"/>
      <c r="AJ74" s="174"/>
      <c r="AK74" s="174"/>
      <c r="AL74" s="174"/>
      <c r="AO74" s="172"/>
      <c r="AW74" s="171"/>
      <c r="AX74" s="174"/>
      <c r="AY74" s="175"/>
      <c r="AZ74" s="174"/>
      <c r="BA74" s="174"/>
      <c r="BB74" s="174"/>
      <c r="BC74" s="174"/>
      <c r="BD74" s="174"/>
      <c r="BE74" s="174"/>
      <c r="BF74" s="174"/>
      <c r="CE74" s="171"/>
      <c r="CF74" s="174"/>
      <c r="CG74" s="175"/>
      <c r="CH74" s="174"/>
      <c r="CI74" s="174"/>
      <c r="CJ74" s="174"/>
      <c r="CK74" s="174"/>
      <c r="CL74" s="174"/>
      <c r="CM74" s="174"/>
      <c r="CN74" s="174"/>
    </row>
    <row r="75" spans="2:92">
      <c r="B75" s="162">
        <v>220119036</v>
      </c>
      <c r="C75" s="173" t="s">
        <v>280</v>
      </c>
      <c r="E75" s="162">
        <v>4648</v>
      </c>
      <c r="F75" s="162">
        <v>4284</v>
      </c>
      <c r="G75" s="162">
        <v>3798</v>
      </c>
      <c r="H75" s="162">
        <v>14190</v>
      </c>
      <c r="J75" s="162">
        <v>13195</v>
      </c>
      <c r="K75" s="172">
        <v>2018</v>
      </c>
      <c r="L75" s="162">
        <v>1186</v>
      </c>
      <c r="M75" s="162">
        <v>4044</v>
      </c>
      <c r="N75" s="162">
        <v>281</v>
      </c>
      <c r="O75" s="162">
        <v>81</v>
      </c>
      <c r="P75" s="162">
        <v>73</v>
      </c>
      <c r="Q75" s="162">
        <v>3197</v>
      </c>
      <c r="R75" s="162">
        <v>1874</v>
      </c>
      <c r="T75" s="162">
        <f>J75/H75</f>
        <v>0.92988019732205773</v>
      </c>
      <c r="U75" s="162">
        <f>K75/H75</f>
        <v>0.14221282593375617</v>
      </c>
      <c r="V75" s="162">
        <f t="shared" ref="V75:W77" si="124">L75/E75</f>
        <v>0.25516351118760755</v>
      </c>
      <c r="W75" s="162">
        <f t="shared" si="124"/>
        <v>0.94397759103641454</v>
      </c>
      <c r="X75" s="162">
        <f>N75/F75</f>
        <v>6.5592903828197949E-2</v>
      </c>
      <c r="Y75" s="162">
        <f t="shared" ref="Y75:Z77" si="125">O75/F75</f>
        <v>1.8907563025210083E-2</v>
      </c>
      <c r="Z75" s="162">
        <f t="shared" si="125"/>
        <v>1.9220642443391257E-2</v>
      </c>
      <c r="AA75" s="162">
        <f>Q75/G75</f>
        <v>0.84175882043180617</v>
      </c>
      <c r="AB75" s="162">
        <f>R75/G75</f>
        <v>0.49341758820431808</v>
      </c>
      <c r="AC75" s="171" t="s">
        <v>280</v>
      </c>
      <c r="AD75" s="169">
        <f>(((T75-$T$35)/$T$34))</f>
        <v>61.990290531135706</v>
      </c>
      <c r="AE75" s="170">
        <f>(((U75-$U$35)/$U$34))</f>
        <v>61.750487134775724</v>
      </c>
      <c r="AF75" s="169">
        <f>(((V75-$V$35)/$V$34))</f>
        <v>33.188868089787746</v>
      </c>
      <c r="AG75" s="169">
        <f>(((W75-$W$35)/$W$34))</f>
        <v>35.757421640338642</v>
      </c>
      <c r="AH75" s="169">
        <f>(((X75-$X$35)/$X$34))</f>
        <v>19.82215900774294</v>
      </c>
      <c r="AI75" s="169">
        <f>(((Y75-$Y$35)/$Y$34))</f>
        <v>14.010599287527418</v>
      </c>
      <c r="AJ75" s="169">
        <f>(((Z75-$Z$35)/$Z$34))</f>
        <v>12.10888273382006</v>
      </c>
      <c r="AK75" s="169">
        <f>(((AA75-$AA$35)/$AA$34))</f>
        <v>28.035853068489626</v>
      </c>
      <c r="AL75" s="169">
        <f>(((AB75-$AB$35)/$AB$34))</f>
        <v>76.452540996252608</v>
      </c>
      <c r="AN75" s="162">
        <f t="shared" ref="AN75:AV77" si="126">T75</f>
        <v>0.92988019732205773</v>
      </c>
      <c r="AO75" s="172">
        <f t="shared" si="126"/>
        <v>0.14221282593375617</v>
      </c>
      <c r="AP75" s="162">
        <f t="shared" si="126"/>
        <v>0.25516351118760755</v>
      </c>
      <c r="AQ75" s="162">
        <f t="shared" si="126"/>
        <v>0.94397759103641454</v>
      </c>
      <c r="AR75" s="162">
        <f t="shared" si="126"/>
        <v>6.5592903828197949E-2</v>
      </c>
      <c r="AS75" s="162">
        <f t="shared" si="126"/>
        <v>1.8907563025210083E-2</v>
      </c>
      <c r="AT75" s="162">
        <f t="shared" si="126"/>
        <v>1.9220642443391257E-2</v>
      </c>
      <c r="AU75" s="162">
        <f t="shared" si="126"/>
        <v>0.84175882043180617</v>
      </c>
      <c r="AV75" s="162">
        <f t="shared" si="126"/>
        <v>0.49341758820431808</v>
      </c>
      <c r="AW75" s="171" t="s">
        <v>280</v>
      </c>
      <c r="AX75" s="169">
        <f>(((AN75-$AN$35)/$AN$34))</f>
        <v>64.673943141309806</v>
      </c>
      <c r="AY75" s="170">
        <f>(((AO75-$AO$35)/$AO$34))</f>
        <v>76.231412760004218</v>
      </c>
      <c r="AZ75" s="169">
        <f>(((AP75-$AP$35)/$AP$34))</f>
        <v>41.979520553312746</v>
      </c>
      <c r="BA75" s="169">
        <f>(((AQ75-$AQ$35)/$AQ$34))</f>
        <v>44.822482967251624</v>
      </c>
      <c r="BB75" s="169">
        <f>(((AR75-$AR$35)/$AR$34))</f>
        <v>33.589562119398394</v>
      </c>
      <c r="BC75" s="169">
        <f>(((AS75-$AS$35)/$AS$34))</f>
        <v>24.444921031385359</v>
      </c>
      <c r="BD75" s="169">
        <f>(((AT75-$AT$35)/$AT$34))</f>
        <v>19.9727428745861</v>
      </c>
      <c r="BE75" s="169">
        <f>(((AU75-$AU$35)/$AU$34))</f>
        <v>34.45385431985757</v>
      </c>
      <c r="BF75" s="169">
        <f>(((AV75-$AV$35)/$AV$34))</f>
        <v>77.366566626888059</v>
      </c>
      <c r="BR75" s="162">
        <v>0.92988019732205773</v>
      </c>
      <c r="BS75" s="162">
        <v>0.14221282593375617</v>
      </c>
      <c r="BT75" s="162">
        <v>0.25516351118760755</v>
      </c>
      <c r="BU75" s="162">
        <v>0.94397759103641454</v>
      </c>
      <c r="BV75" s="162">
        <v>6.5592903828197949E-2</v>
      </c>
      <c r="BW75" s="162">
        <v>1.8907563025210083E-2</v>
      </c>
      <c r="BX75" s="162">
        <v>1.9220642443391257E-2</v>
      </c>
      <c r="BY75" s="162">
        <v>0.84175882043180617</v>
      </c>
      <c r="BZ75" s="162">
        <v>0.49341758820431808</v>
      </c>
      <c r="CE75" s="171" t="s">
        <v>280</v>
      </c>
      <c r="CF75" s="169">
        <f>(((BR75-$CF$35)/$CF$34))</f>
        <v>61.819406329322042</v>
      </c>
      <c r="CG75" s="170">
        <f>(((BS75-$CG$35)/$CG$34))</f>
        <v>53.172298908238112</v>
      </c>
      <c r="CH75" s="169">
        <f>(((BT75-$CH$35)/$CH$34))</f>
        <v>30.548267490481003</v>
      </c>
      <c r="CI75" s="169">
        <f>(((BU75-$CI$35)/$CI$34))</f>
        <v>26.622651743667486</v>
      </c>
      <c r="CJ75" s="169">
        <f>(((BV75-$CJ$35)/$CJ$34))</f>
        <v>10.081286779996313</v>
      </c>
      <c r="CK75" s="169">
        <f>(((BW75-$CK$35)/$CK$34))</f>
        <v>2.1023184046314718</v>
      </c>
      <c r="CL75" s="169">
        <f>(((BX75-$CL$35)/$CL$34))</f>
        <v>3.0162797709160118</v>
      </c>
      <c r="CM75" s="169">
        <f>(((BY75-$CM$35)/$CM$34))</f>
        <v>25.202195595935763</v>
      </c>
      <c r="CN75" s="169">
        <f>(((BZ75-$CN$35)/$CN$34))</f>
        <v>74.449136366460252</v>
      </c>
    </row>
    <row r="76" spans="2:92">
      <c r="B76" s="162">
        <v>220119045</v>
      </c>
      <c r="C76" s="173" t="s">
        <v>279</v>
      </c>
      <c r="E76" s="162">
        <v>8156</v>
      </c>
      <c r="F76" s="162">
        <v>8333</v>
      </c>
      <c r="G76" s="162">
        <v>6661</v>
      </c>
      <c r="H76" s="162">
        <v>33933</v>
      </c>
      <c r="J76" s="162">
        <v>24286</v>
      </c>
      <c r="K76" s="172">
        <v>1412</v>
      </c>
      <c r="L76" s="162">
        <v>1364</v>
      </c>
      <c r="M76" s="162">
        <v>7797</v>
      </c>
      <c r="N76" s="162">
        <v>294</v>
      </c>
      <c r="O76" s="162">
        <v>225</v>
      </c>
      <c r="P76" s="162">
        <v>148</v>
      </c>
      <c r="Q76" s="162">
        <v>7175</v>
      </c>
      <c r="R76" s="162">
        <v>7886</v>
      </c>
      <c r="T76" s="162">
        <f>J76/H76</f>
        <v>0.71570447646833468</v>
      </c>
      <c r="U76" s="162">
        <f>K76/H76</f>
        <v>4.1611410721126924E-2</v>
      </c>
      <c r="V76" s="162">
        <f t="shared" si="124"/>
        <v>0.16723884256988719</v>
      </c>
      <c r="W76" s="162">
        <f t="shared" si="124"/>
        <v>0.9356774270970839</v>
      </c>
      <c r="X76" s="162">
        <f>N76/F76</f>
        <v>3.5281411256450255E-2</v>
      </c>
      <c r="Y76" s="162">
        <f t="shared" si="125"/>
        <v>2.7001080043201727E-2</v>
      </c>
      <c r="Z76" s="162">
        <f t="shared" si="125"/>
        <v>2.2218886053145172E-2</v>
      </c>
      <c r="AA76" s="162">
        <f>Q76/G76</f>
        <v>1.0771655907521394</v>
      </c>
      <c r="AB76" s="162">
        <f>R76/G76</f>
        <v>1.1839063203723166</v>
      </c>
      <c r="AC76" s="171" t="s">
        <v>279</v>
      </c>
      <c r="AD76" s="169">
        <f>(((T76-$T$35)/$T$34))</f>
        <v>47.955165309435181</v>
      </c>
      <c r="AE76" s="170">
        <f>(((U76-$U$35)/$U$34))</f>
        <v>29.308421706161742</v>
      </c>
      <c r="AF76" s="169">
        <f>(((V76-$V$35)/$V$34))</f>
        <v>25.526206994811723</v>
      </c>
      <c r="AG76" s="169">
        <f>(((W76-$W$35)/$W$34))</f>
        <v>35.529781962009217</v>
      </c>
      <c r="AH76" s="169">
        <f>(((X76-$X$35)/$X$34))</f>
        <v>17.871522725268242</v>
      </c>
      <c r="AI76" s="169">
        <f>(((Y76-$Y$35)/$Y$34))</f>
        <v>14.711571291597219</v>
      </c>
      <c r="AJ76" s="169">
        <f>(((Z76-$Z$35)/$Z$34))</f>
        <v>12.6310368347209</v>
      </c>
      <c r="AK76" s="169">
        <f>(((AA76-$AA$35)/$AA$34))</f>
        <v>33.589423923600378</v>
      </c>
      <c r="AL76" s="169">
        <f>(((AB76-$AB$35)/$AB$34))</f>
        <v>185.15567246245692</v>
      </c>
      <c r="AN76" s="162">
        <f t="shared" si="126"/>
        <v>0.71570447646833468</v>
      </c>
      <c r="AO76" s="172">
        <f t="shared" si="126"/>
        <v>4.1611410721126924E-2</v>
      </c>
      <c r="AP76" s="162">
        <f t="shared" si="126"/>
        <v>0.16723884256988719</v>
      </c>
      <c r="AQ76" s="162">
        <f t="shared" si="126"/>
        <v>0.9356774270970839</v>
      </c>
      <c r="AR76" s="162">
        <f t="shared" si="126"/>
        <v>3.5281411256450255E-2</v>
      </c>
      <c r="AS76" s="162">
        <f t="shared" si="126"/>
        <v>2.7001080043201727E-2</v>
      </c>
      <c r="AT76" s="162">
        <f t="shared" si="126"/>
        <v>2.2218886053145172E-2</v>
      </c>
      <c r="AU76" s="162">
        <f t="shared" si="126"/>
        <v>1.0771655907521394</v>
      </c>
      <c r="AV76" s="162">
        <f t="shared" si="126"/>
        <v>1.1839063203723166</v>
      </c>
      <c r="AW76" s="171" t="s">
        <v>279</v>
      </c>
      <c r="AX76" s="169">
        <f>(((AN76-$AN$35)/$AN$34))</f>
        <v>50.688567503262838</v>
      </c>
      <c r="AY76" s="170">
        <f>(((AO76-$AO$35)/$AO$34))</f>
        <v>44.409062407754234</v>
      </c>
      <c r="AZ76" s="169">
        <f>(((AP76-$AP$35)/$AP$34))</f>
        <v>34.40253211451995</v>
      </c>
      <c r="BA76" s="169">
        <f>(((AQ76-$AQ$35)/$AQ$34))</f>
        <v>44.597475202809946</v>
      </c>
      <c r="BB76" s="169">
        <f>(((AR76-$AR$35)/$AR$34))</f>
        <v>31.672499369500063</v>
      </c>
      <c r="BC76" s="169">
        <f>(((AS76-$AS$35)/$AS$34))</f>
        <v>25.136819446385921</v>
      </c>
      <c r="BD76" s="169">
        <f>(((AT76-$AT$35)/$AT$34))</f>
        <v>20.489812279604322</v>
      </c>
      <c r="BE76" s="169">
        <f>(((AU76-$AU$35)/$AU$34))</f>
        <v>39.96237518099602</v>
      </c>
      <c r="BF76" s="169">
        <f>(((AV76-$AV$35)/$AV$34))</f>
        <v>185.93595832417583</v>
      </c>
      <c r="BR76" s="162">
        <v>0.71570447646833468</v>
      </c>
      <c r="BS76" s="162">
        <v>4.1611410721126924E-2</v>
      </c>
      <c r="BT76" s="162">
        <v>0.16723884256988719</v>
      </c>
      <c r="BU76" s="162">
        <v>0.9356774270970839</v>
      </c>
      <c r="BV76" s="162">
        <v>3.5281411256450255E-2</v>
      </c>
      <c r="BW76" s="162">
        <v>2.7001080043201727E-2</v>
      </c>
      <c r="BX76" s="162">
        <v>2.2218886053145172E-2</v>
      </c>
      <c r="BY76" s="162">
        <v>1.0771655907521394</v>
      </c>
      <c r="BZ76" s="162">
        <v>1.1839063203723166</v>
      </c>
      <c r="CE76" s="171" t="s">
        <v>279</v>
      </c>
      <c r="CF76" s="169">
        <f>(((BR76-$CF$35)/$CF$34))</f>
        <v>46.629451426022108</v>
      </c>
      <c r="CG76" s="170">
        <f>(((BS76-$CG$35)/$CG$34))</f>
        <v>9.8083546281893987</v>
      </c>
      <c r="CH76" s="169">
        <f>(((BT76-$CH$35)/$CH$34))</f>
        <v>22.281617135663144</v>
      </c>
      <c r="CI76" s="169">
        <f>(((BU76-$CI$35)/$CI$34))</f>
        <v>26.367579293490756</v>
      </c>
      <c r="CJ76" s="169">
        <f>(((BV76-$CJ$35)/$CJ$34))</f>
        <v>7.879491744279683</v>
      </c>
      <c r="CK76" s="169">
        <f>(((BW76-$CK$35)/$CK$34))</f>
        <v>2.8929296085251783</v>
      </c>
      <c r="CL76" s="169">
        <f>(((BX76-$CL$35)/$CL$34))</f>
        <v>3.594372172181219</v>
      </c>
      <c r="CM76" s="169">
        <f>(((BY76-$CM$35)/$CM$34))</f>
        <v>31.067844122012183</v>
      </c>
      <c r="CN76" s="169">
        <f>(((BZ76-$CN$35)/$CN$34))</f>
        <v>186.79208485307302</v>
      </c>
    </row>
    <row r="77" spans="2:92">
      <c r="B77" s="162">
        <v>220119049</v>
      </c>
      <c r="C77" s="173" t="s">
        <v>278</v>
      </c>
      <c r="E77" s="162">
        <v>11419</v>
      </c>
      <c r="F77" s="162">
        <v>12031</v>
      </c>
      <c r="G77" s="162">
        <v>11079</v>
      </c>
      <c r="H77" s="162">
        <v>46219</v>
      </c>
      <c r="J77" s="162">
        <v>38602</v>
      </c>
      <c r="K77" s="172">
        <v>2505</v>
      </c>
      <c r="L77" s="162">
        <v>2348</v>
      </c>
      <c r="M77" s="162">
        <v>8164</v>
      </c>
      <c r="N77" s="162">
        <v>361</v>
      </c>
      <c r="O77" s="162">
        <v>384</v>
      </c>
      <c r="P77" s="162">
        <v>165</v>
      </c>
      <c r="Q77" s="162">
        <v>6493</v>
      </c>
      <c r="R77" s="162">
        <v>4258</v>
      </c>
      <c r="T77" s="162">
        <f>J77/H77</f>
        <v>0.83519764598974444</v>
      </c>
      <c r="U77" s="162">
        <f>K77/H77</f>
        <v>5.4198489798567687E-2</v>
      </c>
      <c r="V77" s="162">
        <f t="shared" si="124"/>
        <v>0.20562220859970226</v>
      </c>
      <c r="W77" s="162">
        <f t="shared" si="124"/>
        <v>0.67858033413681318</v>
      </c>
      <c r="X77" s="162">
        <f>N77/F77</f>
        <v>3.0005818302717979E-2</v>
      </c>
      <c r="Y77" s="162">
        <f t="shared" si="125"/>
        <v>3.1917546338625216E-2</v>
      </c>
      <c r="Z77" s="162">
        <f t="shared" si="125"/>
        <v>1.4893040888166802E-2</v>
      </c>
      <c r="AA77" s="162">
        <f>Q77/G77</f>
        <v>0.58606372416283059</v>
      </c>
      <c r="AB77" s="162">
        <f>R77/G77</f>
        <v>0.3843307157685712</v>
      </c>
      <c r="AC77" s="171" t="s">
        <v>278</v>
      </c>
      <c r="AD77" s="169">
        <f>(((T77-$T$35)/$T$34))</f>
        <v>55.785658843836757</v>
      </c>
      <c r="AE77" s="170">
        <f>(((U77-$U$35)/$U$34))</f>
        <v>33.367518112732057</v>
      </c>
      <c r="AF77" s="169">
        <f>(((V77-$V$35)/$V$34))</f>
        <v>28.871328792764245</v>
      </c>
      <c r="AG77" s="169">
        <f>(((W77-$W$35)/$W$34))</f>
        <v>28.478656228988068</v>
      </c>
      <c r="AH77" s="169">
        <f>(((X77-$X$35)/$X$34))</f>
        <v>17.53202235250502</v>
      </c>
      <c r="AI77" s="169">
        <f>(((Y77-$Y$35)/$Y$34))</f>
        <v>15.137381878562511</v>
      </c>
      <c r="AJ77" s="169">
        <f>(((Z77-$Z$35)/$Z$34))</f>
        <v>11.355216523451396</v>
      </c>
      <c r="AK77" s="169">
        <f>(((AA77-$AA$35)/$AA$34))</f>
        <v>22.003652582064348</v>
      </c>
      <c r="AL77" s="169">
        <f>(((AB77-$AB$35)/$AB$34))</f>
        <v>59.27907518401841</v>
      </c>
      <c r="AN77" s="162">
        <f t="shared" si="126"/>
        <v>0.83519764598974444</v>
      </c>
      <c r="AO77" s="172">
        <f t="shared" si="126"/>
        <v>5.4198489798567687E-2</v>
      </c>
      <c r="AP77" s="162">
        <f t="shared" si="126"/>
        <v>0.20562220859970226</v>
      </c>
      <c r="AQ77" s="162">
        <f t="shared" si="126"/>
        <v>0.67858033413681318</v>
      </c>
      <c r="AR77" s="162">
        <f t="shared" si="126"/>
        <v>3.0005818302717979E-2</v>
      </c>
      <c r="AS77" s="162">
        <f t="shared" si="126"/>
        <v>3.1917546338625216E-2</v>
      </c>
      <c r="AT77" s="162">
        <f t="shared" si="126"/>
        <v>1.4893040888166802E-2</v>
      </c>
      <c r="AU77" s="162">
        <f t="shared" si="126"/>
        <v>0.58606372416283059</v>
      </c>
      <c r="AV77" s="162">
        <f t="shared" si="126"/>
        <v>0.3843307157685712</v>
      </c>
      <c r="AW77" s="171" t="s">
        <v>278</v>
      </c>
      <c r="AX77" s="169">
        <f>(((AN77-$AN$35)/$AN$34))</f>
        <v>58.491304691569546</v>
      </c>
      <c r="AY77" s="170">
        <f>(((AO77-$AO$35)/$AO$34))</f>
        <v>48.390621111150196</v>
      </c>
      <c r="AZ77" s="169">
        <f>(((AP77-$AP$35)/$AP$34))</f>
        <v>37.710253658678795</v>
      </c>
      <c r="BA77" s="169">
        <f>(((AQ77-$AQ$35)/$AQ$34))</f>
        <v>37.62787284865324</v>
      </c>
      <c r="BB77" s="169">
        <f>(((AR77-$AR$35)/$AR$34))</f>
        <v>31.33884233458873</v>
      </c>
      <c r="BC77" s="169">
        <f>(((AS77-$AS$35)/$AS$34))</f>
        <v>25.55711821509739</v>
      </c>
      <c r="BD77" s="169">
        <f>(((AT77-$AT$35)/$AT$34))</f>
        <v>19.226415806953497</v>
      </c>
      <c r="BE77" s="169">
        <f>(((AU77-$AU$35)/$AU$34))</f>
        <v>28.470586421607166</v>
      </c>
      <c r="BF77" s="169">
        <f>(((AV77-$AV$35)/$AV$34))</f>
        <v>60.214229693999336</v>
      </c>
      <c r="BR77" s="162">
        <v>0.83519764598974444</v>
      </c>
      <c r="BS77" s="162">
        <v>5.4198489798567687E-2</v>
      </c>
      <c r="BT77" s="162">
        <v>0.20562220859970226</v>
      </c>
      <c r="BU77" s="162">
        <v>0.67858033413681318</v>
      </c>
      <c r="BV77" s="162">
        <v>3.0005818302717979E-2</v>
      </c>
      <c r="BW77" s="162">
        <v>3.1917546338625216E-2</v>
      </c>
      <c r="BX77" s="162">
        <v>1.4893040888166802E-2</v>
      </c>
      <c r="BY77" s="162">
        <v>0.58606372416283059</v>
      </c>
      <c r="BZ77" s="162">
        <v>0.3843307157685712</v>
      </c>
      <c r="CE77" s="171" t="s">
        <v>278</v>
      </c>
      <c r="CF77" s="169">
        <f>(((BR77-$CF$35)/$CF$34))</f>
        <v>55.104248891614652</v>
      </c>
      <c r="CG77" s="170">
        <f>(((BS77-$CG$35)/$CG$34))</f>
        <v>15.233978061110914</v>
      </c>
      <c r="CH77" s="169">
        <f>(((BT77-$CH$35)/$CH$34))</f>
        <v>25.890409427949649</v>
      </c>
      <c r="CI77" s="169">
        <f>(((BU77-$CI$35)/$CI$34))</f>
        <v>18.466725055667212</v>
      </c>
      <c r="CJ77" s="169">
        <f>(((BV77-$CJ$35)/$CJ$34))</f>
        <v>7.4962782041184814</v>
      </c>
      <c r="CK77" s="169">
        <f>(((BW77-$CK$35)/$CK$34))</f>
        <v>3.3731921851141791</v>
      </c>
      <c r="CL77" s="169">
        <f>(((BX77-$CL$35)/$CL$34))</f>
        <v>2.1818733982516894</v>
      </c>
      <c r="CM77" s="169">
        <f>(((BY77-$CM$35)/$CM$34))</f>
        <v>18.831021298296893</v>
      </c>
      <c r="CN77" s="169">
        <f>(((BZ77-$CN$35)/$CN$34))</f>
        <v>56.700634009099417</v>
      </c>
    </row>
    <row r="78" spans="2:92">
      <c r="AC78" s="174"/>
      <c r="AD78" s="174"/>
      <c r="AE78" s="175"/>
      <c r="AF78" s="174"/>
      <c r="AG78" s="174"/>
      <c r="AH78" s="174"/>
      <c r="AI78" s="174"/>
      <c r="AJ78" s="174"/>
      <c r="AK78" s="174"/>
      <c r="AL78" s="174"/>
      <c r="AO78" s="172"/>
      <c r="AW78" s="174"/>
      <c r="AX78" s="174"/>
      <c r="AY78" s="175"/>
      <c r="AZ78" s="174"/>
      <c r="BA78" s="174"/>
      <c r="BB78" s="174"/>
      <c r="BC78" s="174"/>
      <c r="BD78" s="174"/>
      <c r="BE78" s="174"/>
      <c r="BF78" s="174"/>
      <c r="CE78" s="174"/>
      <c r="CF78" s="174"/>
      <c r="CG78" s="175"/>
      <c r="CH78" s="174"/>
      <c r="CI78" s="174"/>
      <c r="CJ78" s="174"/>
      <c r="CK78" s="174"/>
      <c r="CL78" s="174"/>
      <c r="CM78" s="174"/>
      <c r="CN78" s="174"/>
    </row>
    <row r="79" spans="2:92">
      <c r="B79" s="162">
        <v>220119034</v>
      </c>
      <c r="C79" s="173" t="s">
        <v>277</v>
      </c>
      <c r="E79" s="162">
        <v>9631</v>
      </c>
      <c r="F79" s="162">
        <v>15712</v>
      </c>
      <c r="G79" s="162">
        <v>12467</v>
      </c>
      <c r="H79" s="162">
        <v>56638</v>
      </c>
      <c r="J79" s="162">
        <v>171579</v>
      </c>
      <c r="K79" s="172">
        <v>27228</v>
      </c>
      <c r="L79" s="162">
        <v>32712</v>
      </c>
      <c r="M79" s="162">
        <v>137</v>
      </c>
      <c r="N79" s="162">
        <v>53438</v>
      </c>
      <c r="O79" s="162">
        <v>80</v>
      </c>
      <c r="P79" s="162">
        <v>155</v>
      </c>
      <c r="Q79" s="162">
        <v>35</v>
      </c>
      <c r="R79" s="162">
        <v>365</v>
      </c>
      <c r="T79" s="162">
        <f>J79/H79</f>
        <v>3.0293972244782656</v>
      </c>
      <c r="U79" s="162">
        <f>K79/H79</f>
        <v>0.48073731417069809</v>
      </c>
      <c r="V79" s="162">
        <f t="shared" ref="V79:W81" si="127">L79/E79</f>
        <v>3.3965320319800645</v>
      </c>
      <c r="W79" s="162">
        <f t="shared" si="127"/>
        <v>8.7194501018329935E-3</v>
      </c>
      <c r="X79" s="162">
        <f>N79/F79</f>
        <v>3.4010947046843176</v>
      </c>
      <c r="Y79" s="162">
        <f t="shared" ref="Y79:Z81" si="128">O79/F79</f>
        <v>5.0916496945010185E-3</v>
      </c>
      <c r="Z79" s="162">
        <f t="shared" si="128"/>
        <v>1.2432822651800754E-2</v>
      </c>
      <c r="AA79" s="162">
        <f>Q79/G79</f>
        <v>2.807411566535654E-3</v>
      </c>
      <c r="AB79" s="162">
        <f>R79/G79</f>
        <v>2.9277292051014678E-2</v>
      </c>
      <c r="AC79" s="171" t="s">
        <v>277</v>
      </c>
      <c r="AD79" s="169">
        <f>(((T79-$T$35)/$T$34))</f>
        <v>199.57350614386638</v>
      </c>
      <c r="AE79" s="170">
        <f>(((U79-$U$35)/$U$34))</f>
        <v>170.91827143839285</v>
      </c>
      <c r="AF79" s="169">
        <f>(((V79-$V$35)/$V$34))</f>
        <v>306.9600716403624</v>
      </c>
      <c r="AG79" s="169">
        <f>(((W79-$W$35)/$W$34))</f>
        <v>10.107101488409079</v>
      </c>
      <c r="AH79" s="169">
        <f>(((X79-$X$35)/$X$34))</f>
        <v>234.47179454149361</v>
      </c>
      <c r="AI79" s="169">
        <f>(((Y79-$Y$35)/$Y$34))</f>
        <v>12.814015845007525</v>
      </c>
      <c r="AJ79" s="169">
        <f>(((Z79-$Z$35)/$Z$34))</f>
        <v>10.926761331534887</v>
      </c>
      <c r="AK79" s="169">
        <f>(((AA79-$AA$35)/$AA$34))</f>
        <v>8.2438305757285981</v>
      </c>
      <c r="AL79" s="169">
        <f>(((AB79-$AB$35)/$AB$34))</f>
        <v>3.3832767475783503</v>
      </c>
      <c r="AN79" s="162">
        <f t="shared" ref="AN79:AV81" si="129">T79</f>
        <v>3.0293972244782656</v>
      </c>
      <c r="AO79" s="172">
        <f t="shared" si="129"/>
        <v>0.48073731417069809</v>
      </c>
      <c r="AP79" s="162">
        <f t="shared" si="129"/>
        <v>3.3965320319800645</v>
      </c>
      <c r="AQ79" s="162">
        <f t="shared" si="129"/>
        <v>8.7194501018329935E-3</v>
      </c>
      <c r="AR79" s="162">
        <f t="shared" si="129"/>
        <v>3.4010947046843176</v>
      </c>
      <c r="AS79" s="162">
        <f t="shared" si="129"/>
        <v>5.0916496945010185E-3</v>
      </c>
      <c r="AT79" s="162">
        <f t="shared" si="129"/>
        <v>1.2432822651800754E-2</v>
      </c>
      <c r="AU79" s="162">
        <f t="shared" si="129"/>
        <v>2.807411566535654E-3</v>
      </c>
      <c r="AV79" s="162">
        <f t="shared" si="129"/>
        <v>2.9277292051014678E-2</v>
      </c>
      <c r="AW79" s="171" t="s">
        <v>277</v>
      </c>
      <c r="AX79" s="169">
        <f>(((AN79-$AN$35)/$AN$34))</f>
        <v>201.76947463392537</v>
      </c>
      <c r="AY79" s="170">
        <f>(((AO79-$AO$35)/$AO$34))</f>
        <v>183.31385135913561</v>
      </c>
      <c r="AZ79" s="169">
        <f>(((AP79-$AP$35)/$AP$34))</f>
        <v>312.68981537988861</v>
      </c>
      <c r="BA79" s="169">
        <f>(((AQ79-$AQ$35)/$AQ$34))</f>
        <v>19.468725498631915</v>
      </c>
      <c r="BB79" s="169">
        <f>(((AR79-$AR$35)/$AR$34))</f>
        <v>244.54473826272192</v>
      </c>
      <c r="BC79" s="169">
        <f>(((AS79-$AS$35)/$AS$34))</f>
        <v>23.263826519067308</v>
      </c>
      <c r="BD79" s="169">
        <f>(((AT79-$AT$35)/$AT$34))</f>
        <v>18.802132878256725</v>
      </c>
      <c r="BE79" s="169">
        <f>(((AU79-$AU$35)/$AU$34))</f>
        <v>14.822382672176314</v>
      </c>
      <c r="BF79" s="169">
        <f>(((AV79-$AV$35)/$AV$34))</f>
        <v>4.3872010442752947</v>
      </c>
      <c r="BR79" s="162">
        <v>3.0293972244782656</v>
      </c>
      <c r="BS79" s="162">
        <v>0.48073731417069809</v>
      </c>
      <c r="BT79" s="162">
        <v>3.3965320319800645</v>
      </c>
      <c r="BU79" s="162">
        <v>8.7194501018329935E-3</v>
      </c>
      <c r="BV79" s="162">
        <v>3.4010947046843176</v>
      </c>
      <c r="BW79" s="162">
        <v>5.0916496945010185E-3</v>
      </c>
      <c r="BX79" s="162">
        <v>1.2432822651800754E-2</v>
      </c>
      <c r="BY79" s="162">
        <v>2.807411566535654E-3</v>
      </c>
      <c r="BZ79" s="162">
        <v>2.9277292051014678E-2</v>
      </c>
      <c r="CE79" s="171" t="s">
        <v>277</v>
      </c>
      <c r="CF79" s="169">
        <f>(((BR79-$CF$35)/$CF$34))</f>
        <v>210.72316084496262</v>
      </c>
      <c r="CG79" s="170">
        <f>(((BS79-$CG$35)/$CG$34))</f>
        <v>199.09228437078752</v>
      </c>
      <c r="CH79" s="169">
        <f>(((BT79-$CH$35)/$CH$34))</f>
        <v>325.8987715672049</v>
      </c>
      <c r="CI79" s="169">
        <f>(((BU79-$CI$35)/$CI$34))</f>
        <v>-2.1187788232033622</v>
      </c>
      <c r="CJ79" s="169">
        <f>(((BV79-$CJ$35)/$CJ$34))</f>
        <v>252.36863997995289</v>
      </c>
      <c r="CK79" s="169">
        <f>(((BW79-$CK$35)/$CK$34))</f>
        <v>0.7527177493166729</v>
      </c>
      <c r="CL79" s="169">
        <f>(((BX79-$CL$35)/$CL$34))</f>
        <v>1.7075178578044494</v>
      </c>
      <c r="CM79" s="169">
        <f>(((BY79-$CM$35)/$CM$34))</f>
        <v>4.2979790852381612</v>
      </c>
      <c r="CN79" s="169">
        <f>(((BZ79-$CN$35)/$CN$34))</f>
        <v>-1.066780044794392</v>
      </c>
    </row>
    <row r="80" spans="2:92">
      <c r="B80" s="162">
        <v>220119032</v>
      </c>
      <c r="C80" s="173" t="s">
        <v>276</v>
      </c>
      <c r="E80" s="162">
        <v>16909</v>
      </c>
      <c r="F80" s="162">
        <v>22699</v>
      </c>
      <c r="G80" s="162">
        <v>17473</v>
      </c>
      <c r="H80" s="162">
        <v>79519</v>
      </c>
      <c r="J80" s="162">
        <v>265876</v>
      </c>
      <c r="K80" s="172">
        <v>38640</v>
      </c>
      <c r="L80" s="162">
        <v>58009</v>
      </c>
      <c r="M80" s="162">
        <v>163</v>
      </c>
      <c r="N80" s="162">
        <v>78356</v>
      </c>
      <c r="O80" s="162">
        <v>147</v>
      </c>
      <c r="P80" s="162">
        <v>118</v>
      </c>
      <c r="Q80" s="162">
        <v>126</v>
      </c>
      <c r="R80" s="162">
        <v>151</v>
      </c>
      <c r="T80" s="162">
        <f>J80/H80</f>
        <v>3.3435531130924683</v>
      </c>
      <c r="U80" s="162">
        <f>K80/H80</f>
        <v>0.4859216036418969</v>
      </c>
      <c r="V80" s="162">
        <f t="shared" si="127"/>
        <v>3.4306582293453189</v>
      </c>
      <c r="W80" s="162">
        <f t="shared" si="127"/>
        <v>7.1809330807524564E-3</v>
      </c>
      <c r="X80" s="162">
        <f>N80/F80</f>
        <v>3.4519582360456407</v>
      </c>
      <c r="Y80" s="162">
        <f t="shared" si="128"/>
        <v>6.4760562139301288E-3</v>
      </c>
      <c r="Z80" s="162">
        <f t="shared" si="128"/>
        <v>6.7532764837177359E-3</v>
      </c>
      <c r="AA80" s="162">
        <f>Q80/G80</f>
        <v>7.2111257368511414E-3</v>
      </c>
      <c r="AB80" s="162">
        <f>R80/G80</f>
        <v>8.6419046528930354E-3</v>
      </c>
      <c r="AC80" s="171" t="s">
        <v>276</v>
      </c>
      <c r="AD80" s="169">
        <f>(((T80-$T$35)/$T$34))</f>
        <v>220.16042056282768</v>
      </c>
      <c r="AE80" s="170">
        <f>(((U80-$U$35)/$U$34))</f>
        <v>172.59010734517435</v>
      </c>
      <c r="AF80" s="169">
        <f>(((V80-$V$35)/$V$34))</f>
        <v>309.93417991942971</v>
      </c>
      <c r="AG80" s="169">
        <f>(((W80-$W$35)/$W$34))</f>
        <v>10.064906235117325</v>
      </c>
      <c r="AH80" s="169">
        <f>(((X80-$X$35)/$X$34))</f>
        <v>237.74501671929764</v>
      </c>
      <c r="AI80" s="169">
        <f>(((Y80-$Y$35)/$Y$34))</f>
        <v>12.933918009939568</v>
      </c>
      <c r="AJ80" s="169">
        <f>(((Z80-$Z$35)/$Z$34))</f>
        <v>9.9376494684186021</v>
      </c>
      <c r="AK80" s="169">
        <f>(((AA80-$AA$35)/$AA$34))</f>
        <v>8.3477202754055568</v>
      </c>
      <c r="AL80" s="169">
        <f>(((AB80-$AB$35)/$AB$34))</f>
        <v>0.13466294015084498</v>
      </c>
      <c r="AN80" s="162">
        <f t="shared" si="129"/>
        <v>3.3435531130924683</v>
      </c>
      <c r="AO80" s="172">
        <f t="shared" si="129"/>
        <v>0.4859216036418969</v>
      </c>
      <c r="AP80" s="162">
        <f t="shared" si="129"/>
        <v>3.4306582293453189</v>
      </c>
      <c r="AQ80" s="162">
        <f t="shared" si="129"/>
        <v>7.1809330807524564E-3</v>
      </c>
      <c r="AR80" s="162">
        <f t="shared" si="129"/>
        <v>3.4519582360456407</v>
      </c>
      <c r="AS80" s="162">
        <f t="shared" si="129"/>
        <v>6.4760562139301288E-3</v>
      </c>
      <c r="AT80" s="162">
        <f t="shared" si="129"/>
        <v>6.7532764837177359E-3</v>
      </c>
      <c r="AU80" s="162">
        <f t="shared" si="129"/>
        <v>7.2111257368511414E-3</v>
      </c>
      <c r="AV80" s="162">
        <f t="shared" si="129"/>
        <v>8.6419046528930354E-3</v>
      </c>
      <c r="AW80" s="171" t="s">
        <v>276</v>
      </c>
      <c r="AX80" s="169">
        <f>(((AN80-$AN$35)/$AN$34))</f>
        <v>222.28341568037473</v>
      </c>
      <c r="AY80" s="170">
        <f>(((AO80-$AO$35)/$AO$34))</f>
        <v>184.95375150896234</v>
      </c>
      <c r="AZ80" s="169">
        <f>(((AP80-$AP$35)/$AP$34))</f>
        <v>315.63067153506762</v>
      </c>
      <c r="BA80" s="169">
        <f>(((AQ80-$AQ$35)/$AQ$34))</f>
        <v>19.427018096465023</v>
      </c>
      <c r="BB80" s="169">
        <f>(((AR80-$AR$35)/$AR$34))</f>
        <v>247.76162311490378</v>
      </c>
      <c r="BC80" s="169">
        <f>(((AS80-$AS$35)/$AS$34))</f>
        <v>23.382176634892122</v>
      </c>
      <c r="BD80" s="169">
        <f>(((AT80-$AT$35)/$AT$34))</f>
        <v>17.822652909267404</v>
      </c>
      <c r="BE80" s="169">
        <f>(((AU80-$AU$35)/$AU$34))</f>
        <v>14.925429629324846</v>
      </c>
      <c r="BF80" s="169">
        <f>(((AV80-$AV$35)/$AV$34))</f>
        <v>1.1425840753384953</v>
      </c>
      <c r="BR80" s="162">
        <v>3.3435531130924683</v>
      </c>
      <c r="BS80" s="162">
        <v>0.4859216036418969</v>
      </c>
      <c r="BT80" s="162">
        <v>3.4306582293453189</v>
      </c>
      <c r="BU80" s="162">
        <v>7.1809330807524564E-3</v>
      </c>
      <c r="BV80" s="162">
        <v>3.4519582360456407</v>
      </c>
      <c r="BW80" s="162">
        <v>6.4760562139301288E-3</v>
      </c>
      <c r="BX80" s="162">
        <v>6.7532764837177359E-3</v>
      </c>
      <c r="BY80" s="162">
        <v>7.2111257368511414E-3</v>
      </c>
      <c r="BZ80" s="162">
        <v>8.6419046528930354E-3</v>
      </c>
      <c r="CE80" s="171" t="s">
        <v>276</v>
      </c>
      <c r="CF80" s="169">
        <f>(((BR80-$CF$35)/$CF$34))</f>
        <v>233.00399530012027</v>
      </c>
      <c r="CG80" s="170">
        <f>(((BS80-$CG$35)/$CG$34))</f>
        <v>201.32695710660889</v>
      </c>
      <c r="CH80" s="169">
        <f>(((BT80-$CH$35)/$CH$34))</f>
        <v>329.1073061683943</v>
      </c>
      <c r="CI80" s="169">
        <f>(((BU80-$CI$35)/$CI$34))</f>
        <v>-2.1660590105676203</v>
      </c>
      <c r="CJ80" s="169">
        <f>(((BV80-$CJ$35)/$CJ$34))</f>
        <v>256.063313562433</v>
      </c>
      <c r="CK80" s="169">
        <f>(((BW80-$CK$35)/$CK$34))</f>
        <v>0.8879528149341348</v>
      </c>
      <c r="CL80" s="169">
        <f>(((BX80-$CL$35)/$CL$34))</f>
        <v>0.61244257048541872</v>
      </c>
      <c r="CM80" s="169">
        <f>(((BY80-$CM$35)/$CM$34))</f>
        <v>4.4077067685041245</v>
      </c>
      <c r="CN80" s="169">
        <f>(((BZ80-$CN$35)/$CN$34))</f>
        <v>-4.4241704777847479</v>
      </c>
    </row>
    <row r="81" spans="2:92">
      <c r="B81" s="162">
        <v>220119022</v>
      </c>
      <c r="C81" s="173" t="s">
        <v>275</v>
      </c>
      <c r="E81" s="162">
        <v>15966</v>
      </c>
      <c r="F81" s="162">
        <v>18785</v>
      </c>
      <c r="G81" s="162">
        <v>15244</v>
      </c>
      <c r="H81" s="162">
        <v>59669</v>
      </c>
      <c r="J81" s="162">
        <v>214049</v>
      </c>
      <c r="K81" s="172">
        <v>31754</v>
      </c>
      <c r="L81" s="162">
        <v>50985</v>
      </c>
      <c r="M81" s="162">
        <v>44</v>
      </c>
      <c r="N81" s="162">
        <v>70918</v>
      </c>
      <c r="O81" s="162">
        <v>252</v>
      </c>
      <c r="P81" s="162">
        <v>111</v>
      </c>
      <c r="Q81" s="162">
        <v>138</v>
      </c>
      <c r="R81" s="162">
        <v>62</v>
      </c>
      <c r="T81" s="162">
        <f>J81/H81</f>
        <v>3.5872731233974089</v>
      </c>
      <c r="U81" s="162">
        <f>K81/H81</f>
        <v>0.53216913305066282</v>
      </c>
      <c r="V81" s="162">
        <f t="shared" si="127"/>
        <v>3.1933483652762118</v>
      </c>
      <c r="W81" s="162">
        <f t="shared" si="127"/>
        <v>2.342294383816875E-3</v>
      </c>
      <c r="X81" s="162">
        <f>N81/F81</f>
        <v>3.7752462070801172</v>
      </c>
      <c r="Y81" s="162">
        <f t="shared" si="128"/>
        <v>1.3414958743678467E-2</v>
      </c>
      <c r="Z81" s="162">
        <f t="shared" si="128"/>
        <v>7.2815533980582527E-3</v>
      </c>
      <c r="AA81" s="162">
        <f>Q81/G81</f>
        <v>9.0527420624508005E-3</v>
      </c>
      <c r="AB81" s="162">
        <f>R81/G81</f>
        <v>4.0671739700865912E-3</v>
      </c>
      <c r="AC81" s="171" t="s">
        <v>275</v>
      </c>
      <c r="AD81" s="169">
        <f>(((T81-$T$35)/$T$34))</f>
        <v>236.13160931395694</v>
      </c>
      <c r="AE81" s="170">
        <f>(((U81-$U$35)/$U$34))</f>
        <v>187.50406627726082</v>
      </c>
      <c r="AF81" s="169">
        <f>(((V81-$V$35)/$V$34))</f>
        <v>289.25255448433637</v>
      </c>
      <c r="AG81" s="169">
        <f>(((W81-$W$35)/$W$34))</f>
        <v>9.932202090407193</v>
      </c>
      <c r="AH81" s="169">
        <f>(((X81-$X$35)/$X$34))</f>
        <v>258.549576062418</v>
      </c>
      <c r="AI81" s="169">
        <f>(((Y81-$Y$35)/$Y$34))</f>
        <v>13.534889923819554</v>
      </c>
      <c r="AJ81" s="169">
        <f>(((Z81-$Z$35)/$Z$34))</f>
        <v>10.029650650823118</v>
      </c>
      <c r="AK81" s="169">
        <f>(((AA81-$AA$35)/$AA$34))</f>
        <v>8.391166548162408</v>
      </c>
      <c r="AL81" s="169">
        <f>(((AB81-$AB$35)/$AB$34))</f>
        <v>-0.58553353470574343</v>
      </c>
      <c r="AN81" s="162">
        <f t="shared" si="129"/>
        <v>3.5872731233974089</v>
      </c>
      <c r="AO81" s="172">
        <f t="shared" si="129"/>
        <v>0.53216913305066282</v>
      </c>
      <c r="AP81" s="162">
        <f t="shared" si="129"/>
        <v>3.1933483652762118</v>
      </c>
      <c r="AQ81" s="162">
        <f t="shared" si="129"/>
        <v>2.342294383816875E-3</v>
      </c>
      <c r="AR81" s="162">
        <f t="shared" si="129"/>
        <v>3.7752462070801172</v>
      </c>
      <c r="AS81" s="162">
        <f t="shared" si="129"/>
        <v>1.3414958743678467E-2</v>
      </c>
      <c r="AT81" s="162">
        <f t="shared" si="129"/>
        <v>7.2815533980582527E-3</v>
      </c>
      <c r="AU81" s="162">
        <f t="shared" si="129"/>
        <v>9.0527420624508005E-3</v>
      </c>
      <c r="AV81" s="162">
        <f t="shared" si="129"/>
        <v>4.0671739700865912E-3</v>
      </c>
      <c r="AW81" s="171" t="s">
        <v>275</v>
      </c>
      <c r="AX81" s="169">
        <f>(((AN81-$AN$35)/$AN$34))</f>
        <v>238.19799218342854</v>
      </c>
      <c r="AY81" s="170">
        <f>(((AO81-$AO$35)/$AO$34))</f>
        <v>199.58282089790845</v>
      </c>
      <c r="AZ81" s="169">
        <f>(((AP81-$AP$35)/$AP$34))</f>
        <v>295.18027775217053</v>
      </c>
      <c r="BA81" s="169">
        <f>(((AQ81-$AQ$35)/$AQ$34))</f>
        <v>19.295848244387827</v>
      </c>
      <c r="BB81" s="169">
        <f>(((AR81-$AR$35)/$AR$34))</f>
        <v>268.20810311892922</v>
      </c>
      <c r="BC81" s="169">
        <f>(((AS81-$AS$35)/$AS$34))</f>
        <v>23.975369390464735</v>
      </c>
      <c r="BD81" s="169">
        <f>(((AT81-$AT$35)/$AT$34))</f>
        <v>17.913758191337973</v>
      </c>
      <c r="BE81" s="169">
        <f>(((AU81-$AU$35)/$AU$34))</f>
        <v>14.968523470398212</v>
      </c>
      <c r="BF81" s="169">
        <f>(((AV81-$AV$35)/$AV$34))</f>
        <v>0.42327367348479705</v>
      </c>
      <c r="BR81" s="162">
        <v>3.5872731233974089</v>
      </c>
      <c r="BS81" s="162">
        <v>0.53216913305066282</v>
      </c>
      <c r="BT81" s="162">
        <v>3.1933483652762118</v>
      </c>
      <c r="BU81" s="162">
        <v>2.342294383816875E-3</v>
      </c>
      <c r="BV81" s="162">
        <v>3.7752462070801172</v>
      </c>
      <c r="BW81" s="162">
        <v>1.3414958743678467E-2</v>
      </c>
      <c r="BX81" s="162">
        <v>7.2815533980582527E-3</v>
      </c>
      <c r="BY81" s="162">
        <v>9.0527420624508005E-3</v>
      </c>
      <c r="BZ81" s="162">
        <v>4.0671739700865912E-3</v>
      </c>
      <c r="CE81" s="171" t="s">
        <v>275</v>
      </c>
      <c r="CF81" s="169">
        <f>(((BR81-$CF$35)/$CF$34))</f>
        <v>250.28931574077043</v>
      </c>
      <c r="CG81" s="170">
        <f>(((BS81-$CG$35)/$CG$34))</f>
        <v>221.26181870008551</v>
      </c>
      <c r="CH81" s="169">
        <f>(((BT81-$CH$35)/$CH$34))</f>
        <v>306.79550559126608</v>
      </c>
      <c r="CI81" s="169">
        <f>(((BU81-$CI$35)/$CI$34))</f>
        <v>-2.3147552817459496</v>
      </c>
      <c r="CJ81" s="169">
        <f>(((BV81-$CJ$35)/$CJ$34))</f>
        <v>279.54661277792826</v>
      </c>
      <c r="CK81" s="169">
        <f>(((BW81-$CK$35)/$CK$34))</f>
        <v>1.5657760740377191</v>
      </c>
      <c r="CL81" s="169">
        <f>(((BX81-$CL$35)/$CL$34))</f>
        <v>0.71429982749768295</v>
      </c>
      <c r="CM81" s="169">
        <f>(((BY81-$CM$35)/$CM$34))</f>
        <v>4.4535944635400506</v>
      </c>
      <c r="CN81" s="169">
        <f>(((BZ81-$CN$35)/$CN$34))</f>
        <v>-5.168482020458276</v>
      </c>
    </row>
    <row r="82" spans="2:92">
      <c r="C82" s="173"/>
      <c r="K82" s="172"/>
      <c r="AC82" s="171"/>
      <c r="AD82" s="174"/>
      <c r="AE82" s="175"/>
      <c r="AF82" s="174"/>
      <c r="AG82" s="174"/>
      <c r="AH82" s="174"/>
      <c r="AI82" s="174"/>
      <c r="AJ82" s="174"/>
      <c r="AK82" s="174"/>
      <c r="AL82" s="174"/>
      <c r="AO82" s="172"/>
      <c r="AW82" s="171"/>
      <c r="AX82" s="174"/>
      <c r="AY82" s="175"/>
      <c r="AZ82" s="174"/>
      <c r="BA82" s="174"/>
      <c r="BB82" s="174"/>
      <c r="BC82" s="174"/>
      <c r="BD82" s="174"/>
      <c r="BE82" s="174"/>
      <c r="BF82" s="174"/>
      <c r="CE82" s="171"/>
      <c r="CF82" s="174"/>
      <c r="CG82" s="175"/>
      <c r="CH82" s="174"/>
      <c r="CI82" s="174"/>
      <c r="CJ82" s="174"/>
      <c r="CK82" s="174"/>
      <c r="CL82" s="174"/>
      <c r="CM82" s="174"/>
      <c r="CN82" s="174"/>
    </row>
    <row r="83" spans="2:92">
      <c r="B83" s="162">
        <v>220119051</v>
      </c>
      <c r="C83" s="173" t="s">
        <v>274</v>
      </c>
      <c r="E83" s="162">
        <v>10307</v>
      </c>
      <c r="F83" s="162">
        <v>10536</v>
      </c>
      <c r="G83" s="162">
        <v>10480</v>
      </c>
      <c r="H83" s="162">
        <v>41025</v>
      </c>
      <c r="J83" s="162">
        <v>107334</v>
      </c>
      <c r="K83" s="172">
        <v>15699</v>
      </c>
      <c r="L83" s="162">
        <v>38</v>
      </c>
      <c r="M83" s="162">
        <v>106</v>
      </c>
      <c r="N83" s="162">
        <v>49</v>
      </c>
      <c r="O83" s="162">
        <v>25843</v>
      </c>
      <c r="P83" s="162">
        <v>9630</v>
      </c>
      <c r="Q83" s="162">
        <v>38</v>
      </c>
      <c r="R83" s="162">
        <v>84</v>
      </c>
      <c r="T83" s="162">
        <f>J83/H83</f>
        <v>2.6163071297989031</v>
      </c>
      <c r="U83" s="162">
        <f>K83/H83</f>
        <v>0.3826691042047532</v>
      </c>
      <c r="V83" s="162">
        <f t="shared" ref="V83:W85" si="130">L83/E83</f>
        <v>3.686814786067721E-3</v>
      </c>
      <c r="W83" s="162">
        <f t="shared" si="130"/>
        <v>1.0060744115413819E-2</v>
      </c>
      <c r="X83" s="162">
        <f>N83/F83</f>
        <v>4.6507213363705391E-3</v>
      </c>
      <c r="Y83" s="162">
        <f t="shared" ref="Y83:Z85" si="131">O83/F83</f>
        <v>2.4528283978739558</v>
      </c>
      <c r="Z83" s="162">
        <f t="shared" si="131"/>
        <v>0.91889312977099236</v>
      </c>
      <c r="AA83" s="162">
        <f>Q83/G83</f>
        <v>3.6259541984732823E-3</v>
      </c>
      <c r="AB83" s="162">
        <f>R83/G83</f>
        <v>8.0152671755725196E-3</v>
      </c>
      <c r="AC83" s="171" t="s">
        <v>274</v>
      </c>
      <c r="AD83" s="169">
        <f>(((T83-$T$35)/$T$34))</f>
        <v>172.50334532657786</v>
      </c>
      <c r="AE83" s="170">
        <f>(((U83-$U$35)/$U$34))</f>
        <v>139.29311708586405</v>
      </c>
      <c r="AF83" s="169">
        <f>(((V83-$V$35)/$V$34))</f>
        <v>11.272598991438114</v>
      </c>
      <c r="AG83" s="169">
        <f>(((W83-$W$35)/$W$34))</f>
        <v>10.143887718178577</v>
      </c>
      <c r="AH83" s="169">
        <f>(((X83-$X$35)/$X$34))</f>
        <v>15.900345127401298</v>
      </c>
      <c r="AI83" s="169">
        <f>(((Y83-$Y$35)/$Y$34))</f>
        <v>224.81022589713754</v>
      </c>
      <c r="AJ83" s="169">
        <f>(((Z83-$Z$35)/$Z$34))</f>
        <v>168.7898399440721</v>
      </c>
      <c r="AK83" s="169">
        <f>(((AA83-$AA$35)/$AA$34))</f>
        <v>8.263141126985083</v>
      </c>
      <c r="AL83" s="169">
        <f>(((AB83-$AB$35)/$AB$34))</f>
        <v>3.6011864607660871E-2</v>
      </c>
      <c r="AN83" s="162">
        <f t="shared" ref="AN83:AV85" si="132">T83</f>
        <v>2.6163071297989031</v>
      </c>
      <c r="AO83" s="172">
        <f t="shared" si="132"/>
        <v>0.3826691042047532</v>
      </c>
      <c r="AP83" s="162">
        <f t="shared" si="132"/>
        <v>3.686814786067721E-3</v>
      </c>
      <c r="AQ83" s="162">
        <f t="shared" si="132"/>
        <v>1.0060744115413819E-2</v>
      </c>
      <c r="AR83" s="162">
        <f t="shared" si="132"/>
        <v>4.6507213363705391E-3</v>
      </c>
      <c r="AS83" s="162">
        <f t="shared" si="132"/>
        <v>2.4528283978739558</v>
      </c>
      <c r="AT83" s="162">
        <f t="shared" si="132"/>
        <v>0.91889312977099236</v>
      </c>
      <c r="AU83" s="162">
        <f t="shared" si="132"/>
        <v>3.6259541984732823E-3</v>
      </c>
      <c r="AV83" s="162">
        <f t="shared" si="132"/>
        <v>8.0152671755725196E-3</v>
      </c>
      <c r="AW83" s="171" t="s">
        <v>274</v>
      </c>
      <c r="AX83" s="169">
        <f>(((AN83-$AN$35)/$AN$34))</f>
        <v>174.79526801788705</v>
      </c>
      <c r="AY83" s="170">
        <f>(((AO83-$AO$35)/$AO$34))</f>
        <v>152.29280727781398</v>
      </c>
      <c r="AZ83" s="169">
        <f>(((AP83-$AP$35)/$AP$34))</f>
        <v>20.308287084754063</v>
      </c>
      <c r="BA83" s="169">
        <f>(((AQ83-$AQ$35)/$AQ$34))</f>
        <v>19.505086415074146</v>
      </c>
      <c r="BB83" s="169">
        <f>(((AR83-$AR$35)/$AR$34))</f>
        <v>29.735248852704235</v>
      </c>
      <c r="BC83" s="169">
        <f>(((AS83-$AS$35)/$AS$34))</f>
        <v>232.51589488924591</v>
      </c>
      <c r="BD83" s="169">
        <f>(((AT83-$AT$35)/$AT$34))</f>
        <v>175.12795315182129</v>
      </c>
      <c r="BE83" s="169">
        <f>(((AU83-$AU$35)/$AU$34))</f>
        <v>14.841536578232729</v>
      </c>
      <c r="BF83" s="169">
        <f>(((AV83-$AV$35)/$AV$34))</f>
        <v>1.0440543723065585</v>
      </c>
      <c r="BR83" s="162">
        <v>2.6163071297989031</v>
      </c>
      <c r="BS83" s="162">
        <v>0.3826691042047532</v>
      </c>
      <c r="BT83" s="162">
        <v>3.686814786067721E-3</v>
      </c>
      <c r="BU83" s="162">
        <v>1.0060744115413819E-2</v>
      </c>
      <c r="BV83" s="162">
        <v>4.6507213363705391E-3</v>
      </c>
      <c r="BW83" s="162">
        <v>2.4528283978739558</v>
      </c>
      <c r="BX83" s="162">
        <v>0.91889312977099236</v>
      </c>
      <c r="BY83" s="162">
        <v>3.6259541984732823E-3</v>
      </c>
      <c r="BZ83" s="162">
        <v>8.0152671755725196E-3</v>
      </c>
      <c r="CE83" s="171" t="s">
        <v>274</v>
      </c>
      <c r="CF83" s="169">
        <f>(((BR83-$CF$35)/$CF$34))</f>
        <v>181.42562943399113</v>
      </c>
      <c r="CG83" s="170">
        <f>(((BS83-$CG$35)/$CG$34))</f>
        <v>156.82027076522257</v>
      </c>
      <c r="CH83" s="169">
        <f>(((BT83-$CH$35)/$CH$34))</f>
        <v>6.9045056859896929</v>
      </c>
      <c r="CI83" s="169">
        <f>(((BU83-$CI$35)/$CI$34))</f>
        <v>-2.0775594987475814</v>
      </c>
      <c r="CJ83" s="169">
        <f>(((BV83-$CJ$35)/$CJ$34))</f>
        <v>5.654510547891225</v>
      </c>
      <c r="CK83" s="169">
        <f>(((BW83-$CK$35)/$CK$34))</f>
        <v>239.85867045085737</v>
      </c>
      <c r="CL83" s="169">
        <f>(((BX83-$CL$35)/$CL$34))</f>
        <v>176.48244738300733</v>
      </c>
      <c r="CM83" s="169">
        <f>(((BY83-$CM$35)/$CM$34))</f>
        <v>4.3183747746910264</v>
      </c>
      <c r="CN83" s="169">
        <f>(((BZ83-$CN$35)/$CN$34))</f>
        <v>-4.5261247871814598</v>
      </c>
    </row>
    <row r="84" spans="2:92">
      <c r="B84" s="162">
        <v>220119024</v>
      </c>
      <c r="C84" s="173" t="s">
        <v>273</v>
      </c>
      <c r="E84" s="162">
        <v>12423</v>
      </c>
      <c r="F84" s="162">
        <v>14459</v>
      </c>
      <c r="G84" s="162">
        <v>12319</v>
      </c>
      <c r="H84" s="162">
        <v>51033</v>
      </c>
      <c r="J84" s="162">
        <v>148081</v>
      </c>
      <c r="K84" s="172">
        <v>21756</v>
      </c>
      <c r="L84" s="162">
        <v>23</v>
      </c>
      <c r="M84" s="162">
        <v>149</v>
      </c>
      <c r="N84" s="162">
        <v>543</v>
      </c>
      <c r="O84" s="162">
        <v>42071</v>
      </c>
      <c r="P84" s="162">
        <v>16575</v>
      </c>
      <c r="Q84" s="162">
        <v>131</v>
      </c>
      <c r="R84" s="162">
        <v>53</v>
      </c>
      <c r="T84" s="162">
        <f>J84/H84</f>
        <v>2.9016714674818256</v>
      </c>
      <c r="U84" s="162">
        <f>K84/H84</f>
        <v>0.42631238610310973</v>
      </c>
      <c r="V84" s="162">
        <f t="shared" si="130"/>
        <v>1.851404652660388E-3</v>
      </c>
      <c r="W84" s="162">
        <f t="shared" si="130"/>
        <v>1.0305000345805381E-2</v>
      </c>
      <c r="X84" s="162">
        <f>N84/F84</f>
        <v>3.7554464347465247E-2</v>
      </c>
      <c r="Y84" s="162">
        <f t="shared" si="131"/>
        <v>2.9096756345528738</v>
      </c>
      <c r="Z84" s="162">
        <f t="shared" si="131"/>
        <v>1.3454825878723922</v>
      </c>
      <c r="AA84" s="162">
        <f>Q84/G84</f>
        <v>1.063398003084666E-2</v>
      </c>
      <c r="AB84" s="162">
        <f>R84/G84</f>
        <v>4.3022972643883429E-3</v>
      </c>
      <c r="AC84" s="171" t="s">
        <v>273</v>
      </c>
      <c r="AD84" s="169">
        <f>(((T84-$T$35)/$T$34))</f>
        <v>191.20352383991579</v>
      </c>
      <c r="AE84" s="170">
        <f>(((U84-$U$35)/$U$34))</f>
        <v>153.36725514717614</v>
      </c>
      <c r="AF84" s="169">
        <f>(((V84-$V$35)/$V$34))</f>
        <v>11.112642450871174</v>
      </c>
      <c r="AG84" s="169">
        <f>(((W84-$W$35)/$W$34))</f>
        <v>10.150586671370675</v>
      </c>
      <c r="AH84" s="169">
        <f>(((X84-$X$35)/$X$34))</f>
        <v>18.017800570901546</v>
      </c>
      <c r="AI84" s="169">
        <f>(((Y84-$Y$35)/$Y$34))</f>
        <v>264.37734144612489</v>
      </c>
      <c r="AJ84" s="169">
        <f>(((Z84-$Z$35)/$Z$34))</f>
        <v>243.08181349287742</v>
      </c>
      <c r="AK84" s="169">
        <f>(((AA84-$AA$35)/$AA$34))</f>
        <v>8.4284701358388716</v>
      </c>
      <c r="AL84" s="169">
        <f>(((AB84-$AB$35)/$AB$34))</f>
        <v>-0.54851824802466853</v>
      </c>
      <c r="AN84" s="162">
        <f t="shared" si="132"/>
        <v>2.9016714674818256</v>
      </c>
      <c r="AO84" s="172">
        <f t="shared" si="132"/>
        <v>0.42631238610310973</v>
      </c>
      <c r="AP84" s="162">
        <f t="shared" si="132"/>
        <v>1.851404652660388E-3</v>
      </c>
      <c r="AQ84" s="162">
        <f t="shared" si="132"/>
        <v>1.0305000345805381E-2</v>
      </c>
      <c r="AR84" s="162">
        <f t="shared" si="132"/>
        <v>3.7554464347465247E-2</v>
      </c>
      <c r="AS84" s="162">
        <f t="shared" si="132"/>
        <v>2.9096756345528738</v>
      </c>
      <c r="AT84" s="162">
        <f t="shared" si="132"/>
        <v>1.3454825878723922</v>
      </c>
      <c r="AU84" s="162">
        <f t="shared" si="132"/>
        <v>1.063398003084666E-2</v>
      </c>
      <c r="AV84" s="162">
        <f t="shared" si="132"/>
        <v>4.3022972643883429E-3</v>
      </c>
      <c r="AW84" s="171" t="s">
        <v>273</v>
      </c>
      <c r="AX84" s="169">
        <f>(((AN84-$AN$35)/$AN$34))</f>
        <v>193.42916097405393</v>
      </c>
      <c r="AY84" s="170">
        <f>(((AO84-$AO$35)/$AO$34))</f>
        <v>166.09809822880212</v>
      </c>
      <c r="AZ84" s="169">
        <f>(((AP84-$AP$35)/$AP$34))</f>
        <v>20.150118944004682</v>
      </c>
      <c r="BA84" s="169">
        <f>(((AQ84-$AQ$35)/$AQ$34))</f>
        <v>19.51170791661955</v>
      </c>
      <c r="BB84" s="169">
        <f>(((AR84-$AR$35)/$AR$34))</f>
        <v>31.816259542279798</v>
      </c>
      <c r="BC84" s="169">
        <f>(((AS84-$AS$35)/$AS$34))</f>
        <v>271.57084198491106</v>
      </c>
      <c r="BD84" s="169">
        <f>(((AT84-$AT$35)/$AT$34))</f>
        <v>248.69647726038764</v>
      </c>
      <c r="BE84" s="169">
        <f>(((AU84-$AU$35)/$AU$34))</f>
        <v>15.005524455219</v>
      </c>
      <c r="BF84" s="169">
        <f>(((AV84-$AV$35)/$AV$34))</f>
        <v>0.4602434194733423</v>
      </c>
      <c r="BR84" s="162">
        <v>2.9016714674818256</v>
      </c>
      <c r="BS84" s="162">
        <v>0.42631238610310973</v>
      </c>
      <c r="BT84" s="162">
        <v>1.851404652660388E-3</v>
      </c>
      <c r="BU84" s="162">
        <v>1.0305000345805381E-2</v>
      </c>
      <c r="BV84" s="162">
        <v>3.7554464347465247E-2</v>
      </c>
      <c r="BW84" s="162">
        <v>2.9096756345528738</v>
      </c>
      <c r="BX84" s="162">
        <v>1.3454825878723922</v>
      </c>
      <c r="BY84" s="162">
        <v>1.063398003084666E-2</v>
      </c>
      <c r="BZ84" s="162">
        <v>4.3022972643883429E-3</v>
      </c>
      <c r="CE84" s="171" t="s">
        <v>273</v>
      </c>
      <c r="CF84" s="169">
        <f>(((BR84-$CF$35)/$CF$34))</f>
        <v>201.6644847213004</v>
      </c>
      <c r="CG84" s="170">
        <f>(((BS84-$CG$35)/$CG$34))</f>
        <v>175.63257912528633</v>
      </c>
      <c r="CH84" s="169">
        <f>(((BT84-$CH$35)/$CH$34))</f>
        <v>6.7319409886288648</v>
      </c>
      <c r="CI84" s="169">
        <f>(((BU84-$CI$35)/$CI$34))</f>
        <v>-2.0700532572308705</v>
      </c>
      <c r="CJ84" s="169">
        <f>(((BV84-$CJ$35)/$CJ$34))</f>
        <v>8.0446039372827407</v>
      </c>
      <c r="CK84" s="169">
        <f>(((BW84-$CK$35)/$CK$34))</f>
        <v>284.48556664237969</v>
      </c>
      <c r="CL84" s="169">
        <f>(((BX84-$CL$35)/$CL$34))</f>
        <v>258.73331031689088</v>
      </c>
      <c r="CM84" s="169">
        <f>(((BY84-$CM$35)/$CM$34))</f>
        <v>4.49299429110693</v>
      </c>
      <c r="CN84" s="169">
        <f>(((BZ84-$CN$35)/$CN$34))</f>
        <v>-5.1302273134526919</v>
      </c>
    </row>
    <row r="85" spans="2:92">
      <c r="B85" s="162">
        <v>220119041</v>
      </c>
      <c r="C85" s="173" t="s">
        <v>272</v>
      </c>
      <c r="E85" s="162">
        <v>7071</v>
      </c>
      <c r="F85" s="162">
        <v>8597</v>
      </c>
      <c r="G85" s="162">
        <v>7131</v>
      </c>
      <c r="H85" s="162">
        <v>24825</v>
      </c>
      <c r="J85" s="162">
        <v>92000</v>
      </c>
      <c r="K85" s="172">
        <v>15532</v>
      </c>
      <c r="L85" s="162">
        <v>187</v>
      </c>
      <c r="M85" s="162">
        <v>33</v>
      </c>
      <c r="N85" s="162">
        <v>87</v>
      </c>
      <c r="O85" s="162">
        <v>20778</v>
      </c>
      <c r="P85" s="162">
        <v>8935</v>
      </c>
      <c r="Q85" s="162">
        <v>74</v>
      </c>
      <c r="R85" s="162">
        <v>23</v>
      </c>
      <c r="T85" s="162">
        <f>J85/H85</f>
        <v>3.7059415911379658</v>
      </c>
      <c r="U85" s="162">
        <f>K85/H85</f>
        <v>0.62565961732124875</v>
      </c>
      <c r="V85" s="162">
        <f t="shared" si="130"/>
        <v>2.6446047235185972E-2</v>
      </c>
      <c r="W85" s="162">
        <f t="shared" si="130"/>
        <v>3.8385483308130742E-3</v>
      </c>
      <c r="X85" s="162">
        <f>N85/F85</f>
        <v>1.0119809235779924E-2</v>
      </c>
      <c r="Y85" s="162">
        <f t="shared" si="131"/>
        <v>2.4168896126555777</v>
      </c>
      <c r="Z85" s="162">
        <f t="shared" si="131"/>
        <v>1.2529799467115412</v>
      </c>
      <c r="AA85" s="162">
        <f>Q85/G85</f>
        <v>1.0377226195484505E-2</v>
      </c>
      <c r="AB85" s="162">
        <f>R85/G85</f>
        <v>3.2253540877857242E-3</v>
      </c>
      <c r="AC85" s="171" t="s">
        <v>272</v>
      </c>
      <c r="AD85" s="169">
        <f>(((T85-$T$35)/$T$34))</f>
        <v>243.90805940814647</v>
      </c>
      <c r="AE85" s="170">
        <f>(((U85-$U$35)/$U$34))</f>
        <v>217.65299013930203</v>
      </c>
      <c r="AF85" s="169">
        <f>(((V85-$V$35)/$V$34))</f>
        <v>13.25607288768464</v>
      </c>
      <c r="AG85" s="169">
        <f>(((W85-$W$35)/$W$34))</f>
        <v>9.9732382397752044</v>
      </c>
      <c r="AH85" s="169">
        <f>(((X85-$X$35)/$X$34))</f>
        <v>16.252297485516937</v>
      </c>
      <c r="AI85" s="169">
        <f>(((Y85-$Y$35)/$Y$34))</f>
        <v>221.6976010342554</v>
      </c>
      <c r="AJ85" s="169">
        <f>(((Z85-$Z$35)/$Z$34))</f>
        <v>226.97217074431458</v>
      </c>
      <c r="AK85" s="169">
        <f>(((AA85-$AA$35)/$AA$34))</f>
        <v>8.4224129582349097</v>
      </c>
      <c r="AL85" s="169">
        <f>(((AB85-$AB$35)/$AB$34))</f>
        <v>-0.71806061744219474</v>
      </c>
      <c r="AN85" s="162">
        <f t="shared" si="132"/>
        <v>3.7059415911379658</v>
      </c>
      <c r="AO85" s="172">
        <f t="shared" si="132"/>
        <v>0.62565961732124875</v>
      </c>
      <c r="AP85" s="162">
        <f t="shared" si="132"/>
        <v>2.6446047235185972E-2</v>
      </c>
      <c r="AQ85" s="162">
        <f t="shared" si="132"/>
        <v>3.8385483308130742E-3</v>
      </c>
      <c r="AR85" s="162">
        <f t="shared" si="132"/>
        <v>1.0119809235779924E-2</v>
      </c>
      <c r="AS85" s="162">
        <f t="shared" si="132"/>
        <v>2.4168896126555777</v>
      </c>
      <c r="AT85" s="162">
        <f t="shared" si="132"/>
        <v>1.2529799467115412</v>
      </c>
      <c r="AU85" s="162">
        <f t="shared" si="132"/>
        <v>1.0377226195484505E-2</v>
      </c>
      <c r="AV85" s="162">
        <f t="shared" si="132"/>
        <v>3.2253540877857242E-3</v>
      </c>
      <c r="AW85" s="171" t="s">
        <v>272</v>
      </c>
      <c r="AX85" s="169">
        <f>(((AN85-$AN$35)/$AN$34))</f>
        <v>245.94687749651513</v>
      </c>
      <c r="AY85" s="170">
        <f>(((AO85-$AO$35)/$AO$34))</f>
        <v>229.15583375038187</v>
      </c>
      <c r="AZ85" s="169">
        <f>(((AP85-$AP$35)/$AP$34))</f>
        <v>22.269584680227876</v>
      </c>
      <c r="BA85" s="169">
        <f>(((AQ85-$AQ$35)/$AQ$34))</f>
        <v>19.336409943905029</v>
      </c>
      <c r="BB85" s="169">
        <f>(((AR85-$AR$35)/$AR$34))</f>
        <v>30.081143554624976</v>
      </c>
      <c r="BC85" s="169">
        <f>(((AS85-$AS$35)/$AS$34))</f>
        <v>229.443560763752</v>
      </c>
      <c r="BD85" s="169">
        <f>(((AT85-$AT$35)/$AT$34))</f>
        <v>232.74370895561975</v>
      </c>
      <c r="BE85" s="169">
        <f>(((AU85-$AU$35)/$AU$34))</f>
        <v>14.999516412815014</v>
      </c>
      <c r="BF85" s="169">
        <f>(((AV85-$AV$35)/$AV$34))</f>
        <v>0.29090964162996502</v>
      </c>
      <c r="BR85" s="162">
        <v>3.7059415911379658</v>
      </c>
      <c r="BS85" s="162">
        <v>0.62565961732124875</v>
      </c>
      <c r="BT85" s="162">
        <v>2.6446047235185972E-2</v>
      </c>
      <c r="BU85" s="162">
        <v>3.8385483308130742E-3</v>
      </c>
      <c r="BV85" s="162">
        <v>1.0119809235779924E-2</v>
      </c>
      <c r="BW85" s="162">
        <v>2.4168896126555777</v>
      </c>
      <c r="BX85" s="162">
        <v>1.2529799467115412</v>
      </c>
      <c r="BY85" s="162">
        <v>1.0377226195484505E-2</v>
      </c>
      <c r="BZ85" s="162">
        <v>3.2253540877857242E-3</v>
      </c>
      <c r="CE85" s="171" t="s">
        <v>272</v>
      </c>
      <c r="CF85" s="169">
        <f>(((BR85-$CF$35)/$CF$34))</f>
        <v>258.70562299650214</v>
      </c>
      <c r="CG85" s="170">
        <f>(((BS85-$CG$35)/$CG$34))</f>
        <v>261.56061710223281</v>
      </c>
      <c r="CH85" s="169">
        <f>(((BT85-$CH$35)/$CH$34))</f>
        <v>9.0443217348723302</v>
      </c>
      <c r="CI85" s="169">
        <f>(((BU85-$CI$35)/$CI$34))</f>
        <v>-2.268773881482463</v>
      </c>
      <c r="CJ85" s="169">
        <f>(((BV85-$CJ$35)/$CJ$34))</f>
        <v>6.0517793580072023</v>
      </c>
      <c r="CK85" s="169">
        <f>(((BW85-$CK$35)/$CK$34))</f>
        <v>236.34800800524607</v>
      </c>
      <c r="CL85" s="169">
        <f>(((BX85-$CL$35)/$CL$34))</f>
        <v>240.89784365297996</v>
      </c>
      <c r="CM85" s="169">
        <f>(((BY85-$CM$35)/$CM$34))</f>
        <v>4.4865967361262173</v>
      </c>
      <c r="CN85" s="169">
        <f>(((BZ85-$CN$35)/$CN$34))</f>
        <v>-5.3054466416989348</v>
      </c>
    </row>
    <row r="86" spans="2:92">
      <c r="C86" s="173"/>
      <c r="K86" s="172"/>
      <c r="AC86" s="171"/>
      <c r="AD86" s="174"/>
      <c r="AE86" s="175"/>
      <c r="AF86" s="174"/>
      <c r="AG86" s="174"/>
      <c r="AH86" s="174"/>
      <c r="AI86" s="174"/>
      <c r="AJ86" s="174"/>
      <c r="AK86" s="174"/>
      <c r="AL86" s="174"/>
      <c r="AO86" s="172"/>
      <c r="AW86" s="171"/>
      <c r="AX86" s="174"/>
      <c r="AY86" s="175"/>
      <c r="AZ86" s="174"/>
      <c r="BA86" s="174"/>
      <c r="BB86" s="174"/>
      <c r="BC86" s="174"/>
      <c r="BD86" s="174"/>
      <c r="BE86" s="174"/>
      <c r="BF86" s="174"/>
      <c r="CE86" s="171"/>
      <c r="CF86" s="174"/>
      <c r="CG86" s="175"/>
      <c r="CH86" s="174"/>
      <c r="CI86" s="174"/>
      <c r="CJ86" s="174"/>
      <c r="CK86" s="174"/>
      <c r="CL86" s="174"/>
      <c r="CM86" s="174"/>
      <c r="CN86" s="174"/>
    </row>
    <row r="87" spans="2:92">
      <c r="B87" s="162">
        <v>220119028</v>
      </c>
      <c r="C87" s="173" t="s">
        <v>271</v>
      </c>
      <c r="E87" s="162">
        <v>15314</v>
      </c>
      <c r="F87" s="162">
        <v>14638</v>
      </c>
      <c r="G87" s="162">
        <v>12218</v>
      </c>
      <c r="H87" s="162">
        <v>52352</v>
      </c>
      <c r="J87" s="162">
        <v>163889</v>
      </c>
      <c r="K87" s="172">
        <v>23092</v>
      </c>
      <c r="L87" s="162">
        <v>71</v>
      </c>
      <c r="M87" s="162">
        <v>134061</v>
      </c>
      <c r="N87" s="162">
        <v>221</v>
      </c>
      <c r="O87" s="162">
        <v>41</v>
      </c>
      <c r="P87" s="162">
        <v>44</v>
      </c>
      <c r="Q87" s="162">
        <v>159678</v>
      </c>
      <c r="R87" s="162">
        <v>34551</v>
      </c>
      <c r="T87" s="162">
        <f>J87/H87</f>
        <v>3.1305203239608801</v>
      </c>
      <c r="U87" s="162">
        <f>K87/H87</f>
        <v>0.44109107579462103</v>
      </c>
      <c r="V87" s="162">
        <f t="shared" ref="V87:W89" si="133">L87/E87</f>
        <v>4.6362805276217844E-3</v>
      </c>
      <c r="W87" s="162">
        <f t="shared" si="133"/>
        <v>9.1584232818691085</v>
      </c>
      <c r="X87" s="162">
        <f>N87/F87</f>
        <v>1.5097690941385435E-2</v>
      </c>
      <c r="Y87" s="162">
        <f t="shared" ref="Y87:Z89" si="134">O87/F87</f>
        <v>2.8009290886733158E-3</v>
      </c>
      <c r="Z87" s="162">
        <f t="shared" si="134"/>
        <v>3.6012440661319363E-3</v>
      </c>
      <c r="AA87" s="162">
        <f>Q87/G87</f>
        <v>13.069078408904895</v>
      </c>
      <c r="AB87" s="162">
        <f>R87/G87</f>
        <v>2.827876902930103</v>
      </c>
      <c r="AC87" s="171" t="s">
        <v>271</v>
      </c>
      <c r="AD87" s="169">
        <f>(((T87-$T$35)/$T$34))</f>
        <v>206.2001926720481</v>
      </c>
      <c r="AE87" s="170">
        <f>(((U87-$U$35)/$U$34))</f>
        <v>158.13310478167514</v>
      </c>
      <c r="AF87" s="169">
        <f>(((V87-$V$35)/$V$34))</f>
        <v>11.355345214007926</v>
      </c>
      <c r="AG87" s="169">
        <f>(((W87-$W$35)/$W$34))</f>
        <v>261.04619766740012</v>
      </c>
      <c r="AH87" s="169">
        <f>(((X87-$X$35)/$X$34))</f>
        <v>16.572639238462202</v>
      </c>
      <c r="AI87" s="169">
        <f>(((Y87-$Y$35)/$Y$34))</f>
        <v>12.615618657448454</v>
      </c>
      <c r="AJ87" s="169">
        <f>(((Z87-$Z$35)/$Z$34))</f>
        <v>9.3887125349217637</v>
      </c>
      <c r="AK87" s="169">
        <f>(((AA87-$AA$35)/$AA$34))</f>
        <v>316.49521050441109</v>
      </c>
      <c r="AL87" s="169">
        <f>(((AB87-$AB$35)/$AB$34))</f>
        <v>443.96474788538791</v>
      </c>
      <c r="AN87" s="162">
        <f t="shared" ref="AN87:AV89" si="135">T87</f>
        <v>3.1305203239608801</v>
      </c>
      <c r="AO87" s="172">
        <f t="shared" si="135"/>
        <v>0.44109107579462103</v>
      </c>
      <c r="AP87" s="162">
        <f t="shared" si="135"/>
        <v>4.6362805276217844E-3</v>
      </c>
      <c r="AQ87" s="162">
        <f t="shared" si="135"/>
        <v>9.1584232818691085</v>
      </c>
      <c r="AR87" s="162">
        <f t="shared" si="135"/>
        <v>1.5097690941385435E-2</v>
      </c>
      <c r="AS87" s="162">
        <f t="shared" si="135"/>
        <v>2.8009290886733158E-3</v>
      </c>
      <c r="AT87" s="162">
        <f t="shared" si="135"/>
        <v>3.6012440661319363E-3</v>
      </c>
      <c r="AU87" s="162">
        <f t="shared" si="135"/>
        <v>13.069078408904895</v>
      </c>
      <c r="AV87" s="162">
        <f t="shared" si="135"/>
        <v>2.827876902930103</v>
      </c>
      <c r="AW87" s="171" t="s">
        <v>271</v>
      </c>
      <c r="AX87" s="169">
        <f>(((AN87-$AN$35)/$AN$34))</f>
        <v>208.37267188854722</v>
      </c>
      <c r="AY87" s="170">
        <f>(((AO87-$AO$35)/$AO$34))</f>
        <v>170.77290961307995</v>
      </c>
      <c r="AZ87" s="169">
        <f>(((AP87-$AP$35)/$AP$34))</f>
        <v>20.390108160225651</v>
      </c>
      <c r="BA87" s="169">
        <f>(((AQ87-$AQ$35)/$AQ$34))</f>
        <v>267.50652565989691</v>
      </c>
      <c r="BB87" s="169">
        <f>(((AR87-$AR$35)/$AR$34))</f>
        <v>30.395971719837508</v>
      </c>
      <c r="BC87" s="169">
        <f>(((AS87-$AS$35)/$AS$34))</f>
        <v>23.067997443418484</v>
      </c>
      <c r="BD87" s="169">
        <f>(((AT87-$AT$35)/$AT$34))</f>
        <v>17.279061480786712</v>
      </c>
      <c r="BE87" s="169">
        <f>(((AU87-$AU$35)/$AU$34))</f>
        <v>320.57325920042774</v>
      </c>
      <c r="BF87" s="169">
        <f>(((AV87-$AV$35)/$AV$34))</f>
        <v>444.42661545065397</v>
      </c>
      <c r="BR87" s="162">
        <v>3.1305203239608801</v>
      </c>
      <c r="BS87" s="162">
        <v>0.44109107579462103</v>
      </c>
      <c r="BT87" s="162">
        <v>4.6362805276217844E-3</v>
      </c>
      <c r="BU87" s="162">
        <v>9.1584232818691085</v>
      </c>
      <c r="BV87" s="162">
        <v>1.5097690941385435E-2</v>
      </c>
      <c r="BW87" s="162">
        <v>2.8009290886733158E-3</v>
      </c>
      <c r="BX87" s="162">
        <v>3.6012440661319363E-3</v>
      </c>
      <c r="BY87" s="162">
        <v>13.069078408904895</v>
      </c>
      <c r="BZ87" s="162">
        <v>2.827876902930103</v>
      </c>
      <c r="CE87" s="171" t="s">
        <v>271</v>
      </c>
      <c r="CF87" s="169">
        <f>(((BR87-$CF$35)/$CF$34))</f>
        <v>217.89510038460782</v>
      </c>
      <c r="CG87" s="170">
        <f>(((BS87-$CG$35)/$CG$34))</f>
        <v>182.00288987052099</v>
      </c>
      <c r="CH87" s="169">
        <f>(((BT87-$CH$35)/$CH$34))</f>
        <v>6.993774163570551</v>
      </c>
      <c r="CI87" s="169">
        <f>(((BU87-$CI$35)/$CI$34))</f>
        <v>279.06089326752652</v>
      </c>
      <c r="CJ87" s="169">
        <f>(((BV87-$CJ$35)/$CJ$34))</f>
        <v>6.413367465285118</v>
      </c>
      <c r="CK87" s="169">
        <f>(((BW87-$CK$35)/$CK$34))</f>
        <v>0.5289498407632458</v>
      </c>
      <c r="CL87" s="169">
        <f>(((BX87-$CL$35)/$CL$34))</f>
        <v>4.6980952799810108E-3</v>
      </c>
      <c r="CM87" s="169">
        <f>(((BY87-$CM$35)/$CM$34))</f>
        <v>329.8712542827223</v>
      </c>
      <c r="CN87" s="169">
        <f>(((BZ87-$CN$35)/$CN$34))</f>
        <v>454.26712661068541</v>
      </c>
    </row>
    <row r="88" spans="2:92">
      <c r="B88" s="162">
        <v>220119030</v>
      </c>
      <c r="C88" s="173" t="s">
        <v>270</v>
      </c>
      <c r="E88" s="162">
        <v>8179</v>
      </c>
      <c r="F88" s="162">
        <v>11288</v>
      </c>
      <c r="G88" s="162">
        <v>10069</v>
      </c>
      <c r="H88" s="162">
        <v>43611</v>
      </c>
      <c r="J88" s="162">
        <v>123316</v>
      </c>
      <c r="K88" s="172">
        <v>15917</v>
      </c>
      <c r="L88" s="162">
        <v>116</v>
      </c>
      <c r="M88" s="162">
        <v>101188</v>
      </c>
      <c r="N88" s="162">
        <v>58</v>
      </c>
      <c r="O88" s="162">
        <v>45</v>
      </c>
      <c r="P88" s="162">
        <v>110</v>
      </c>
      <c r="Q88" s="162">
        <v>109379</v>
      </c>
      <c r="R88" s="162">
        <v>26081</v>
      </c>
      <c r="T88" s="162">
        <f>J88/H88</f>
        <v>2.8276352296438971</v>
      </c>
      <c r="U88" s="162">
        <f>K88/H88</f>
        <v>0.36497672605535303</v>
      </c>
      <c r="V88" s="162">
        <f t="shared" si="133"/>
        <v>1.4182662917227045E-2</v>
      </c>
      <c r="W88" s="162">
        <f t="shared" si="133"/>
        <v>8.9642097802976615</v>
      </c>
      <c r="X88" s="162">
        <f>N88/F88</f>
        <v>5.1381998582565556E-3</v>
      </c>
      <c r="Y88" s="162">
        <f t="shared" si="134"/>
        <v>3.9865343727852583E-3</v>
      </c>
      <c r="Z88" s="162">
        <f t="shared" si="134"/>
        <v>1.0924620121163969E-2</v>
      </c>
      <c r="AA88" s="162">
        <f>Q88/G88</f>
        <v>10.86294567484358</v>
      </c>
      <c r="AB88" s="162">
        <f>R88/G88</f>
        <v>2.5902274307279769</v>
      </c>
      <c r="AC88" s="171" t="s">
        <v>270</v>
      </c>
      <c r="AD88" s="169">
        <f>(((T88-$T$35)/$T$34))</f>
        <v>186.35186341427578</v>
      </c>
      <c r="AE88" s="170">
        <f>(((U88-$U$35)/$U$34))</f>
        <v>133.58765769150588</v>
      </c>
      <c r="AF88" s="169">
        <f>(((V88-$V$35)/$V$34))</f>
        <v>12.187315286623585</v>
      </c>
      <c r="AG88" s="169">
        <f>(((W88-$W$35)/$W$34))</f>
        <v>255.71971263070549</v>
      </c>
      <c r="AH88" s="169">
        <f>(((X88-$X$35)/$X$34))</f>
        <v>15.931715845602232</v>
      </c>
      <c r="AI88" s="169">
        <f>(((Y88-$Y$35)/$Y$34))</f>
        <v>12.718302831731677</v>
      </c>
      <c r="AJ88" s="169">
        <f>(((Z88-$Z$35)/$Z$34))</f>
        <v>10.664102842478473</v>
      </c>
      <c r="AK88" s="169">
        <f>(((AA88-$AA$35)/$AA$34))</f>
        <v>264.4494922027805</v>
      </c>
      <c r="AL88" s="169">
        <f>(((AB88-$AB$35)/$AB$34))</f>
        <v>406.55176688198981</v>
      </c>
      <c r="AN88" s="162">
        <f t="shared" si="135"/>
        <v>2.8276352296438971</v>
      </c>
      <c r="AO88" s="172">
        <f t="shared" si="135"/>
        <v>0.36497672605535303</v>
      </c>
      <c r="AP88" s="162">
        <f t="shared" si="135"/>
        <v>1.4182662917227045E-2</v>
      </c>
      <c r="AQ88" s="162">
        <f t="shared" si="135"/>
        <v>8.9642097802976615</v>
      </c>
      <c r="AR88" s="162">
        <f t="shared" si="135"/>
        <v>5.1381998582565556E-3</v>
      </c>
      <c r="AS88" s="162">
        <f t="shared" si="135"/>
        <v>3.9865343727852583E-3</v>
      </c>
      <c r="AT88" s="162">
        <f t="shared" si="135"/>
        <v>1.0924620121163969E-2</v>
      </c>
      <c r="AU88" s="162">
        <f t="shared" si="135"/>
        <v>10.86294567484358</v>
      </c>
      <c r="AV88" s="162">
        <f t="shared" si="135"/>
        <v>2.5902274307279769</v>
      </c>
      <c r="AW88" s="171" t="s">
        <v>270</v>
      </c>
      <c r="AX88" s="169">
        <f>(((AN88-$AN$35)/$AN$34))</f>
        <v>188.59469797860365</v>
      </c>
      <c r="AY88" s="170">
        <f>(((AO88-$AO$35)/$AO$34))</f>
        <v>146.69633475459221</v>
      </c>
      <c r="AZ88" s="169">
        <f>(((AP88-$AP$35)/$AP$34))</f>
        <v>21.212776361715537</v>
      </c>
      <c r="BA88" s="169">
        <f>(((AQ88-$AQ$35)/$AQ$34))</f>
        <v>262.24162413115596</v>
      </c>
      <c r="BB88" s="169">
        <f>(((AR88-$AR$35)/$AR$34))</f>
        <v>29.766079631276785</v>
      </c>
      <c r="BC88" s="169">
        <f>(((AS88-$AS$35)/$AS$34))</f>
        <v>23.169352443361003</v>
      </c>
      <c r="BD88" s="169">
        <f>(((AT88-$AT$35)/$AT$34))</f>
        <v>18.542032137067338</v>
      </c>
      <c r="BE88" s="169">
        <f>(((AU88-$AU$35)/$AU$34))</f>
        <v>268.94973039757969</v>
      </c>
      <c r="BF88" s="169">
        <f>(((AV88-$AV$35)/$AV$34))</f>
        <v>407.05966443154779</v>
      </c>
      <c r="BR88" s="162">
        <v>2.8276352296438971</v>
      </c>
      <c r="BS88" s="162">
        <v>0.36497672605535303</v>
      </c>
      <c r="BT88" s="162">
        <v>1.4182662917227045E-2</v>
      </c>
      <c r="BU88" s="162">
        <v>8.9642097802976615</v>
      </c>
      <c r="BV88" s="162">
        <v>5.1381998582565556E-3</v>
      </c>
      <c r="BW88" s="162">
        <v>3.9865343727852583E-3</v>
      </c>
      <c r="BX88" s="162">
        <v>1.0924620121163969E-2</v>
      </c>
      <c r="BY88" s="162">
        <v>10.86294567484358</v>
      </c>
      <c r="BZ88" s="162">
        <v>2.5902274307279769</v>
      </c>
      <c r="CE88" s="171" t="s">
        <v>270</v>
      </c>
      <c r="CF88" s="169">
        <f>(((BR88-$CF$35)/$CF$34))</f>
        <v>196.4136229079943</v>
      </c>
      <c r="CG88" s="170">
        <f>(((BS88-$CG$35)/$CG$34))</f>
        <v>149.19402317585639</v>
      </c>
      <c r="CH88" s="169">
        <f>(((BT88-$CH$35)/$CH$34))</f>
        <v>7.8913221055636171</v>
      </c>
      <c r="CI88" s="169">
        <f>(((BU88-$CI$35)/$CI$34))</f>
        <v>273.09251552639654</v>
      </c>
      <c r="CJ88" s="169">
        <f>(((BV88-$CJ$35)/$CJ$34))</f>
        <v>5.689920476550018</v>
      </c>
      <c r="CK88" s="169">
        <f>(((BW88-$CK$35)/$CK$34))</f>
        <v>0.64476510610843207</v>
      </c>
      <c r="CL88" s="169">
        <f>(((BX88-$CL$35)/$CL$34))</f>
        <v>1.4167207992553472</v>
      </c>
      <c r="CM88" s="169">
        <f>(((BY88-$CM$35)/$CM$34))</f>
        <v>274.90087597853488</v>
      </c>
      <c r="CN88" s="169">
        <f>(((BZ88-$CN$35)/$CN$34))</f>
        <v>415.60140888108981</v>
      </c>
    </row>
    <row r="89" spans="2:92">
      <c r="B89" s="162">
        <v>220119031</v>
      </c>
      <c r="C89" s="173" t="s">
        <v>269</v>
      </c>
      <c r="E89" s="162">
        <v>11793</v>
      </c>
      <c r="F89" s="162">
        <v>15806</v>
      </c>
      <c r="G89" s="162">
        <v>11965</v>
      </c>
      <c r="H89" s="162">
        <v>55708</v>
      </c>
      <c r="J89" s="162">
        <v>147501</v>
      </c>
      <c r="K89" s="172">
        <v>20159</v>
      </c>
      <c r="L89" s="162">
        <v>120</v>
      </c>
      <c r="M89" s="162">
        <v>119300</v>
      </c>
      <c r="N89" s="162">
        <v>88</v>
      </c>
      <c r="O89" s="162">
        <v>45</v>
      </c>
      <c r="P89" s="162">
        <v>26</v>
      </c>
      <c r="Q89" s="162">
        <v>134687</v>
      </c>
      <c r="R89" s="162">
        <v>29851</v>
      </c>
      <c r="T89" s="162">
        <f>J89/H89</f>
        <v>2.6477525669562718</v>
      </c>
      <c r="U89" s="162">
        <f>K89/H89</f>
        <v>0.36186903137789905</v>
      </c>
      <c r="V89" s="162">
        <f t="shared" si="133"/>
        <v>1.0175527855507505E-2</v>
      </c>
      <c r="W89" s="162">
        <f t="shared" si="133"/>
        <v>7.5477666708844744</v>
      </c>
      <c r="X89" s="162">
        <f>N89/F89</f>
        <v>5.5675060103758068E-3</v>
      </c>
      <c r="Y89" s="162">
        <f t="shared" si="134"/>
        <v>2.8470201189421738E-3</v>
      </c>
      <c r="Z89" s="162">
        <f t="shared" si="134"/>
        <v>2.173004596740493E-3</v>
      </c>
      <c r="AA89" s="162">
        <f>Q89/G89</f>
        <v>11.256748850814876</v>
      </c>
      <c r="AB89" s="162">
        <f>R89/G89</f>
        <v>2.4948600083577102</v>
      </c>
      <c r="AC89" s="171" t="s">
        <v>269</v>
      </c>
      <c r="AD89" s="169">
        <f>(((T89-$T$35)/$T$34))</f>
        <v>174.56399275381921</v>
      </c>
      <c r="AE89" s="170">
        <f>(((U89-$U$35)/$U$34))</f>
        <v>132.58548457251919</v>
      </c>
      <c r="AF89" s="169">
        <f>(((V89-$V$35)/$V$34))</f>
        <v>11.838092270802468</v>
      </c>
      <c r="AG89" s="169">
        <f>(((W89-$W$35)/$W$34))</f>
        <v>216.87244935306438</v>
      </c>
      <c r="AH89" s="169">
        <f>(((X89-$X$35)/$X$34))</f>
        <v>15.959342995754316</v>
      </c>
      <c r="AI89" s="169">
        <f>(((Y89-$Y$35)/$Y$34))</f>
        <v>12.619610558841305</v>
      </c>
      <c r="AJ89" s="169">
        <f>(((Z89-$Z$35)/$Z$34))</f>
        <v>9.1399798790478162</v>
      </c>
      <c r="AK89" s="169">
        <f>(((AA89-$AA$35)/$AA$34))</f>
        <v>273.73985304392471</v>
      </c>
      <c r="AL89" s="169">
        <f>(((AB89-$AB$35)/$AB$34))</f>
        <v>391.53814396745128</v>
      </c>
      <c r="AN89" s="162">
        <f t="shared" si="135"/>
        <v>2.6477525669562718</v>
      </c>
      <c r="AO89" s="172">
        <f t="shared" si="135"/>
        <v>0.36186903137789905</v>
      </c>
      <c r="AP89" s="162">
        <f t="shared" si="135"/>
        <v>1.0175527855507505E-2</v>
      </c>
      <c r="AQ89" s="162">
        <f t="shared" si="135"/>
        <v>7.5477666708844744</v>
      </c>
      <c r="AR89" s="162">
        <f t="shared" si="135"/>
        <v>5.5675060103758068E-3</v>
      </c>
      <c r="AS89" s="162">
        <f t="shared" si="135"/>
        <v>2.8470201189421738E-3</v>
      </c>
      <c r="AT89" s="162">
        <f t="shared" si="135"/>
        <v>2.173004596740493E-3</v>
      </c>
      <c r="AU89" s="162">
        <f t="shared" si="135"/>
        <v>11.256748850814876</v>
      </c>
      <c r="AV89" s="162">
        <f t="shared" si="135"/>
        <v>2.4948600083577102</v>
      </c>
      <c r="AW89" s="171" t="s">
        <v>269</v>
      </c>
      <c r="AX89" s="169">
        <f>(((AN89-$AN$35)/$AN$34))</f>
        <v>176.84861117459695</v>
      </c>
      <c r="AY89" s="170">
        <f>(((AO89-$AO$35)/$AO$34))</f>
        <v>145.71330535480951</v>
      </c>
      <c r="AZ89" s="169">
        <f>(((AP89-$AP$35)/$AP$34))</f>
        <v>20.86745784630164</v>
      </c>
      <c r="BA89" s="169">
        <f>(((AQ89-$AQ$35)/$AQ$34))</f>
        <v>223.84350334252179</v>
      </c>
      <c r="BB89" s="169">
        <f>(((AR89-$AR$35)/$AR$34))</f>
        <v>29.793231274521737</v>
      </c>
      <c r="BC89" s="169">
        <f>(((AS89-$AS$35)/$AS$34))</f>
        <v>23.071937672458329</v>
      </c>
      <c r="BD89" s="169">
        <f>(((AT89-$AT$35)/$AT$34))</f>
        <v>17.032750964103119</v>
      </c>
      <c r="BE89" s="169">
        <f>(((AU89-$AU$35)/$AU$34))</f>
        <v>278.16472878980346</v>
      </c>
      <c r="BF89" s="169">
        <f>(((AV89-$AV$35)/$AV$34))</f>
        <v>392.06451309581388</v>
      </c>
      <c r="BR89" s="162">
        <v>2.6477525669562718</v>
      </c>
      <c r="BS89" s="162">
        <v>0.36186903137789905</v>
      </c>
      <c r="BT89" s="162">
        <v>1.0175527855507505E-2</v>
      </c>
      <c r="BU89" s="162">
        <v>7.5477666708844744</v>
      </c>
      <c r="BV89" s="162">
        <v>5.5675060103758068E-3</v>
      </c>
      <c r="BW89" s="162">
        <v>2.8470201189421738E-3</v>
      </c>
      <c r="BX89" s="162">
        <v>2.173004596740493E-3</v>
      </c>
      <c r="BY89" s="162">
        <v>11.256748850814876</v>
      </c>
      <c r="BZ89" s="162">
        <v>2.4948600083577102</v>
      </c>
      <c r="CE89" s="171" t="s">
        <v>269</v>
      </c>
      <c r="CF89" s="169">
        <f>(((BR89-$CF$35)/$CF$34))</f>
        <v>183.65582980605481</v>
      </c>
      <c r="CG89" s="170">
        <f>(((BS89-$CG$35)/$CG$34))</f>
        <v>147.85446052111948</v>
      </c>
      <c r="CH89" s="169">
        <f>(((BT89-$CH$35)/$CH$34))</f>
        <v>7.5145724970573786</v>
      </c>
      <c r="CI89" s="169">
        <f>(((BU89-$CI$35)/$CI$34))</f>
        <v>229.56378319112849</v>
      </c>
      <c r="CJ89" s="169">
        <f>(((BV89-$CJ$35)/$CJ$34))</f>
        <v>5.7211048252686227</v>
      </c>
      <c r="CK89" s="169">
        <f>(((BW89-$CK$35)/$CK$34))</f>
        <v>0.53345222024160588</v>
      </c>
      <c r="CL89" s="169">
        <f>(((BX89-$CL$35)/$CL$34))</f>
        <v>-0.27068125740377613</v>
      </c>
      <c r="CM89" s="169">
        <f>(((BY89-$CM$35)/$CM$34))</f>
        <v>284.71329987593174</v>
      </c>
      <c r="CN89" s="169">
        <f>(((BZ89-$CN$35)/$CN$34))</f>
        <v>400.08506962816017</v>
      </c>
    </row>
    <row r="90" spans="2:92">
      <c r="C90" s="173"/>
      <c r="AC90" s="171"/>
      <c r="AD90" s="174"/>
      <c r="AE90" s="175"/>
      <c r="AF90" s="174"/>
      <c r="AG90" s="174"/>
      <c r="AH90" s="174"/>
      <c r="AI90" s="174"/>
      <c r="AJ90" s="174"/>
      <c r="AK90" s="174"/>
      <c r="AL90" s="174"/>
      <c r="AO90" s="172"/>
      <c r="AW90" s="171"/>
      <c r="AX90" s="174"/>
      <c r="AY90" s="175"/>
      <c r="AZ90" s="174"/>
      <c r="BA90" s="174"/>
      <c r="BB90" s="174"/>
      <c r="BC90" s="174"/>
      <c r="BD90" s="174"/>
      <c r="BE90" s="174"/>
      <c r="BF90" s="174"/>
      <c r="CE90" s="171"/>
      <c r="CF90" s="174"/>
      <c r="CG90" s="175"/>
      <c r="CH90" s="174"/>
      <c r="CI90" s="174"/>
      <c r="CJ90" s="174"/>
      <c r="CK90" s="174"/>
      <c r="CL90" s="174"/>
      <c r="CM90" s="174"/>
      <c r="CN90" s="174"/>
    </row>
    <row r="91" spans="2:92">
      <c r="B91" s="162">
        <v>220119042</v>
      </c>
      <c r="C91" s="173" t="s">
        <v>268</v>
      </c>
      <c r="E91" s="162">
        <v>13408</v>
      </c>
      <c r="F91" s="162">
        <v>14764</v>
      </c>
      <c r="G91" s="162">
        <v>13244</v>
      </c>
      <c r="H91" s="162">
        <v>56810</v>
      </c>
      <c r="J91" s="162">
        <v>128597</v>
      </c>
      <c r="K91" s="172">
        <v>17841</v>
      </c>
      <c r="L91" s="162">
        <v>29293</v>
      </c>
      <c r="M91" s="162">
        <v>155</v>
      </c>
      <c r="N91" s="162">
        <v>40311</v>
      </c>
      <c r="O91" s="162">
        <v>202</v>
      </c>
      <c r="P91" s="162">
        <v>148</v>
      </c>
      <c r="Q91" s="162">
        <v>77</v>
      </c>
      <c r="R91" s="162">
        <v>95</v>
      </c>
      <c r="T91" s="162">
        <f>J91/H91</f>
        <v>2.2636331631754971</v>
      </c>
      <c r="U91" s="162">
        <f>K91/H91</f>
        <v>0.31404682274247492</v>
      </c>
      <c r="V91" s="162">
        <f t="shared" ref="V91:W93" si="136">L91/E91</f>
        <v>2.1847404534606207</v>
      </c>
      <c r="W91" s="162">
        <f t="shared" si="136"/>
        <v>1.0498509888918992E-2</v>
      </c>
      <c r="X91" s="162">
        <f>N91/F91</f>
        <v>2.7303576266594418</v>
      </c>
      <c r="Y91" s="162">
        <f t="shared" ref="Y91:Z93" si="137">O91/F91</f>
        <v>1.3681929016526687E-2</v>
      </c>
      <c r="Z91" s="162">
        <f t="shared" si="137"/>
        <v>1.117487163998792E-2</v>
      </c>
      <c r="AA91" s="162">
        <f>Q91/G91</f>
        <v>5.8139534883720929E-3</v>
      </c>
      <c r="AB91" s="162">
        <f>R91/G91</f>
        <v>7.1730594986408941E-3</v>
      </c>
      <c r="AC91" s="171" t="s">
        <v>268</v>
      </c>
      <c r="AD91" s="169">
        <f>(((T91-$T$35)/$T$34))</f>
        <v>149.39230704332658</v>
      </c>
      <c r="AE91" s="170">
        <f>(((U91-$U$35)/$U$34))</f>
        <v>117.16372118865286</v>
      </c>
      <c r="AF91" s="169">
        <f>(((V91-$V$35)/$V$34))</f>
        <v>201.35207413613168</v>
      </c>
      <c r="AG91" s="169">
        <f>(((W91-$W$35)/$W$34))</f>
        <v>10.155893849695108</v>
      </c>
      <c r="AH91" s="169">
        <f>(((X91-$X$35)/$X$34))</f>
        <v>191.30783363460429</v>
      </c>
      <c r="AI91" s="169">
        <f>(((Y91-$Y$35)/$Y$34))</f>
        <v>13.558011971597976</v>
      </c>
      <c r="AJ91" s="169">
        <f>(((Z91-$Z$35)/$Z$34))</f>
        <v>10.707684977160755</v>
      </c>
      <c r="AK91" s="169">
        <f>(((AA91-$AA$35)/$AA$34))</f>
        <v>8.3147590522930521</v>
      </c>
      <c r="AL91" s="169">
        <f>(((AB91-$AB$35)/$AB$34))</f>
        <v>-9.6576268351285688E-2</v>
      </c>
      <c r="AN91" s="162">
        <f t="shared" ref="AN91:AV93" si="138">T91</f>
        <v>2.2636331631754971</v>
      </c>
      <c r="AO91" s="172">
        <f t="shared" si="138"/>
        <v>0.31404682274247492</v>
      </c>
      <c r="AP91" s="162">
        <f t="shared" si="138"/>
        <v>2.1847404534606207</v>
      </c>
      <c r="AQ91" s="162">
        <f t="shared" si="138"/>
        <v>1.0498509888918992E-2</v>
      </c>
      <c r="AR91" s="162">
        <f t="shared" si="138"/>
        <v>2.7303576266594418</v>
      </c>
      <c r="AS91" s="162">
        <f t="shared" si="138"/>
        <v>1.3681929016526687E-2</v>
      </c>
      <c r="AT91" s="162">
        <f t="shared" si="138"/>
        <v>1.117487163998792E-2</v>
      </c>
      <c r="AU91" s="162">
        <f t="shared" si="138"/>
        <v>5.8139534883720929E-3</v>
      </c>
      <c r="AV91" s="162">
        <f t="shared" si="138"/>
        <v>7.1730594986408941E-3</v>
      </c>
      <c r="AW91" s="171" t="s">
        <v>268</v>
      </c>
      <c r="AX91" s="169">
        <f>(((AN91-$AN$35)/$AN$34))</f>
        <v>151.76615023867342</v>
      </c>
      <c r="AY91" s="170">
        <f>(((AO91-$AO$35)/$AO$34))</f>
        <v>130.58613170026018</v>
      </c>
      <c r="AZ91" s="169">
        <f>(((AP91-$AP$35)/$AP$34))</f>
        <v>208.26257186545809</v>
      </c>
      <c r="BA91" s="169">
        <f>(((AQ91-$AQ$35)/$AQ$34))</f>
        <v>19.51695373465548</v>
      </c>
      <c r="BB91" s="169">
        <f>(((AR91-$AR$35)/$AR$34))</f>
        <v>202.12369732540978</v>
      </c>
      <c r="BC91" s="169">
        <f>(((AS91-$AS$35)/$AS$34))</f>
        <v>23.998192139613877</v>
      </c>
      <c r="BD91" s="169">
        <f>(((AT91-$AT$35)/$AT$34))</f>
        <v>18.58518987232349</v>
      </c>
      <c r="BE91" s="169">
        <f>(((AU91-$AU$35)/$AU$34))</f>
        <v>14.892735784254556</v>
      </c>
      <c r="BF91" s="169">
        <f>(((AV91-$AV$35)/$AV$34))</f>
        <v>0.91162936534061545</v>
      </c>
      <c r="BR91" s="162">
        <v>2.2636331631754971</v>
      </c>
      <c r="BS91" s="162">
        <v>0.31404682274247492</v>
      </c>
      <c r="BT91" s="162">
        <v>2.1847404534606207</v>
      </c>
      <c r="BU91" s="162">
        <v>1.0498509888918992E-2</v>
      </c>
      <c r="BV91" s="162">
        <v>2.7303576266594418</v>
      </c>
      <c r="BW91" s="162">
        <v>1.3681929016526687E-2</v>
      </c>
      <c r="BX91" s="162">
        <v>1.117487163998792E-2</v>
      </c>
      <c r="BY91" s="162">
        <v>5.8139534883720929E-3</v>
      </c>
      <c r="BZ91" s="162">
        <v>7.1730594986408941E-3</v>
      </c>
      <c r="CE91" s="171" t="s">
        <v>268</v>
      </c>
      <c r="CF91" s="169">
        <f>(((BR91-$CF$35)/$CF$34))</f>
        <v>156.41298268195231</v>
      </c>
      <c r="CG91" s="170">
        <f>(((BS91-$CG$35)/$CG$34))</f>
        <v>127.24083807622308</v>
      </c>
      <c r="CH91" s="169">
        <f>(((BT91-$CH$35)/$CH$34))</f>
        <v>211.96649931620513</v>
      </c>
      <c r="CI91" s="169">
        <f>(((BU91-$CI$35)/$CI$34))</f>
        <v>-2.0641065128466205</v>
      </c>
      <c r="CJ91" s="169">
        <f>(((BV91-$CJ$35)/$CJ$34))</f>
        <v>203.64700196854233</v>
      </c>
      <c r="CK91" s="169">
        <f>(((BW91-$CK$35)/$CK$34))</f>
        <v>1.5918549329999181</v>
      </c>
      <c r="CL91" s="169">
        <f>(((BX91-$CL$35)/$CL$34))</f>
        <v>1.4649718823116293</v>
      </c>
      <c r="CM91" s="169">
        <f>(((BY91-$CM$35)/$CM$34))</f>
        <v>4.3728933205781617</v>
      </c>
      <c r="CN91" s="169">
        <f>(((BZ91-$CN$35)/$CN$34))</f>
        <v>-4.6631525028510321</v>
      </c>
    </row>
    <row r="92" spans="2:92">
      <c r="B92" s="162">
        <v>220119021</v>
      </c>
      <c r="C92" s="173" t="s">
        <v>267</v>
      </c>
      <c r="E92" s="162">
        <v>19133</v>
      </c>
      <c r="F92" s="162">
        <v>17553</v>
      </c>
      <c r="G92" s="162">
        <v>16474</v>
      </c>
      <c r="H92" s="162">
        <v>60719</v>
      </c>
      <c r="J92" s="162">
        <v>178534</v>
      </c>
      <c r="K92" s="172">
        <v>26667</v>
      </c>
      <c r="L92" s="162">
        <v>50828</v>
      </c>
      <c r="M92" s="162">
        <v>67</v>
      </c>
      <c r="N92" s="162">
        <v>62925</v>
      </c>
      <c r="O92" s="162">
        <v>302</v>
      </c>
      <c r="P92" s="162">
        <v>223</v>
      </c>
      <c r="Q92" s="162">
        <v>286</v>
      </c>
      <c r="R92" s="162">
        <v>69</v>
      </c>
      <c r="T92" s="162">
        <f>J92/H92</f>
        <v>2.9403316918921591</v>
      </c>
      <c r="U92" s="162">
        <f>K92/H92</f>
        <v>0.43918707488595005</v>
      </c>
      <c r="V92" s="162">
        <f t="shared" si="136"/>
        <v>2.6565619610097735</v>
      </c>
      <c r="W92" s="162">
        <f t="shared" si="136"/>
        <v>3.8170113370933744E-3</v>
      </c>
      <c r="X92" s="162">
        <f>N92/F92</f>
        <v>3.5848572893522475</v>
      </c>
      <c r="Y92" s="162">
        <f t="shared" si="137"/>
        <v>1.7205036176152225E-2</v>
      </c>
      <c r="Z92" s="162">
        <f t="shared" si="137"/>
        <v>1.3536481728784753E-2</v>
      </c>
      <c r="AA92" s="162">
        <f>Q92/G92</f>
        <v>1.7360689571445913E-2</v>
      </c>
      <c r="AB92" s="162">
        <f>R92/G92</f>
        <v>4.1884181133907978E-3</v>
      </c>
      <c r="AC92" s="171" t="s">
        <v>267</v>
      </c>
      <c r="AD92" s="169">
        <f>(((T92-$T$35)/$T$34))</f>
        <v>193.73696268412846</v>
      </c>
      <c r="AE92" s="170">
        <f>(((U92-$U$35)/$U$34))</f>
        <v>157.51910027761636</v>
      </c>
      <c r="AF92" s="169">
        <f>(((V92-$V$35)/$V$34))</f>
        <v>242.47145924736745</v>
      </c>
      <c r="AG92" s="169">
        <f>(((W92-$W$35)/$W$34))</f>
        <v>9.9726475677886786</v>
      </c>
      <c r="AH92" s="169">
        <f>(((X92-$X$35)/$X$34))</f>
        <v>246.29747300869963</v>
      </c>
      <c r="AI92" s="169">
        <f>(((Y92-$Y$35)/$Y$34))</f>
        <v>13.863145015828998</v>
      </c>
      <c r="AJ92" s="169">
        <f>(((Z92-$Z$35)/$Z$34))</f>
        <v>11.118967232072414</v>
      </c>
      <c r="AK92" s="169">
        <f>(((AA92-$AA$35)/$AA$34))</f>
        <v>8.5871625048163356</v>
      </c>
      <c r="AL92" s="169">
        <f>(((AB92-$AB$35)/$AB$34))</f>
        <v>-0.56644615871378035</v>
      </c>
      <c r="AN92" s="162">
        <f t="shared" si="138"/>
        <v>2.9403316918921591</v>
      </c>
      <c r="AO92" s="172">
        <f t="shared" si="138"/>
        <v>0.43918707488595005</v>
      </c>
      <c r="AP92" s="162">
        <f t="shared" si="138"/>
        <v>2.6565619610097735</v>
      </c>
      <c r="AQ92" s="162">
        <f t="shared" si="138"/>
        <v>3.8170113370933744E-3</v>
      </c>
      <c r="AR92" s="162">
        <f t="shared" si="138"/>
        <v>3.5848572893522475</v>
      </c>
      <c r="AS92" s="162">
        <f t="shared" si="138"/>
        <v>1.7205036176152225E-2</v>
      </c>
      <c r="AT92" s="162">
        <f t="shared" si="138"/>
        <v>1.3536481728784753E-2</v>
      </c>
      <c r="AU92" s="162">
        <f t="shared" si="138"/>
        <v>1.7360689571445913E-2</v>
      </c>
      <c r="AV92" s="162">
        <f t="shared" si="138"/>
        <v>4.1884181133907978E-3</v>
      </c>
      <c r="AW92" s="171" t="s">
        <v>267</v>
      </c>
      <c r="AX92" s="169">
        <f>(((AN92-$AN$35)/$AN$34))</f>
        <v>195.95361966841256</v>
      </c>
      <c r="AY92" s="170">
        <f>(((AO92-$AO$35)/$AO$34))</f>
        <v>170.17063395066836</v>
      </c>
      <c r="AZ92" s="169">
        <f>(((AP92-$AP$35)/$AP$34))</f>
        <v>248.9222202221334</v>
      </c>
      <c r="BA92" s="169">
        <f>(((AQ92-$AQ$35)/$AQ$34))</f>
        <v>19.335826101122514</v>
      </c>
      <c r="BB92" s="169">
        <f>(((AR92-$AR$35)/$AR$34))</f>
        <v>256.16687811802814</v>
      </c>
      <c r="BC92" s="169">
        <f>(((AS92-$AS$35)/$AS$34))</f>
        <v>24.299375451418033</v>
      </c>
      <c r="BD92" s="169">
        <f>(((AT92-$AT$35)/$AT$34))</f>
        <v>18.992467092735687</v>
      </c>
      <c r="BE92" s="169">
        <f>(((AU92-$AU$35)/$AU$34))</f>
        <v>15.162929528067107</v>
      </c>
      <c r="BF92" s="169">
        <f>(((AV92-$AV$35)/$AV$34))</f>
        <v>0.44233756587311451</v>
      </c>
      <c r="BR92" s="162">
        <v>2.9403316918921591</v>
      </c>
      <c r="BS92" s="162">
        <v>0.43918707488595005</v>
      </c>
      <c r="BT92" s="162">
        <v>2.6565619610097735</v>
      </c>
      <c r="BU92" s="162">
        <v>3.8170113370933744E-3</v>
      </c>
      <c r="BV92" s="162">
        <v>3.5848572893522475</v>
      </c>
      <c r="BW92" s="162">
        <v>1.7205036176152225E-2</v>
      </c>
      <c r="BX92" s="162">
        <v>1.3536481728784753E-2</v>
      </c>
      <c r="BY92" s="162">
        <v>1.7360689571445913E-2</v>
      </c>
      <c r="BZ92" s="162">
        <v>4.1884181133907978E-3</v>
      </c>
      <c r="CE92" s="171" t="s">
        <v>267</v>
      </c>
      <c r="CF92" s="169">
        <f>(((BR92-$CF$35)/$CF$34))</f>
        <v>204.40637844764623</v>
      </c>
      <c r="CG92" s="170">
        <f>(((BS92-$CG$35)/$CG$34))</f>
        <v>181.18217587620728</v>
      </c>
      <c r="CH92" s="169">
        <f>(((BT92-$CH$35)/$CH$34))</f>
        <v>256.32701262959642</v>
      </c>
      <c r="CI92" s="169">
        <f>(((BU92-$CI$35)/$CI$34))</f>
        <v>-2.2694357351274843</v>
      </c>
      <c r="CJ92" s="169">
        <f>(((BV92-$CJ$35)/$CJ$34))</f>
        <v>265.71696143639696</v>
      </c>
      <c r="CK92" s="169">
        <f>(((BW92-$CK$35)/$CK$34))</f>
        <v>1.9360079120727001</v>
      </c>
      <c r="CL92" s="169">
        <f>(((BX92-$CL$35)/$CL$34))</f>
        <v>1.9203147512644134</v>
      </c>
      <c r="CM92" s="169">
        <f>(((BY92-$CM$35)/$CM$34))</f>
        <v>4.6606042279344448</v>
      </c>
      <c r="CN92" s="169">
        <f>(((BZ92-$CN$35)/$CN$34))</f>
        <v>-5.1487555225286705</v>
      </c>
    </row>
    <row r="93" spans="2:92">
      <c r="B93" s="162">
        <v>220119043</v>
      </c>
      <c r="C93" s="173" t="s">
        <v>266</v>
      </c>
      <c r="E93" s="162">
        <v>14572</v>
      </c>
      <c r="F93" s="162">
        <v>15079</v>
      </c>
      <c r="G93" s="162">
        <v>13109</v>
      </c>
      <c r="H93" s="162">
        <v>55372</v>
      </c>
      <c r="J93" s="162">
        <v>173304</v>
      </c>
      <c r="K93" s="172">
        <v>21681</v>
      </c>
      <c r="L93" s="162">
        <v>36607</v>
      </c>
      <c r="M93" s="162">
        <v>163</v>
      </c>
      <c r="N93" s="162">
        <v>47738</v>
      </c>
      <c r="O93" s="162">
        <v>163</v>
      </c>
      <c r="P93" s="162">
        <v>129</v>
      </c>
      <c r="Q93" s="162">
        <v>44</v>
      </c>
      <c r="R93" s="162">
        <v>34</v>
      </c>
      <c r="T93" s="162">
        <f>J93/H93</f>
        <v>3.1298129018276386</v>
      </c>
      <c r="U93" s="162">
        <f>K93/H93</f>
        <v>0.39155168677309832</v>
      </c>
      <c r="V93" s="162">
        <f t="shared" si="136"/>
        <v>2.5121465824869613</v>
      </c>
      <c r="W93" s="162">
        <f t="shared" si="136"/>
        <v>1.080973539359374E-2</v>
      </c>
      <c r="X93" s="162">
        <f>N93/F93</f>
        <v>3.1658598050268587</v>
      </c>
      <c r="Y93" s="162">
        <f t="shared" si="137"/>
        <v>1.080973539359374E-2</v>
      </c>
      <c r="Z93" s="162">
        <f t="shared" si="137"/>
        <v>9.8405675490121289E-3</v>
      </c>
      <c r="AA93" s="162">
        <f>Q93/G93</f>
        <v>3.35647265237623E-3</v>
      </c>
      <c r="AB93" s="162">
        <f>R93/G93</f>
        <v>2.5936379586543597E-3</v>
      </c>
      <c r="AC93" s="171" t="s">
        <v>266</v>
      </c>
      <c r="AD93" s="169">
        <f>(((T93-$T$35)/$T$34))</f>
        <v>206.1538346713136</v>
      </c>
      <c r="AE93" s="170">
        <f>(((U93-$U$35)/$U$34))</f>
        <v>142.15758300066503</v>
      </c>
      <c r="AF93" s="169">
        <f>(((V93-$V$35)/$V$34))</f>
        <v>229.885615934903</v>
      </c>
      <c r="AG93" s="169">
        <f>(((W93-$W$35)/$W$34))</f>
        <v>10.16442949721845</v>
      </c>
      <c r="AH93" s="169">
        <f>(((X93-$X$35)/$X$34))</f>
        <v>219.33371682757004</v>
      </c>
      <c r="AI93" s="169">
        <f>(((Y93-$Y$35)/$Y$34))</f>
        <v>13.309253945208678</v>
      </c>
      <c r="AJ93" s="169">
        <f>(((Z93-$Z$35)/$Z$34))</f>
        <v>10.47531147999554</v>
      </c>
      <c r="AK93" s="169">
        <f>(((AA93-$AA$35)/$AA$34))</f>
        <v>8.2567836851054022</v>
      </c>
      <c r="AL93" s="169">
        <f>(((AB93-$AB$35)/$AB$34))</f>
        <v>-0.8175112213914868</v>
      </c>
      <c r="AN93" s="162">
        <f t="shared" si="138"/>
        <v>3.1298129018276386</v>
      </c>
      <c r="AO93" s="172">
        <f t="shared" si="138"/>
        <v>0.39155168677309832</v>
      </c>
      <c r="AP93" s="162">
        <f t="shared" si="138"/>
        <v>2.5121465824869613</v>
      </c>
      <c r="AQ93" s="162">
        <f t="shared" si="138"/>
        <v>1.080973539359374E-2</v>
      </c>
      <c r="AR93" s="162">
        <f t="shared" si="138"/>
        <v>3.1658598050268587</v>
      </c>
      <c r="AS93" s="162">
        <f t="shared" si="138"/>
        <v>1.080973539359374E-2</v>
      </c>
      <c r="AT93" s="162">
        <f t="shared" si="138"/>
        <v>9.8405675490121289E-3</v>
      </c>
      <c r="AU93" s="162">
        <f t="shared" si="138"/>
        <v>3.35647265237623E-3</v>
      </c>
      <c r="AV93" s="162">
        <f t="shared" si="138"/>
        <v>2.5936379586543597E-3</v>
      </c>
      <c r="AW93" s="171" t="s">
        <v>266</v>
      </c>
      <c r="AX93" s="169">
        <f>(((AN93-$AN$35)/$AN$34))</f>
        <v>208.32647821062417</v>
      </c>
      <c r="AY93" s="170">
        <f>(((AO93-$AO$35)/$AO$34))</f>
        <v>155.10255556937858</v>
      </c>
      <c r="AZ93" s="169">
        <f>(((AP93-$AP$35)/$AP$34))</f>
        <v>236.47709338055552</v>
      </c>
      <c r="BA93" s="169">
        <f>(((AQ93-$AQ$35)/$AQ$34))</f>
        <v>19.525390695124692</v>
      </c>
      <c r="BB93" s="169">
        <f>(((AR93-$AR$35)/$AR$34))</f>
        <v>229.6672107855791</v>
      </c>
      <c r="BC93" s="169">
        <f>(((AS93-$AS$35)/$AS$34))</f>
        <v>23.752654110736643</v>
      </c>
      <c r="BD93" s="169">
        <f>(((AT93-$AT$35)/$AT$34))</f>
        <v>18.355079210137887</v>
      </c>
      <c r="BE93" s="169">
        <f>(((AU93-$AU$35)/$AU$34))</f>
        <v>14.835230707265859</v>
      </c>
      <c r="BF93" s="169">
        <f>(((AV93-$AV$35)/$AV$34))</f>
        <v>0.19158139386868142</v>
      </c>
      <c r="BR93" s="162">
        <v>3.1298129018276386</v>
      </c>
      <c r="BS93" s="162">
        <v>0.39155168677309832</v>
      </c>
      <c r="BT93" s="162">
        <v>2.5121465824869613</v>
      </c>
      <c r="BU93" s="162">
        <v>1.080973539359374E-2</v>
      </c>
      <c r="BV93" s="162">
        <v>3.1658598050268587</v>
      </c>
      <c r="BW93" s="162">
        <v>1.080973539359374E-2</v>
      </c>
      <c r="BX93" s="162">
        <v>9.8405675490121289E-3</v>
      </c>
      <c r="BY93" s="162">
        <v>3.35647265237623E-3</v>
      </c>
      <c r="BZ93" s="162">
        <v>2.5936379586543597E-3</v>
      </c>
      <c r="CE93" s="171" t="s">
        <v>266</v>
      </c>
      <c r="CF93" s="169">
        <f>(((BR93-$CF$35)/$CF$34))</f>
        <v>217.8449279829056</v>
      </c>
      <c r="CG93" s="170">
        <f>(((BS93-$CG$35)/$CG$34))</f>
        <v>160.649081868352</v>
      </c>
      <c r="CH93" s="169">
        <f>(((BT93-$CH$35)/$CH$34))</f>
        <v>242.74912306941724</v>
      </c>
      <c r="CI93" s="169">
        <f>(((BU93-$CI$35)/$CI$34))</f>
        <v>-2.0545422376569813</v>
      </c>
      <c r="CJ93" s="169">
        <f>(((BV93-$CJ$35)/$CJ$34))</f>
        <v>235.28142353664759</v>
      </c>
      <c r="CK93" s="169">
        <f>(((BW93-$CK$35)/$CK$34))</f>
        <v>1.3112861205794402</v>
      </c>
      <c r="CL93" s="169">
        <f>(((BX93-$CL$35)/$CL$34))</f>
        <v>1.2077042428640483</v>
      </c>
      <c r="CM93" s="169">
        <f>(((BY93-$CM$35)/$CM$34))</f>
        <v>4.3116600823671059</v>
      </c>
      <c r="CN93" s="169">
        <f>(((BZ93-$CN$35)/$CN$34))</f>
        <v>-5.4082272509209552</v>
      </c>
    </row>
    <row r="94" spans="2:92">
      <c r="C94" s="173"/>
      <c r="K94" s="172"/>
      <c r="AC94" s="171"/>
      <c r="AD94" s="174"/>
      <c r="AE94" s="175"/>
      <c r="AF94" s="174"/>
      <c r="AG94" s="174"/>
      <c r="AH94" s="174"/>
      <c r="AI94" s="174"/>
      <c r="AJ94" s="174"/>
      <c r="AK94" s="174"/>
      <c r="AL94" s="174"/>
      <c r="AO94" s="172"/>
      <c r="AW94" s="171"/>
      <c r="AX94" s="174"/>
      <c r="AY94" s="175"/>
      <c r="AZ94" s="174"/>
      <c r="BA94" s="174"/>
      <c r="BB94" s="174"/>
      <c r="BC94" s="174"/>
      <c r="BD94" s="174"/>
      <c r="BE94" s="174"/>
      <c r="BF94" s="174"/>
      <c r="CE94" s="171"/>
      <c r="CF94" s="174"/>
      <c r="CG94" s="175"/>
      <c r="CH94" s="174"/>
      <c r="CI94" s="174"/>
      <c r="CJ94" s="174"/>
      <c r="CK94" s="174"/>
      <c r="CL94" s="174"/>
      <c r="CM94" s="174"/>
      <c r="CN94" s="174"/>
    </row>
    <row r="95" spans="2:92">
      <c r="B95" s="162">
        <v>220119037</v>
      </c>
      <c r="C95" s="173" t="s">
        <v>265</v>
      </c>
      <c r="E95" s="162">
        <v>10925</v>
      </c>
      <c r="F95" s="162">
        <v>10268</v>
      </c>
      <c r="G95" s="162">
        <v>9526</v>
      </c>
      <c r="H95" s="162">
        <v>38872</v>
      </c>
      <c r="J95" s="162">
        <v>83283</v>
      </c>
      <c r="K95" s="172">
        <v>12692</v>
      </c>
      <c r="L95" s="162">
        <v>123</v>
      </c>
      <c r="M95" s="162">
        <v>105</v>
      </c>
      <c r="N95" s="162">
        <v>56</v>
      </c>
      <c r="O95" s="162">
        <v>23657</v>
      </c>
      <c r="P95" s="162">
        <v>9803</v>
      </c>
      <c r="Q95" s="162">
        <v>104</v>
      </c>
      <c r="R95" s="162">
        <v>44</v>
      </c>
      <c r="T95" s="162">
        <f>J95/H95</f>
        <v>2.1424933113809428</v>
      </c>
      <c r="U95" s="162">
        <f>K95/H95</f>
        <v>0.32650751183371063</v>
      </c>
      <c r="V95" s="162">
        <f t="shared" ref="V95:W97" si="139">L95/E95</f>
        <v>1.125858123569794E-2</v>
      </c>
      <c r="W95" s="162">
        <f t="shared" si="139"/>
        <v>1.0225944682508765E-2</v>
      </c>
      <c r="X95" s="162">
        <f>N95/F95</f>
        <v>5.4538371640046749E-3</v>
      </c>
      <c r="Y95" s="162">
        <f t="shared" ref="Y95:Z97" si="140">O95/F95</f>
        <v>2.3039540319439036</v>
      </c>
      <c r="Z95" s="162">
        <f t="shared" si="140"/>
        <v>1.0290783119882427</v>
      </c>
      <c r="AA95" s="162">
        <f>Q95/G95</f>
        <v>1.0917488977535167E-2</v>
      </c>
      <c r="AB95" s="162">
        <f>R95/G95</f>
        <v>4.6189376443418013E-3</v>
      </c>
      <c r="AC95" s="171" t="s">
        <v>265</v>
      </c>
      <c r="AD95" s="169">
        <f>(((T95-$T$35)/$T$34))</f>
        <v>141.45390495695742</v>
      </c>
      <c r="AE95" s="170">
        <f>(((U95-$U$35)/$U$34))</f>
        <v>121.18205920039026</v>
      </c>
      <c r="AF95" s="169">
        <f>(((V95-$V$35)/$V$34))</f>
        <v>11.932480695924095</v>
      </c>
      <c r="AG95" s="169">
        <f>(((W95-$W$35)/$W$34))</f>
        <v>10.148418496634067</v>
      </c>
      <c r="AH95" s="169">
        <f>(((X95-$X$35)/$X$34))</f>
        <v>15.952028061480005</v>
      </c>
      <c r="AI95" s="169">
        <f>(((Y95-$Y$35)/$Y$34))</f>
        <v>211.91635511035506</v>
      </c>
      <c r="AJ95" s="169">
        <f>(((Z95-$Z$35)/$Z$34))</f>
        <v>187.97895605394203</v>
      </c>
      <c r="AK95" s="169">
        <f>(((AA95-$AA$35)/$AA$34))</f>
        <v>8.4351585034731151</v>
      </c>
      <c r="AL95" s="169">
        <f>(((AB95-$AB$35)/$AB$34))</f>
        <v>-0.49866978671593976</v>
      </c>
      <c r="AN95" s="162">
        <f t="shared" ref="AN95:AV97" si="141">T95</f>
        <v>2.1424933113809428</v>
      </c>
      <c r="AO95" s="172">
        <f t="shared" si="141"/>
        <v>0.32650751183371063</v>
      </c>
      <c r="AP95" s="162">
        <f t="shared" si="141"/>
        <v>1.125858123569794E-2</v>
      </c>
      <c r="AQ95" s="162">
        <f t="shared" si="141"/>
        <v>1.0225944682508765E-2</v>
      </c>
      <c r="AR95" s="162">
        <f t="shared" si="141"/>
        <v>5.4538371640046749E-3</v>
      </c>
      <c r="AS95" s="162">
        <f t="shared" si="141"/>
        <v>2.3039540319439036</v>
      </c>
      <c r="AT95" s="162">
        <f t="shared" si="141"/>
        <v>1.0290783119882427</v>
      </c>
      <c r="AU95" s="162">
        <f t="shared" si="141"/>
        <v>1.0917488977535167E-2</v>
      </c>
      <c r="AV95" s="162">
        <f t="shared" si="141"/>
        <v>4.6189376443418013E-3</v>
      </c>
      <c r="AW95" s="171" t="s">
        <v>265</v>
      </c>
      <c r="AX95" s="169">
        <f>(((AN95-$AN$35)/$AN$34))</f>
        <v>143.85588699627129</v>
      </c>
      <c r="AY95" s="170">
        <f>(((AO95-$AO$35)/$AO$34))</f>
        <v>134.52771058415229</v>
      </c>
      <c r="AZ95" s="169">
        <f>(((AP95-$AP$35)/$AP$34))</f>
        <v>20.960790958263402</v>
      </c>
      <c r="BA95" s="169">
        <f>(((AQ95-$AQ$35)/$AQ$34))</f>
        <v>19.509564809785175</v>
      </c>
      <c r="BB95" s="169">
        <f>(((AR95-$AR$35)/$AR$34))</f>
        <v>29.786042241824443</v>
      </c>
      <c r="BC95" s="169">
        <f>(((AS95-$AS$35)/$AS$34))</f>
        <v>219.78892618179307</v>
      </c>
      <c r="BD95" s="169">
        <f>(((AT95-$AT$35)/$AT$34))</f>
        <v>194.13020714664395</v>
      </c>
      <c r="BE95" s="169">
        <f>(((AU95-$AU$35)/$AU$34))</f>
        <v>15.012158567504843</v>
      </c>
      <c r="BF95" s="169">
        <f>(((AV95-$AV$35)/$AV$34))</f>
        <v>0.51003055116252516</v>
      </c>
      <c r="BR95" s="162">
        <v>2.1424933113809428</v>
      </c>
      <c r="BS95" s="162">
        <v>0.32650751183371063</v>
      </c>
      <c r="BT95" s="162">
        <v>1.125858123569794E-2</v>
      </c>
      <c r="BU95" s="162">
        <v>1.0225944682508765E-2</v>
      </c>
      <c r="BV95" s="162">
        <v>5.4538371640046749E-3</v>
      </c>
      <c r="BW95" s="162">
        <v>2.3039540319439036</v>
      </c>
      <c r="BX95" s="162">
        <v>1.0290783119882427</v>
      </c>
      <c r="BY95" s="162">
        <v>1.0917488977535167E-2</v>
      </c>
      <c r="BZ95" s="162">
        <v>4.6189376443418013E-3</v>
      </c>
      <c r="CE95" s="171" t="s">
        <v>265</v>
      </c>
      <c r="CF95" s="169">
        <f>(((BR95-$CF$35)/$CF$34))</f>
        <v>147.82139779820881</v>
      </c>
      <c r="CG95" s="170">
        <f>(((BS95-$CG$35)/$CG$34))</f>
        <v>132.61198147715135</v>
      </c>
      <c r="CH95" s="169">
        <f>(((BT95-$CH$35)/$CH$34))</f>
        <v>7.6164008434178845</v>
      </c>
      <c r="CI95" s="169">
        <f>(((BU95-$CI$35)/$CI$34))</f>
        <v>-2.07248271788789</v>
      </c>
      <c r="CJ95" s="169">
        <f>(((BV95-$CJ$35)/$CJ$34))</f>
        <v>5.7128480394616155</v>
      </c>
      <c r="CK95" s="169">
        <f>(((BW95-$CK$35)/$CK$34))</f>
        <v>225.31595170260204</v>
      </c>
      <c r="CL95" s="169">
        <f>(((BX95-$CL$35)/$CL$34))</f>
        <v>197.72729098564</v>
      </c>
      <c r="CM95" s="169">
        <f>(((BY95-$CM$35)/$CM$34))</f>
        <v>4.5000585052457591</v>
      </c>
      <c r="CN95" s="169">
        <f>(((BZ95-$CN$35)/$CN$34))</f>
        <v>-5.078709725638908</v>
      </c>
    </row>
    <row r="96" spans="2:92">
      <c r="B96" s="162">
        <v>220119044</v>
      </c>
      <c r="C96" s="173" t="s">
        <v>264</v>
      </c>
      <c r="E96" s="162">
        <v>10962</v>
      </c>
      <c r="F96" s="162">
        <v>11165</v>
      </c>
      <c r="G96" s="162">
        <v>9446</v>
      </c>
      <c r="H96" s="162">
        <v>40630</v>
      </c>
      <c r="J96" s="162">
        <v>101130</v>
      </c>
      <c r="K96" s="172">
        <v>14199</v>
      </c>
      <c r="L96" s="162">
        <v>187</v>
      </c>
      <c r="M96" s="162">
        <v>115</v>
      </c>
      <c r="N96" s="162">
        <v>130</v>
      </c>
      <c r="O96" s="162">
        <v>22867</v>
      </c>
      <c r="P96" s="162">
        <v>10476</v>
      </c>
      <c r="Q96" s="162">
        <v>77</v>
      </c>
      <c r="R96" s="162">
        <v>102</v>
      </c>
      <c r="T96" s="162">
        <f>J96/H96</f>
        <v>2.4890475018459268</v>
      </c>
      <c r="U96" s="162">
        <f>K96/H96</f>
        <v>0.34947083435884813</v>
      </c>
      <c r="V96" s="162">
        <f t="shared" si="139"/>
        <v>1.7058930852034301E-2</v>
      </c>
      <c r="W96" s="162">
        <f t="shared" si="139"/>
        <v>1.0300044782803403E-2</v>
      </c>
      <c r="X96" s="162">
        <f>N96/F96</f>
        <v>1.1643528884908196E-2</v>
      </c>
      <c r="Y96" s="162">
        <f t="shared" si="140"/>
        <v>2.0480967308553515</v>
      </c>
      <c r="Z96" s="162">
        <f t="shared" si="140"/>
        <v>1.1090408638577176</v>
      </c>
      <c r="AA96" s="162">
        <f>Q96/G96</f>
        <v>8.1515985602371374E-3</v>
      </c>
      <c r="AB96" s="162">
        <f>R96/G96</f>
        <v>1.0798221469405039E-2</v>
      </c>
      <c r="AC96" s="171" t="s">
        <v>264</v>
      </c>
      <c r="AD96" s="169">
        <f>(((T96-$T$35)/$T$34))</f>
        <v>164.1639088728684</v>
      </c>
      <c r="AE96" s="170">
        <f>(((U96-$U$35)/$U$34))</f>
        <v>128.58729907941489</v>
      </c>
      <c r="AF96" s="169">
        <f>(((V96-$V$35)/$V$34))</f>
        <v>12.43798289503505</v>
      </c>
      <c r="AG96" s="169">
        <f>(((W96-$W$35)/$W$34))</f>
        <v>10.150450760468678</v>
      </c>
      <c r="AH96" s="169">
        <f>(((X96-$X$35)/$X$34))</f>
        <v>16.350353456362779</v>
      </c>
      <c r="AI96" s="169">
        <f>(((Y96-$Y$35)/$Y$34))</f>
        <v>189.75679151133559</v>
      </c>
      <c r="AJ96" s="169">
        <f>(((Z96-$Z$35)/$Z$34))</f>
        <v>201.90470052691009</v>
      </c>
      <c r="AK96" s="169">
        <f>(((AA96-$AA$35)/$AA$34))</f>
        <v>8.3699073282879901</v>
      </c>
      <c r="AL96" s="169">
        <f>(((AB96-$AB$35)/$AB$34))</f>
        <v>0.47413030503039455</v>
      </c>
      <c r="AN96" s="162">
        <f t="shared" si="141"/>
        <v>2.4890475018459268</v>
      </c>
      <c r="AO96" s="172">
        <f t="shared" si="141"/>
        <v>0.34947083435884813</v>
      </c>
      <c r="AP96" s="162">
        <f t="shared" si="141"/>
        <v>1.7058930852034301E-2</v>
      </c>
      <c r="AQ96" s="162">
        <f t="shared" si="141"/>
        <v>1.0300044782803403E-2</v>
      </c>
      <c r="AR96" s="162">
        <f t="shared" si="141"/>
        <v>1.1643528884908196E-2</v>
      </c>
      <c r="AS96" s="162">
        <f t="shared" si="141"/>
        <v>2.0480967308553515</v>
      </c>
      <c r="AT96" s="162">
        <f t="shared" si="141"/>
        <v>1.1090408638577176</v>
      </c>
      <c r="AU96" s="162">
        <f t="shared" si="141"/>
        <v>8.1515985602371374E-3</v>
      </c>
      <c r="AV96" s="162">
        <f t="shared" si="141"/>
        <v>1.0798221469405039E-2</v>
      </c>
      <c r="AW96" s="171" t="s">
        <v>264</v>
      </c>
      <c r="AX96" s="169">
        <f>(((AN96-$AN$35)/$AN$34))</f>
        <v>166.48539193395865</v>
      </c>
      <c r="AY96" s="170">
        <f>(((AO96-$AO$35)/$AO$34))</f>
        <v>141.79149403195117</v>
      </c>
      <c r="AZ96" s="169">
        <f>(((AP96-$AP$35)/$AP$34))</f>
        <v>21.46064137197402</v>
      </c>
      <c r="BA96" s="169">
        <f>(((AQ96-$AQ$35)/$AQ$34))</f>
        <v>19.511573577085926</v>
      </c>
      <c r="BB96" s="169">
        <f>(((AR96-$AR$35)/$AR$34))</f>
        <v>30.177511827276604</v>
      </c>
      <c r="BC96" s="169">
        <f>(((AS96-$AS$35)/$AS$34))</f>
        <v>197.91620253199235</v>
      </c>
      <c r="BD96" s="169">
        <f>(((AT96-$AT$35)/$AT$34))</f>
        <v>207.92034380678064</v>
      </c>
      <c r="BE96" s="169">
        <f>(((AU96-$AU$35)/$AU$34))</f>
        <v>14.947436703122708</v>
      </c>
      <c r="BF96" s="169">
        <f>(((AV96-$AV$35)/$AV$34))</f>
        <v>1.4816337863168063</v>
      </c>
      <c r="BR96" s="162">
        <v>2.4890475018459268</v>
      </c>
      <c r="BS96" s="162">
        <v>0.34947083435884813</v>
      </c>
      <c r="BT96" s="162">
        <v>1.7058930852034301E-2</v>
      </c>
      <c r="BU96" s="162">
        <v>1.0300044782803403E-2</v>
      </c>
      <c r="BV96" s="162">
        <v>1.1643528884908196E-2</v>
      </c>
      <c r="BW96" s="162">
        <v>2.0480967308553515</v>
      </c>
      <c r="BX96" s="162">
        <v>1.1090408638577176</v>
      </c>
      <c r="BY96" s="162">
        <v>8.1515985602371374E-3</v>
      </c>
      <c r="BZ96" s="162">
        <v>1.0798221469405039E-2</v>
      </c>
      <c r="CE96" s="171" t="s">
        <v>264</v>
      </c>
      <c r="CF96" s="169">
        <f>(((BR96-$CF$35)/$CF$34))</f>
        <v>172.40001251573793</v>
      </c>
      <c r="CG96" s="170">
        <f>(((BS96-$CG$35)/$CG$34))</f>
        <v>142.51025414419271</v>
      </c>
      <c r="CH96" s="169">
        <f>(((BT96-$CH$35)/$CH$34))</f>
        <v>8.1617479339190702</v>
      </c>
      <c r="CI96" s="169">
        <f>(((BU96-$CI$35)/$CI$34))</f>
        <v>-2.0702055467044471</v>
      </c>
      <c r="CJ96" s="169">
        <f>(((BV96-$CJ$35)/$CJ$34))</f>
        <v>6.1624607555442372</v>
      </c>
      <c r="CK96" s="169">
        <f>(((BW96-$CK$35)/$CK$34))</f>
        <v>200.3226578862124</v>
      </c>
      <c r="CL96" s="169">
        <f>(((BX96-$CL$35)/$CL$34))</f>
        <v>213.14489863804565</v>
      </c>
      <c r="CM96" s="169">
        <f>(((BY96-$CM$35)/$CM$34))</f>
        <v>4.431140601876046</v>
      </c>
      <c r="CN96" s="169">
        <f>(((BZ96-$CN$35)/$CN$34))</f>
        <v>-4.0733363833924798</v>
      </c>
    </row>
    <row r="97" spans="2:92">
      <c r="B97" s="162">
        <v>220119039</v>
      </c>
      <c r="C97" s="173" t="s">
        <v>263</v>
      </c>
      <c r="E97" s="162">
        <v>10842</v>
      </c>
      <c r="F97" s="162">
        <v>13722</v>
      </c>
      <c r="G97" s="162">
        <v>11577</v>
      </c>
      <c r="H97" s="162">
        <v>52636</v>
      </c>
      <c r="J97" s="162">
        <v>122713</v>
      </c>
      <c r="K97" s="172">
        <v>17786</v>
      </c>
      <c r="L97" s="162">
        <v>87</v>
      </c>
      <c r="M97" s="162">
        <v>50</v>
      </c>
      <c r="N97" s="162">
        <v>141</v>
      </c>
      <c r="O97" s="162">
        <v>30067</v>
      </c>
      <c r="P97" s="162">
        <v>12398</v>
      </c>
      <c r="Q97" s="162">
        <v>73</v>
      </c>
      <c r="R97" s="162">
        <v>32</v>
      </c>
      <c r="T97" s="162">
        <f>J97/H97</f>
        <v>2.3313511665020137</v>
      </c>
      <c r="U97" s="162">
        <f>K97/H97</f>
        <v>0.33790561592826202</v>
      </c>
      <c r="V97" s="162">
        <f t="shared" si="139"/>
        <v>8.0243497509684559E-3</v>
      </c>
      <c r="W97" s="162">
        <f t="shared" si="139"/>
        <v>3.643783704999271E-3</v>
      </c>
      <c r="X97" s="162">
        <f>N97/F97</f>
        <v>1.0275470048097944E-2</v>
      </c>
      <c r="Y97" s="162">
        <f t="shared" si="140"/>
        <v>2.1911528931642619</v>
      </c>
      <c r="Z97" s="162">
        <f t="shared" si="140"/>
        <v>1.0709164723157987</v>
      </c>
      <c r="AA97" s="162">
        <f>Q97/G97</f>
        <v>6.3056059428176561E-3</v>
      </c>
      <c r="AB97" s="162">
        <f>R97/G97</f>
        <v>2.7641012352077393E-3</v>
      </c>
      <c r="AC97" s="171" t="s">
        <v>263</v>
      </c>
      <c r="AD97" s="169">
        <f>(((T97-$T$35)/$T$34))</f>
        <v>153.82992794948109</v>
      </c>
      <c r="AE97" s="170">
        <f>(((U97-$U$35)/$U$34))</f>
        <v>124.85773352381835</v>
      </c>
      <c r="AF97" s="169">
        <f>(((V97-$V$35)/$V$34))</f>
        <v>11.650616457368541</v>
      </c>
      <c r="AG97" s="169">
        <f>(((W97-$W$35)/$W$34))</f>
        <v>9.9678966396460655</v>
      </c>
      <c r="AH97" s="169">
        <f>(((X97-$X$35)/$X$34))</f>
        <v>16.262314729885496</v>
      </c>
      <c r="AI97" s="169">
        <f>(((Y97-$Y$35)/$Y$34))</f>
        <v>202.14675307752438</v>
      </c>
      <c r="AJ97" s="169">
        <f>(((Z97-$Z$35)/$Z$34))</f>
        <v>195.26521088597457</v>
      </c>
      <c r="AK97" s="169">
        <f>(((AA97-$AA$35)/$AA$34))</f>
        <v>8.3263578127625877</v>
      </c>
      <c r="AL97" s="169">
        <f>(((AB97-$AB$35)/$AB$34))</f>
        <v>-0.79067531357998388</v>
      </c>
      <c r="AN97" s="162">
        <f t="shared" si="141"/>
        <v>2.3313511665020137</v>
      </c>
      <c r="AO97" s="172">
        <f t="shared" si="141"/>
        <v>0.33790561592826202</v>
      </c>
      <c r="AP97" s="162">
        <f t="shared" si="141"/>
        <v>8.0243497509684559E-3</v>
      </c>
      <c r="AQ97" s="162">
        <f t="shared" si="141"/>
        <v>3.643783704999271E-3</v>
      </c>
      <c r="AR97" s="162">
        <f t="shared" si="141"/>
        <v>1.0275470048097944E-2</v>
      </c>
      <c r="AS97" s="162">
        <f t="shared" si="141"/>
        <v>2.1911528931642619</v>
      </c>
      <c r="AT97" s="162">
        <f t="shared" si="141"/>
        <v>1.0709164723157987</v>
      </c>
      <c r="AU97" s="162">
        <f t="shared" si="141"/>
        <v>6.3056059428176561E-3</v>
      </c>
      <c r="AV97" s="162">
        <f t="shared" si="141"/>
        <v>2.7641012352077393E-3</v>
      </c>
      <c r="AW97" s="171" t="s">
        <v>263</v>
      </c>
      <c r="AX97" s="169">
        <f>(((AN97-$AN$35)/$AN$34))</f>
        <v>156.18804133914352</v>
      </c>
      <c r="AY97" s="170">
        <f>(((AO97-$AO$35)/$AO$34))</f>
        <v>138.13317141272614</v>
      </c>
      <c r="AZ97" s="169">
        <f>(((AP97-$AP$35)/$AP$34))</f>
        <v>20.682078112898907</v>
      </c>
      <c r="BA97" s="169">
        <f>(((AQ97-$AQ$35)/$AQ$34))</f>
        <v>19.33113010204082</v>
      </c>
      <c r="BB97" s="169">
        <f>(((AR97-$AR$35)/$AR$34))</f>
        <v>30.090988386389938</v>
      </c>
      <c r="BC97" s="169">
        <f>(((AS97-$AS$35)/$AS$34))</f>
        <v>210.14578476893183</v>
      </c>
      <c r="BD97" s="169">
        <f>(((AT97-$AT$35)/$AT$34))</f>
        <v>201.34550899778401</v>
      </c>
      <c r="BE97" s="169">
        <f>(((AU97-$AU$35)/$AU$34))</f>
        <v>14.904240456775479</v>
      </c>
      <c r="BF97" s="169">
        <f>(((AV97-$AV$35)/$AV$34))</f>
        <v>0.21838428489344636</v>
      </c>
      <c r="BR97" s="162">
        <v>2.3313511665020137</v>
      </c>
      <c r="BS97" s="162">
        <v>0.33790561592826202</v>
      </c>
      <c r="BT97" s="162">
        <v>8.0243497509684559E-3</v>
      </c>
      <c r="BU97" s="162">
        <v>3.643783704999271E-3</v>
      </c>
      <c r="BV97" s="162">
        <v>1.0275470048097944E-2</v>
      </c>
      <c r="BW97" s="162">
        <v>2.1911528931642619</v>
      </c>
      <c r="BX97" s="162">
        <v>1.0709164723157987</v>
      </c>
      <c r="BY97" s="162">
        <v>6.3056059428176561E-3</v>
      </c>
      <c r="BZ97" s="162">
        <v>2.7641012352077393E-3</v>
      </c>
      <c r="CE97" s="171" t="s">
        <v>263</v>
      </c>
      <c r="CF97" s="169">
        <f>(((BR97-$CF$35)/$CF$34))</f>
        <v>161.21573722654347</v>
      </c>
      <c r="CG97" s="170">
        <f>(((BS97-$CG$35)/$CG$34))</f>
        <v>137.52510073903895</v>
      </c>
      <c r="CH97" s="169">
        <f>(((BT97-$CH$35)/$CH$34))</f>
        <v>7.3123193919762395</v>
      </c>
      <c r="CI97" s="169">
        <f>(((BU97-$CI$35)/$CI$34))</f>
        <v>-2.2747591958301316</v>
      </c>
      <c r="CJ97" s="169">
        <f>(((BV97-$CJ$35)/$CJ$34))</f>
        <v>6.0630863961877273</v>
      </c>
      <c r="CK97" s="169">
        <f>(((BW97-$CK$35)/$CK$34))</f>
        <v>214.29702829354449</v>
      </c>
      <c r="CL97" s="169">
        <f>(((BX97-$CL$35)/$CL$34))</f>
        <v>205.79412134245035</v>
      </c>
      <c r="CM97" s="169">
        <f>(((BY97-$CM$35)/$CM$34))</f>
        <v>4.3851438624416605</v>
      </c>
      <c r="CN97" s="169">
        <f>(((BZ97-$CN$35)/$CN$34))</f>
        <v>-5.3804927692349658</v>
      </c>
    </row>
    <row r="98" spans="2:92">
      <c r="C98" s="173"/>
      <c r="K98" s="172"/>
      <c r="AC98" s="171"/>
      <c r="AD98" s="174"/>
      <c r="AE98" s="175"/>
      <c r="AF98" s="174"/>
      <c r="AG98" s="174"/>
      <c r="AH98" s="174"/>
      <c r="AI98" s="174"/>
      <c r="AJ98" s="174"/>
      <c r="AK98" s="174"/>
      <c r="AL98" s="174"/>
      <c r="AO98" s="172"/>
      <c r="AW98" s="171"/>
      <c r="AX98" s="174"/>
      <c r="AY98" s="175"/>
      <c r="AZ98" s="174"/>
      <c r="BA98" s="174"/>
      <c r="BB98" s="174"/>
      <c r="BC98" s="174"/>
      <c r="BD98" s="174"/>
      <c r="BE98" s="174"/>
      <c r="BF98" s="174"/>
      <c r="CE98" s="171"/>
      <c r="CF98" s="174"/>
      <c r="CG98" s="175"/>
      <c r="CH98" s="174"/>
      <c r="CI98" s="174"/>
      <c r="CJ98" s="174"/>
      <c r="CK98" s="174"/>
      <c r="CL98" s="174"/>
      <c r="CM98" s="174"/>
      <c r="CN98" s="174"/>
    </row>
    <row r="99" spans="2:92">
      <c r="B99" s="162">
        <v>220119040</v>
      </c>
      <c r="C99" s="173" t="s">
        <v>262</v>
      </c>
      <c r="E99" s="162">
        <v>13110</v>
      </c>
      <c r="F99" s="162">
        <v>13320</v>
      </c>
      <c r="G99" s="162">
        <v>11268</v>
      </c>
      <c r="H99" s="162">
        <v>26234</v>
      </c>
      <c r="J99" s="162">
        <v>72425</v>
      </c>
      <c r="K99" s="172">
        <v>10515</v>
      </c>
      <c r="L99" s="162">
        <v>126</v>
      </c>
      <c r="M99" s="162">
        <v>63771</v>
      </c>
      <c r="N99" s="162">
        <v>100</v>
      </c>
      <c r="O99" s="162">
        <v>104</v>
      </c>
      <c r="P99" s="162">
        <v>64</v>
      </c>
      <c r="Q99" s="162">
        <v>62992</v>
      </c>
      <c r="R99" s="162">
        <v>15462</v>
      </c>
      <c r="T99" s="162">
        <f>J99/H99</f>
        <v>2.760730349927575</v>
      </c>
      <c r="U99" s="162">
        <f>K99/H99</f>
        <v>0.40081573530532894</v>
      </c>
      <c r="V99" s="162">
        <f t="shared" ref="V99:W101" si="142">L99/E99</f>
        <v>9.6109839816933638E-3</v>
      </c>
      <c r="W99" s="162">
        <f t="shared" si="142"/>
        <v>4.7876126126126124</v>
      </c>
      <c r="X99" s="162">
        <f>N99/F99</f>
        <v>7.5075075075075074E-3</v>
      </c>
      <c r="Y99" s="162">
        <f t="shared" ref="Y99:Z101" si="143">O99/F99</f>
        <v>7.8078078078078076E-3</v>
      </c>
      <c r="Z99" s="162">
        <f t="shared" si="143"/>
        <v>5.6798012069577564E-3</v>
      </c>
      <c r="AA99" s="162">
        <f>Q99/G99</f>
        <v>5.5903443379481716</v>
      </c>
      <c r="AB99" s="162">
        <f>R99/G99</f>
        <v>1.3722044728434504</v>
      </c>
      <c r="AC99" s="171" t="s">
        <v>262</v>
      </c>
      <c r="AD99" s="169">
        <f>(((T99-$T$35)/$T$34))</f>
        <v>181.96752722052616</v>
      </c>
      <c r="AE99" s="170">
        <f>(((U99-$U$35)/$U$34))</f>
        <v>145.14506451850707</v>
      </c>
      <c r="AF99" s="169">
        <f>(((V99-$V$35)/$V$34))</f>
        <v>11.788892103815305</v>
      </c>
      <c r="AG99" s="169">
        <f>(((W99-$W$35)/$W$34))</f>
        <v>141.17266961891173</v>
      </c>
      <c r="AH99" s="169">
        <f>(((X99-$X$35)/$X$34))</f>
        <v>16.084187963365295</v>
      </c>
      <c r="AI99" s="169">
        <f>(((Y99-$Y$35)/$Y$34))</f>
        <v>13.049259780594822</v>
      </c>
      <c r="AJ99" s="169">
        <f>(((Z99-$Z$35)/$Z$34))</f>
        <v>9.7507001771227255</v>
      </c>
      <c r="AK99" s="169">
        <f>(((AA99-$AA$35)/$AA$34))</f>
        <v>140.0615441613767</v>
      </c>
      <c r="AL99" s="169">
        <f>(((AB99-$AB$35)/$AB$34))</f>
        <v>214.79931162604714</v>
      </c>
      <c r="AN99" s="162">
        <f t="shared" ref="AN99:AV101" si="144">T99</f>
        <v>2.760730349927575</v>
      </c>
      <c r="AO99" s="172">
        <f t="shared" si="144"/>
        <v>0.40081573530532894</v>
      </c>
      <c r="AP99" s="162">
        <f t="shared" si="144"/>
        <v>9.6109839816933638E-3</v>
      </c>
      <c r="AQ99" s="162">
        <f t="shared" si="144"/>
        <v>4.7876126126126124</v>
      </c>
      <c r="AR99" s="162">
        <f t="shared" si="144"/>
        <v>7.5075075075075074E-3</v>
      </c>
      <c r="AS99" s="162">
        <f t="shared" si="144"/>
        <v>7.8078078078078076E-3</v>
      </c>
      <c r="AT99" s="162">
        <f t="shared" si="144"/>
        <v>5.6798012069577564E-3</v>
      </c>
      <c r="AU99" s="162">
        <f t="shared" si="144"/>
        <v>5.5903443379481716</v>
      </c>
      <c r="AV99" s="162">
        <f t="shared" si="144"/>
        <v>1.3722044728434504</v>
      </c>
      <c r="AW99" s="171" t="s">
        <v>262</v>
      </c>
      <c r="AX99" s="169">
        <f>(((AN99-$AN$35)/$AN$34))</f>
        <v>184.22590271496978</v>
      </c>
      <c r="AY99" s="170">
        <f>(((AO99-$AO$35)/$AO$34))</f>
        <v>158.03296959436818</v>
      </c>
      <c r="AZ99" s="169">
        <f>(((AP99-$AP$35)/$AP$34))</f>
        <v>20.818807763539553</v>
      </c>
      <c r="BA99" s="169">
        <f>(((AQ99-$AQ$35)/$AQ$34))</f>
        <v>149.01894581499087</v>
      </c>
      <c r="BB99" s="169">
        <f>(((AR99-$AR$35)/$AR$34))</f>
        <v>29.915927462975507</v>
      </c>
      <c r="BC99" s="169">
        <f>(((AS99-$AS$35)/$AS$34))</f>
        <v>23.496025387533297</v>
      </c>
      <c r="BD99" s="169">
        <f>(((AT99-$AT$35)/$AT$34))</f>
        <v>17.637524115579552</v>
      </c>
      <c r="BE99" s="169">
        <f>(((AU99-$AU$35)/$AU$34))</f>
        <v>145.57080456111177</v>
      </c>
      <c r="BF99" s="169">
        <f>(((AV99-$AV$35)/$AV$34))</f>
        <v>215.54312628957601</v>
      </c>
      <c r="BR99" s="162">
        <v>2.760730349927575</v>
      </c>
      <c r="BS99" s="162">
        <v>0.40081573530532894</v>
      </c>
      <c r="BT99" s="162">
        <v>9.6109839816933638E-3</v>
      </c>
      <c r="BU99" s="162">
        <v>4.7876126126126124</v>
      </c>
      <c r="BV99" s="162">
        <v>7.5075075075075074E-3</v>
      </c>
      <c r="BW99" s="162">
        <v>7.8078078078078076E-3</v>
      </c>
      <c r="BX99" s="162">
        <v>5.6798012069577564E-3</v>
      </c>
      <c r="BY99" s="162">
        <v>5.5903443379481716</v>
      </c>
      <c r="BZ99" s="162">
        <v>1.3722044728434504</v>
      </c>
      <c r="CE99" s="171" t="s">
        <v>262</v>
      </c>
      <c r="CF99" s="169">
        <f>(((BR99-$CF$35)/$CF$34))</f>
        <v>191.66853741627446</v>
      </c>
      <c r="CG99" s="170">
        <f>(((BS99-$CG$35)/$CG$34))</f>
        <v>164.64232275378325</v>
      </c>
      <c r="CH99" s="169">
        <f>(((BT99-$CH$35)/$CH$34))</f>
        <v>7.4614942553290353</v>
      </c>
      <c r="CI99" s="169">
        <f>(((BU99-$CI$35)/$CI$34))</f>
        <v>144.74145152939698</v>
      </c>
      <c r="CJ99" s="169">
        <f>(((BV99-$CJ$35)/$CJ$34))</f>
        <v>5.8620244997306026</v>
      </c>
      <c r="CK99" s="169">
        <f>(((BW99-$CK$35)/$CK$34))</f>
        <v>1.0180443102114578</v>
      </c>
      <c r="CL99" s="169">
        <f>(((BX99-$CL$35)/$CL$34))</f>
        <v>0.40546542612591052</v>
      </c>
      <c r="CM99" s="169">
        <f>(((BY99-$CM$35)/$CM$34))</f>
        <v>143.52306463409295</v>
      </c>
      <c r="CN99" s="169">
        <f>(((BZ99-$CN$35)/$CN$34))</f>
        <v>217.4283120030363</v>
      </c>
    </row>
    <row r="100" spans="2:92">
      <c r="B100" s="162">
        <v>220119048</v>
      </c>
      <c r="C100" s="173" t="s">
        <v>261</v>
      </c>
      <c r="E100" s="162">
        <v>8787</v>
      </c>
      <c r="F100" s="162">
        <v>10272</v>
      </c>
      <c r="G100" s="162">
        <v>8643</v>
      </c>
      <c r="H100" s="162">
        <v>37900</v>
      </c>
      <c r="J100" s="162">
        <v>104886</v>
      </c>
      <c r="K100" s="172">
        <v>13977</v>
      </c>
      <c r="L100" s="162">
        <v>227</v>
      </c>
      <c r="M100" s="162">
        <v>95532</v>
      </c>
      <c r="N100" s="162">
        <v>78</v>
      </c>
      <c r="O100" s="162">
        <v>154</v>
      </c>
      <c r="P100" s="162">
        <v>79</v>
      </c>
      <c r="Q100" s="162">
        <v>98158</v>
      </c>
      <c r="R100" s="162">
        <v>26647</v>
      </c>
      <c r="T100" s="162">
        <f>J100/H100</f>
        <v>2.7674406332453825</v>
      </c>
      <c r="U100" s="162">
        <f>K100/H100</f>
        <v>0.36878627968337729</v>
      </c>
      <c r="V100" s="162">
        <f t="shared" si="142"/>
        <v>2.5833617844543074E-2</v>
      </c>
      <c r="W100" s="162">
        <f t="shared" si="142"/>
        <v>9.300233644859814</v>
      </c>
      <c r="X100" s="162">
        <f>N100/F100</f>
        <v>7.5934579439252336E-3</v>
      </c>
      <c r="Y100" s="162">
        <f t="shared" si="143"/>
        <v>1.499221183800623E-2</v>
      </c>
      <c r="Z100" s="162">
        <f t="shared" si="143"/>
        <v>9.1403447876894604E-3</v>
      </c>
      <c r="AA100" s="162">
        <f>Q100/G100</f>
        <v>11.356936248987621</v>
      </c>
      <c r="AB100" s="162">
        <f>R100/G100</f>
        <v>3.0830730070577346</v>
      </c>
      <c r="AC100" s="171" t="s">
        <v>261</v>
      </c>
      <c r="AD100" s="169">
        <f>(((T100-$T$35)/$T$34))</f>
        <v>182.40725804651851</v>
      </c>
      <c r="AE100" s="170">
        <f>(((U100-$U$35)/$U$34))</f>
        <v>134.81616712939959</v>
      </c>
      <c r="AF100" s="169">
        <f>(((V100-$V$35)/$V$34))</f>
        <v>13.202699483623229</v>
      </c>
      <c r="AG100" s="169">
        <f>(((W100-$W$35)/$W$34))</f>
        <v>264.93547812630965</v>
      </c>
      <c r="AH100" s="169">
        <f>(((X100-$X$35)/$X$34))</f>
        <v>16.089719134071395</v>
      </c>
      <c r="AI100" s="169">
        <f>(((Y100-$Y$35)/$Y$34))</f>
        <v>13.671494351783132</v>
      </c>
      <c r="AJ100" s="169">
        <f>(((Z100-$Z$35)/$Z$34))</f>
        <v>10.353365356211839</v>
      </c>
      <c r="AK100" s="169">
        <f>(((AA100-$AA$35)/$AA$34))</f>
        <v>276.10341214540847</v>
      </c>
      <c r="AL100" s="169">
        <f>(((AB100-$AB$35)/$AB$34))</f>
        <v>484.14008220192204</v>
      </c>
      <c r="AN100" s="162">
        <f t="shared" si="144"/>
        <v>2.7674406332453825</v>
      </c>
      <c r="AO100" s="172">
        <f t="shared" si="144"/>
        <v>0.36878627968337729</v>
      </c>
      <c r="AP100" s="162">
        <f t="shared" si="144"/>
        <v>2.5833617844543074E-2</v>
      </c>
      <c r="AQ100" s="162">
        <f t="shared" si="144"/>
        <v>9.300233644859814</v>
      </c>
      <c r="AR100" s="162">
        <f t="shared" si="144"/>
        <v>7.5934579439252336E-3</v>
      </c>
      <c r="AS100" s="162">
        <f t="shared" si="144"/>
        <v>1.499221183800623E-2</v>
      </c>
      <c r="AT100" s="162">
        <f t="shared" si="144"/>
        <v>9.1403447876894604E-3</v>
      </c>
      <c r="AU100" s="162">
        <f t="shared" si="144"/>
        <v>11.356936248987621</v>
      </c>
      <c r="AV100" s="162">
        <f t="shared" si="144"/>
        <v>3.0830730070577346</v>
      </c>
      <c r="AW100" s="171" t="s">
        <v>261</v>
      </c>
      <c r="AX100" s="169">
        <f>(((AN100-$AN$35)/$AN$34))</f>
        <v>184.66407484980923</v>
      </c>
      <c r="AY100" s="170">
        <f>(((AO100-$AO$35)/$AO$34))</f>
        <v>147.90137694987789</v>
      </c>
      <c r="AZ100" s="169">
        <f>(((AP100-$AP$35)/$AP$34))</f>
        <v>22.216808019417773</v>
      </c>
      <c r="BA100" s="169">
        <f>(((AQ100-$AQ$35)/$AQ$34))</f>
        <v>271.35083921616325</v>
      </c>
      <c r="BB100" s="169">
        <f>(((AR100-$AR$35)/$AR$34))</f>
        <v>29.921363433494079</v>
      </c>
      <c r="BC100" s="169">
        <f>(((AS100-$AS$35)/$AS$34))</f>
        <v>24.110205570285469</v>
      </c>
      <c r="BD100" s="169">
        <f>(((AT100-$AT$35)/$AT$34))</f>
        <v>18.234320588190204</v>
      </c>
      <c r="BE100" s="169">
        <f>(((AU100-$AU$35)/$AU$34))</f>
        <v>280.50911494363737</v>
      </c>
      <c r="BF100" s="169">
        <f>(((AV100-$AV$35)/$AV$34))</f>
        <v>484.55252120100818</v>
      </c>
      <c r="BR100" s="162">
        <v>2.7674406332453825</v>
      </c>
      <c r="BS100" s="162">
        <v>0.36878627968337729</v>
      </c>
      <c r="BT100" s="162">
        <v>2.5833617844543074E-2</v>
      </c>
      <c r="BU100" s="162">
        <v>9.300233644859814</v>
      </c>
      <c r="BV100" s="162">
        <v>7.5934579439252336E-3</v>
      </c>
      <c r="BW100" s="162">
        <v>1.499221183800623E-2</v>
      </c>
      <c r="BX100" s="162">
        <v>9.1403447876894604E-3</v>
      </c>
      <c r="BY100" s="162">
        <v>11.356936248987621</v>
      </c>
      <c r="BZ100" s="162">
        <v>3.0830730070577346</v>
      </c>
      <c r="CE100" s="171" t="s">
        <v>261</v>
      </c>
      <c r="CF100" s="169">
        <f>(((BR100-$CF$35)/$CF$34))</f>
        <v>192.14444990803386</v>
      </c>
      <c r="CG100" s="170">
        <f>(((BS100-$CG$35)/$CG$34))</f>
        <v>150.83612006791643</v>
      </c>
      <c r="CH100" s="169">
        <f>(((BT100-$CH$35)/$CH$34))</f>
        <v>8.9867413115502828</v>
      </c>
      <c r="CI100" s="169">
        <f>(((BU100-$CI$35)/$CI$34))</f>
        <v>283.41886944882685</v>
      </c>
      <c r="CJ100" s="169">
        <f>(((BV100-$CJ$35)/$CJ$34))</f>
        <v>5.8682678493041767</v>
      </c>
      <c r="CK100" s="169">
        <f>(((BW100-$CK$35)/$CK$34))</f>
        <v>1.7198492618718235</v>
      </c>
      <c r="CL100" s="169">
        <f>(((BX100-$CL$35)/$CL$34))</f>
        <v>1.0726940468290438</v>
      </c>
      <c r="CM100" s="169">
        <f>(((BY100-$CM$35)/$CM$34))</f>
        <v>287.20967694963997</v>
      </c>
      <c r="CN100" s="169">
        <f>(((BZ100-$CN$35)/$CN$34))</f>
        <v>495.78769232647664</v>
      </c>
    </row>
    <row r="101" spans="2:92">
      <c r="B101" s="162">
        <v>220119023</v>
      </c>
      <c r="C101" s="173" t="s">
        <v>260</v>
      </c>
      <c r="E101" s="162">
        <v>11226</v>
      </c>
      <c r="F101" s="162">
        <v>12665</v>
      </c>
      <c r="G101" s="162">
        <v>10199</v>
      </c>
      <c r="H101" s="162">
        <v>39144</v>
      </c>
      <c r="J101" s="162">
        <v>109125</v>
      </c>
      <c r="K101" s="172">
        <v>17436</v>
      </c>
      <c r="L101" s="162">
        <v>122</v>
      </c>
      <c r="M101" s="162">
        <v>111130</v>
      </c>
      <c r="N101" s="162">
        <v>54</v>
      </c>
      <c r="O101" s="162">
        <v>173</v>
      </c>
      <c r="P101" s="162">
        <v>83</v>
      </c>
      <c r="Q101" s="162">
        <v>118242</v>
      </c>
      <c r="R101" s="162">
        <v>26846</v>
      </c>
      <c r="T101" s="162">
        <f>J101/H101</f>
        <v>2.7877835683629675</v>
      </c>
      <c r="U101" s="162">
        <f>K101/H101</f>
        <v>0.4454322501532802</v>
      </c>
      <c r="V101" s="162">
        <f t="shared" si="142"/>
        <v>1.0867628719045074E-2</v>
      </c>
      <c r="W101" s="162">
        <f t="shared" si="142"/>
        <v>8.7745756020529022</v>
      </c>
      <c r="X101" s="162">
        <f>N101/F101</f>
        <v>4.2637189103829449E-3</v>
      </c>
      <c r="Y101" s="162">
        <f t="shared" si="143"/>
        <v>1.3659692064745361E-2</v>
      </c>
      <c r="Z101" s="162">
        <f t="shared" si="143"/>
        <v>8.1380527502696344E-3</v>
      </c>
      <c r="AA101" s="162">
        <f>Q101/G101</f>
        <v>11.593489557799785</v>
      </c>
      <c r="AB101" s="162">
        <f>R101/G101</f>
        <v>2.6322188449848025</v>
      </c>
      <c r="AC101" s="171" t="s">
        <v>260</v>
      </c>
      <c r="AD101" s="169">
        <f>(((T101-$T$35)/$T$34))</f>
        <v>183.74034865368046</v>
      </c>
      <c r="AE101" s="170">
        <f>(((U101-$U$35)/$U$34))</f>
        <v>159.53305191246821</v>
      </c>
      <c r="AF101" s="169">
        <f>(((V101-$V$35)/$V$34))</f>
        <v>11.898409067489942</v>
      </c>
      <c r="AG101" s="169">
        <f>(((W101-$W$35)/$W$34))</f>
        <v>250.5188197746802</v>
      </c>
      <c r="AH101" s="169">
        <f>(((X101-$X$35)/$X$34))</f>
        <v>15.875440350054875</v>
      </c>
      <c r="AI101" s="169">
        <f>(((Y101-$Y$35)/$Y$34))</f>
        <v>13.556086049823806</v>
      </c>
      <c r="AJ101" s="169">
        <f>(((Z101-$Z$35)/$Z$34))</f>
        <v>10.178812862899937</v>
      </c>
      <c r="AK101" s="169">
        <f>(((AA101-$AA$35)/$AA$34))</f>
        <v>281.68403142713765</v>
      </c>
      <c r="AL101" s="169">
        <f>(((AB101-$AB$35)/$AB$34))</f>
        <v>413.16244423523153</v>
      </c>
      <c r="AN101" s="162">
        <f t="shared" si="144"/>
        <v>2.7877835683629675</v>
      </c>
      <c r="AO101" s="172">
        <f t="shared" si="144"/>
        <v>0.4454322501532802</v>
      </c>
      <c r="AP101" s="162">
        <f t="shared" si="144"/>
        <v>1.0867628719045074E-2</v>
      </c>
      <c r="AQ101" s="162">
        <f t="shared" si="144"/>
        <v>8.7745756020529022</v>
      </c>
      <c r="AR101" s="162">
        <f t="shared" si="144"/>
        <v>4.2637189103829449E-3</v>
      </c>
      <c r="AS101" s="162">
        <f t="shared" si="144"/>
        <v>1.3659692064745361E-2</v>
      </c>
      <c r="AT101" s="162">
        <f t="shared" si="144"/>
        <v>8.1380527502696344E-3</v>
      </c>
      <c r="AU101" s="162">
        <f t="shared" si="144"/>
        <v>11.593489557799785</v>
      </c>
      <c r="AV101" s="162">
        <f t="shared" si="144"/>
        <v>2.6322188449848025</v>
      </c>
      <c r="AW101" s="171" t="s">
        <v>260</v>
      </c>
      <c r="AX101" s="169">
        <f>(((AN101-$AN$35)/$AN$34))</f>
        <v>185.99244011953164</v>
      </c>
      <c r="AY101" s="170">
        <f>(((AO101-$AO$35)/$AO$34))</f>
        <v>172.14611466282471</v>
      </c>
      <c r="AZ101" s="169">
        <f>(((AP101-$AP$35)/$AP$34))</f>
        <v>20.927100268888442</v>
      </c>
      <c r="BA101" s="169">
        <f>(((AQ101-$AQ$35)/$AQ$34))</f>
        <v>257.10086271722787</v>
      </c>
      <c r="BB101" s="169">
        <f>(((AR101-$AR$35)/$AR$34))</f>
        <v>29.710772725927402</v>
      </c>
      <c r="BC101" s="169">
        <f>(((AS101-$AS$35)/$AS$34))</f>
        <v>23.996291147541118</v>
      </c>
      <c r="BD101" s="169">
        <f>(((AT101-$AT$35)/$AT$34))</f>
        <v>18.061467873435078</v>
      </c>
      <c r="BE101" s="169">
        <f>(((AU101-$AU$35)/$AU$34))</f>
        <v>286.04446481734738</v>
      </c>
      <c r="BF101" s="169">
        <f>(((AV101-$AV$35)/$AV$34))</f>
        <v>413.66220852818793</v>
      </c>
      <c r="BR101" s="162">
        <v>2.7877835683629675</v>
      </c>
      <c r="BS101" s="162">
        <v>0.4454322501532802</v>
      </c>
      <c r="BT101" s="162">
        <v>1.0867628719045074E-2</v>
      </c>
      <c r="BU101" s="162">
        <v>8.7745756020529022</v>
      </c>
      <c r="BV101" s="162">
        <v>4.2637189103829449E-3</v>
      </c>
      <c r="BW101" s="162">
        <v>1.3659692064745361E-2</v>
      </c>
      <c r="BX101" s="162">
        <v>8.1380527502696344E-3</v>
      </c>
      <c r="BY101" s="162">
        <v>11.593489557799785</v>
      </c>
      <c r="BZ101" s="162">
        <v>2.6322188449848025</v>
      </c>
      <c r="CE101" s="171" t="s">
        <v>260</v>
      </c>
      <c r="CF101" s="169">
        <f>(((BR101-$CF$35)/$CF$34))</f>
        <v>193.58722906995351</v>
      </c>
      <c r="CG101" s="170">
        <f>(((BS101-$CG$35)/$CG$34))</f>
        <v>183.87414031566624</v>
      </c>
      <c r="CH101" s="169">
        <f>(((BT101-$CH$35)/$CH$34))</f>
        <v>7.5796436078056946</v>
      </c>
      <c r="CI101" s="169">
        <f>(((BU101-$CI$35)/$CI$34))</f>
        <v>267.26486503229768</v>
      </c>
      <c r="CJ101" s="169">
        <f>(((BV101-$CJ$35)/$CJ$34))</f>
        <v>5.6263990974790472</v>
      </c>
      <c r="CK101" s="169">
        <f>(((BW101-$CK$35)/$CK$34))</f>
        <v>1.5896827273716756</v>
      </c>
      <c r="CL101" s="169">
        <f>(((BX101-$CL$35)/$CL$34))</f>
        <v>0.87944176779606009</v>
      </c>
      <c r="CM101" s="169">
        <f>(((BY101-$CM$35)/$CM$34))</f>
        <v>293.10389386313176</v>
      </c>
      <c r="CN101" s="169">
        <f>(((BZ101-$CN$35)/$CN$34))</f>
        <v>422.43343823792338</v>
      </c>
    </row>
    <row r="103" spans="2:92">
      <c r="S103" s="162" t="s">
        <v>352</v>
      </c>
      <c r="T103" s="162">
        <f t="shared" ref="T103:AB103" si="145">MAX(T67:T101)</f>
        <v>3.7059415911379658</v>
      </c>
      <c r="U103" s="162">
        <f t="shared" si="145"/>
        <v>0.62565961732124875</v>
      </c>
      <c r="V103" s="162">
        <f t="shared" si="145"/>
        <v>4.5655018075400244</v>
      </c>
      <c r="W103" s="162">
        <f t="shared" si="145"/>
        <v>9.300233644859814</v>
      </c>
      <c r="X103" s="162">
        <f t="shared" si="145"/>
        <v>5.6543490619670269</v>
      </c>
      <c r="Y103" s="162">
        <f t="shared" si="145"/>
        <v>2.9096756345528738</v>
      </c>
      <c r="Z103" s="162">
        <f t="shared" si="145"/>
        <v>1.3454825878723922</v>
      </c>
      <c r="AA103" s="162">
        <f t="shared" si="145"/>
        <v>13.069078408904895</v>
      </c>
      <c r="AB103" s="162">
        <f t="shared" si="145"/>
        <v>3.0830730070577346</v>
      </c>
    </row>
    <row r="104" spans="2:92">
      <c r="S104" s="162" t="s">
        <v>351</v>
      </c>
      <c r="T104" s="162">
        <f t="shared" ref="T104:AB104" si="146">MIN(T67:T101)</f>
        <v>0.69095104664578866</v>
      </c>
      <c r="U104" s="162">
        <f t="shared" si="146"/>
        <v>4.1611410721126924E-2</v>
      </c>
      <c r="V104" s="162">
        <f t="shared" si="146"/>
        <v>1.851404652660388E-3</v>
      </c>
      <c r="W104" s="162">
        <f t="shared" si="146"/>
        <v>2.342294383816875E-3</v>
      </c>
      <c r="X104" s="162">
        <f t="shared" si="146"/>
        <v>4.2637189103829449E-3</v>
      </c>
      <c r="Y104" s="162">
        <f t="shared" si="146"/>
        <v>2.8009290886733158E-3</v>
      </c>
      <c r="Z104" s="162">
        <f t="shared" si="146"/>
        <v>2.173004596740493E-3</v>
      </c>
      <c r="AA104" s="162">
        <f t="shared" si="146"/>
        <v>2.807411566535654E-3</v>
      </c>
      <c r="AB104" s="162">
        <f t="shared" si="146"/>
        <v>2.5936379586543597E-3</v>
      </c>
    </row>
    <row r="105" spans="2:92">
      <c r="AC105" s="168"/>
      <c r="AD105" s="285" t="s">
        <v>300</v>
      </c>
      <c r="AE105" s="285"/>
      <c r="AF105" s="285"/>
      <c r="AG105" s="285"/>
      <c r="AH105" s="285"/>
      <c r="AI105" s="285"/>
      <c r="AJ105" s="285"/>
      <c r="AK105" s="285"/>
      <c r="AL105" s="285"/>
      <c r="AW105" s="164"/>
      <c r="AX105" s="286" t="s">
        <v>299</v>
      </c>
      <c r="AY105" s="286"/>
      <c r="AZ105" s="286"/>
      <c r="BA105" s="286"/>
      <c r="BB105" s="286"/>
      <c r="BC105" s="286"/>
      <c r="BD105" s="286"/>
      <c r="BE105" s="286"/>
      <c r="BF105" s="286"/>
    </row>
    <row r="106" spans="2:92">
      <c r="AC106" s="168"/>
      <c r="AD106" s="168" t="s">
        <v>184</v>
      </c>
      <c r="AE106" s="168" t="s">
        <v>298</v>
      </c>
      <c r="AF106" s="168" t="s">
        <v>297</v>
      </c>
      <c r="AG106" s="168" t="s">
        <v>296</v>
      </c>
      <c r="AH106" s="168" t="s">
        <v>295</v>
      </c>
      <c r="AI106" s="168" t="s">
        <v>294</v>
      </c>
      <c r="AJ106" s="168" t="s">
        <v>293</v>
      </c>
      <c r="AK106" s="168" t="s">
        <v>292</v>
      </c>
      <c r="AL106" s="168" t="s">
        <v>291</v>
      </c>
      <c r="AW106" s="164"/>
      <c r="AX106" s="164" t="s">
        <v>184</v>
      </c>
      <c r="AY106" s="164" t="s">
        <v>298</v>
      </c>
      <c r="AZ106" s="164" t="s">
        <v>297</v>
      </c>
      <c r="BA106" s="164" t="s">
        <v>296</v>
      </c>
      <c r="BB106" s="164" t="s">
        <v>295</v>
      </c>
      <c r="BC106" s="164" t="s">
        <v>294</v>
      </c>
      <c r="BD106" s="164" t="s">
        <v>293</v>
      </c>
      <c r="BE106" s="164" t="s">
        <v>292</v>
      </c>
      <c r="BF106" s="164" t="s">
        <v>291</v>
      </c>
    </row>
    <row r="107" spans="2:92">
      <c r="AC107" s="168" t="s">
        <v>290</v>
      </c>
      <c r="AD107" s="168" t="s">
        <v>289</v>
      </c>
      <c r="AE107" s="168" t="s">
        <v>289</v>
      </c>
      <c r="AF107" s="168" t="s">
        <v>76</v>
      </c>
      <c r="AG107" s="168" t="s">
        <v>288</v>
      </c>
      <c r="AH107" s="168" t="s">
        <v>288</v>
      </c>
      <c r="AI107" s="168" t="s">
        <v>288</v>
      </c>
      <c r="AJ107" s="168" t="s">
        <v>287</v>
      </c>
      <c r="AK107" s="168" t="s">
        <v>287</v>
      </c>
      <c r="AL107" s="168" t="s">
        <v>287</v>
      </c>
      <c r="AW107" s="164" t="s">
        <v>290</v>
      </c>
      <c r="AX107" s="164" t="s">
        <v>289</v>
      </c>
      <c r="AY107" s="164" t="s">
        <v>289</v>
      </c>
      <c r="AZ107" s="164" t="s">
        <v>76</v>
      </c>
      <c r="BA107" s="164" t="s">
        <v>288</v>
      </c>
      <c r="BB107" s="164" t="s">
        <v>288</v>
      </c>
      <c r="BC107" s="164" t="s">
        <v>288</v>
      </c>
      <c r="BD107" s="164" t="s">
        <v>287</v>
      </c>
      <c r="BE107" s="164" t="s">
        <v>287</v>
      </c>
      <c r="BF107" s="164" t="s">
        <v>287</v>
      </c>
    </row>
    <row r="108" spans="2:92">
      <c r="AC108" s="168" t="s">
        <v>286</v>
      </c>
      <c r="AD108" s="167">
        <v>66.029979066354656</v>
      </c>
      <c r="AE108" s="167">
        <v>30.643985166676043</v>
      </c>
      <c r="AF108" s="167">
        <v>207.03946308174432</v>
      </c>
      <c r="AG108" s="168"/>
      <c r="AH108" s="167">
        <v>35.242548328716211</v>
      </c>
      <c r="AI108" s="168"/>
      <c r="AJ108" s="168"/>
      <c r="AK108" s="168"/>
      <c r="AL108" s="168"/>
      <c r="AW108" s="164" t="s">
        <v>286</v>
      </c>
      <c r="AX108" s="163">
        <v>68.699312401171923</v>
      </c>
      <c r="AY108" s="163">
        <v>45.71911365747102</v>
      </c>
      <c r="AZ108" s="163">
        <v>213.88637275573612</v>
      </c>
      <c r="BA108" s="164"/>
      <c r="BB108" s="163">
        <v>48.744542174759594</v>
      </c>
      <c r="BC108" s="164"/>
      <c r="BD108" s="164"/>
      <c r="BE108" s="164"/>
      <c r="BF108" s="164"/>
    </row>
    <row r="109" spans="2:92">
      <c r="AC109" s="168" t="s">
        <v>285</v>
      </c>
      <c r="AD109" s="167">
        <v>130.33922388566157</v>
      </c>
      <c r="AE109" s="167">
        <v>113.93679493302113</v>
      </c>
      <c r="AF109" s="167">
        <v>408.8361362443851</v>
      </c>
      <c r="AG109" s="168"/>
      <c r="AH109" s="167">
        <v>379.47553173972528</v>
      </c>
      <c r="AI109" s="168"/>
      <c r="AJ109" s="168"/>
      <c r="AK109" s="168"/>
      <c r="AL109" s="168"/>
      <c r="AW109" s="165" t="s">
        <v>285</v>
      </c>
      <c r="AX109" s="163">
        <v>132.78060356104953</v>
      </c>
      <c r="AY109" s="163">
        <v>127.42084686062677</v>
      </c>
      <c r="AZ109" s="163">
        <v>413.42685100325548</v>
      </c>
      <c r="BA109" s="164"/>
      <c r="BB109" s="163">
        <v>387.05273202674306</v>
      </c>
      <c r="BC109" s="164"/>
      <c r="BD109" s="164"/>
      <c r="BE109" s="164"/>
      <c r="BF109" s="164"/>
    </row>
    <row r="110" spans="2:92">
      <c r="AC110" s="168" t="s">
        <v>284</v>
      </c>
      <c r="AD110" s="167">
        <v>52.750983723896532</v>
      </c>
      <c r="AE110" s="167">
        <v>42.417396249499006</v>
      </c>
      <c r="AF110" s="167">
        <v>151.05823335416139</v>
      </c>
      <c r="AG110" s="168"/>
      <c r="AH110" s="167">
        <v>30.44910244544652</v>
      </c>
      <c r="AI110" s="168"/>
      <c r="AJ110" s="168"/>
      <c r="AK110" s="168"/>
      <c r="AL110" s="168"/>
      <c r="AW110" s="164" t="s">
        <v>284</v>
      </c>
      <c r="AX110" s="163">
        <v>55.467386427828039</v>
      </c>
      <c r="AY110" s="163">
        <v>57.267626594881172</v>
      </c>
      <c r="AZ110" s="163">
        <v>158.53104316750688</v>
      </c>
      <c r="BA110" s="164"/>
      <c r="BB110" s="163">
        <v>44.033599069153205</v>
      </c>
      <c r="BC110" s="164"/>
      <c r="BD110" s="164"/>
      <c r="BE110" s="164"/>
      <c r="BF110" s="164"/>
    </row>
    <row r="111" spans="2:92">
      <c r="AC111" s="168"/>
      <c r="AD111" s="168"/>
      <c r="AE111" s="168"/>
      <c r="AF111" s="168"/>
      <c r="AG111" s="168"/>
      <c r="AH111" s="168"/>
      <c r="AI111" s="168"/>
      <c r="AJ111" s="168"/>
      <c r="AK111" s="168"/>
      <c r="AL111" s="168"/>
      <c r="AW111" s="164"/>
      <c r="AX111" s="164"/>
      <c r="AY111" s="164"/>
      <c r="AZ111" s="164"/>
      <c r="BA111" s="164"/>
      <c r="BB111" s="164"/>
      <c r="BC111" s="164"/>
      <c r="BD111" s="164"/>
      <c r="BE111" s="164"/>
      <c r="BF111" s="164"/>
    </row>
    <row r="112" spans="2:92">
      <c r="AC112" s="168" t="s">
        <v>283</v>
      </c>
      <c r="AD112" s="167">
        <v>49.030320731410107</v>
      </c>
      <c r="AE112" s="167">
        <v>35.981895186249361</v>
      </c>
      <c r="AF112" s="168"/>
      <c r="AG112" s="168"/>
      <c r="AH112" s="168"/>
      <c r="AI112" s="167">
        <v>63.143403408258258</v>
      </c>
      <c r="AJ112" s="167">
        <v>31.160214953470661</v>
      </c>
      <c r="AK112" s="168"/>
      <c r="AL112" s="168"/>
      <c r="AW112" s="164" t="s">
        <v>283</v>
      </c>
      <c r="AX112" s="163">
        <v>51.759911877330374</v>
      </c>
      <c r="AY112" s="163">
        <v>50.955057810454157</v>
      </c>
      <c r="AZ112" s="164"/>
      <c r="BA112" s="164"/>
      <c r="BB112" s="164"/>
      <c r="BC112" s="163">
        <v>72.941735595011863</v>
      </c>
      <c r="BD112" s="163">
        <v>38.838554707958927</v>
      </c>
      <c r="BE112" s="164"/>
      <c r="BF112" s="164"/>
    </row>
    <row r="113" spans="29:58">
      <c r="AC113" s="168" t="s">
        <v>282</v>
      </c>
      <c r="AD113" s="167">
        <v>46.333051066788194</v>
      </c>
      <c r="AE113" s="167">
        <v>34.107824948908878</v>
      </c>
      <c r="AF113" s="168"/>
      <c r="AG113" s="168"/>
      <c r="AH113" s="168"/>
      <c r="AI113" s="167">
        <v>64.263813431820807</v>
      </c>
      <c r="AJ113" s="167">
        <v>16.330366494517136</v>
      </c>
      <c r="AK113" s="168"/>
      <c r="AL113" s="168"/>
      <c r="AW113" s="164" t="s">
        <v>282</v>
      </c>
      <c r="AX113" s="163">
        <v>49.072203085212031</v>
      </c>
      <c r="AY113" s="163">
        <v>49.11678645228185</v>
      </c>
      <c r="AZ113" s="164"/>
      <c r="BA113" s="164"/>
      <c r="BB113" s="164"/>
      <c r="BC113" s="163">
        <v>74.047642699650638</v>
      </c>
      <c r="BD113" s="163">
        <v>24.153118155890748</v>
      </c>
      <c r="BE113" s="164"/>
      <c r="BF113" s="164"/>
    </row>
    <row r="114" spans="29:58">
      <c r="AC114" s="168" t="s">
        <v>281</v>
      </c>
      <c r="AD114" s="167">
        <v>63.462530285771336</v>
      </c>
      <c r="AE114" s="167">
        <v>45.359317324601975</v>
      </c>
      <c r="AF114" s="168"/>
      <c r="AG114" s="168"/>
      <c r="AH114" s="168"/>
      <c r="AI114" s="167">
        <v>90.398119676756011</v>
      </c>
      <c r="AJ114" s="167">
        <v>27.314716521906917</v>
      </c>
      <c r="AK114" s="168"/>
      <c r="AL114" s="168"/>
      <c r="AW114" s="165" t="s">
        <v>281</v>
      </c>
      <c r="AX114" s="163">
        <v>66.140964323707976</v>
      </c>
      <c r="AY114" s="163">
        <v>60.153350482177899</v>
      </c>
      <c r="AZ114" s="164"/>
      <c r="BA114" s="164"/>
      <c r="BB114" s="164"/>
      <c r="BC114" s="163">
        <v>99.843658750256537</v>
      </c>
      <c r="BD114" s="163">
        <v>35.030503439996608</v>
      </c>
      <c r="BE114" s="164"/>
      <c r="BF114" s="164"/>
    </row>
    <row r="115" spans="29:58"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W115" s="164"/>
      <c r="AX115" s="164"/>
      <c r="AY115" s="164"/>
      <c r="AZ115" s="164"/>
      <c r="BA115" s="164"/>
      <c r="BB115" s="164"/>
      <c r="BC115" s="164"/>
      <c r="BD115" s="164"/>
      <c r="BE115" s="164"/>
      <c r="BF115" s="164"/>
    </row>
    <row r="116" spans="29:58">
      <c r="AC116" s="168" t="s">
        <v>280</v>
      </c>
      <c r="AD116" s="167">
        <v>61.990290531135706</v>
      </c>
      <c r="AE116" s="167">
        <v>61.750487134775724</v>
      </c>
      <c r="AF116" s="168"/>
      <c r="AG116" s="167">
        <v>35.757421640338642</v>
      </c>
      <c r="AH116" s="168"/>
      <c r="AI116" s="168"/>
      <c r="AJ116" s="168"/>
      <c r="AK116" s="167">
        <v>28.035853068489626</v>
      </c>
      <c r="AL116" s="167">
        <v>77.643008463049398</v>
      </c>
      <c r="AW116" s="164" t="s">
        <v>280</v>
      </c>
      <c r="AX116" s="163">
        <v>64.673943141309806</v>
      </c>
      <c r="AY116" s="163">
        <v>76.231412760004218</v>
      </c>
      <c r="AZ116" s="164"/>
      <c r="BA116" s="163">
        <v>44.822482967251624</v>
      </c>
      <c r="BB116" s="164"/>
      <c r="BC116" s="164"/>
      <c r="BD116" s="164"/>
      <c r="BE116" s="163">
        <v>34.45385431985757</v>
      </c>
      <c r="BF116" s="163">
        <v>79.661491137760464</v>
      </c>
    </row>
    <row r="117" spans="29:58">
      <c r="AC117" s="168" t="s">
        <v>279</v>
      </c>
      <c r="AD117" s="167">
        <v>47.955165309435181</v>
      </c>
      <c r="AE117" s="167">
        <v>29.308421706161742</v>
      </c>
      <c r="AF117" s="168"/>
      <c r="AG117" s="167">
        <v>35.529781962009217</v>
      </c>
      <c r="AH117" s="168"/>
      <c r="AI117" s="168"/>
      <c r="AJ117" s="168"/>
      <c r="AK117" s="167">
        <v>33.589423923600378</v>
      </c>
      <c r="AL117" s="167">
        <v>186.24554460761797</v>
      </c>
      <c r="AW117" s="165" t="s">
        <v>279</v>
      </c>
      <c r="AX117" s="163">
        <v>50.688567503262838</v>
      </c>
      <c r="AY117" s="163">
        <v>44.409062407754234</v>
      </c>
      <c r="AZ117" s="164"/>
      <c r="BA117" s="163">
        <v>44.597475202809946</v>
      </c>
      <c r="BB117" s="164"/>
      <c r="BC117" s="164"/>
      <c r="BD117" s="164"/>
      <c r="BE117" s="163">
        <v>39.96237518099602</v>
      </c>
      <c r="BF117" s="163">
        <v>187.96860432451868</v>
      </c>
    </row>
    <row r="118" spans="29:58">
      <c r="AC118" s="168" t="s">
        <v>278</v>
      </c>
      <c r="AD118" s="167">
        <v>55.785658843836757</v>
      </c>
      <c r="AE118" s="167">
        <v>33.367518112732057</v>
      </c>
      <c r="AF118" s="168"/>
      <c r="AG118" s="167">
        <v>28.478656228988068</v>
      </c>
      <c r="AH118" s="168"/>
      <c r="AI118" s="168"/>
      <c r="AJ118" s="168"/>
      <c r="AK118" s="167">
        <v>22.003652582064348</v>
      </c>
      <c r="AL118" s="167">
        <v>60.485435204172965</v>
      </c>
      <c r="AW118" s="164" t="s">
        <v>278</v>
      </c>
      <c r="AX118" s="163">
        <v>58.491304691569546</v>
      </c>
      <c r="AY118" s="163">
        <v>48.390621111150196</v>
      </c>
      <c r="AZ118" s="164"/>
      <c r="BA118" s="163">
        <v>37.62787284865324</v>
      </c>
      <c r="BB118" s="164"/>
      <c r="BC118" s="164"/>
      <c r="BD118" s="164"/>
      <c r="BE118" s="163">
        <v>28.470586421607166</v>
      </c>
      <c r="BF118" s="163">
        <v>62.550590279188178</v>
      </c>
    </row>
    <row r="119" spans="29:58">
      <c r="AC119" s="168"/>
      <c r="AD119" s="168"/>
      <c r="AE119" s="168"/>
      <c r="AF119" s="168"/>
      <c r="AG119" s="168"/>
      <c r="AH119" s="168"/>
      <c r="AI119" s="168"/>
      <c r="AJ119" s="168"/>
      <c r="AK119" s="168"/>
      <c r="AL119" s="168"/>
      <c r="AW119" s="164"/>
      <c r="AX119" s="164"/>
      <c r="AY119" s="164"/>
      <c r="AZ119" s="164"/>
      <c r="BA119" s="164"/>
      <c r="BB119" s="164"/>
      <c r="BC119" s="164"/>
      <c r="BD119" s="164"/>
      <c r="BE119" s="164"/>
      <c r="BF119" s="164"/>
    </row>
    <row r="120" spans="29:58">
      <c r="AC120" s="168" t="s">
        <v>277</v>
      </c>
      <c r="AD120" s="167">
        <v>199.57350614386638</v>
      </c>
      <c r="AE120" s="167">
        <v>170.91827143839285</v>
      </c>
      <c r="AF120" s="167">
        <v>306.9600716403624</v>
      </c>
      <c r="AG120" s="168"/>
      <c r="AH120" s="167">
        <v>234.47179454149361</v>
      </c>
      <c r="AI120" s="168"/>
      <c r="AJ120" s="168"/>
      <c r="AK120" s="168"/>
      <c r="AL120" s="168"/>
      <c r="AW120" s="164" t="s">
        <v>277</v>
      </c>
      <c r="AX120" s="163">
        <v>201.76947463392537</v>
      </c>
      <c r="AY120" s="163">
        <v>183.31385135913561</v>
      </c>
      <c r="AZ120" s="163">
        <v>312.68981537988861</v>
      </c>
      <c r="BA120" s="164"/>
      <c r="BB120" s="163">
        <v>244.54473826272192</v>
      </c>
      <c r="BC120" s="164"/>
      <c r="BD120" s="164"/>
      <c r="BE120" s="164"/>
      <c r="BF120" s="164"/>
    </row>
    <row r="121" spans="29:58">
      <c r="AC121" s="168" t="s">
        <v>276</v>
      </c>
      <c r="AD121" s="167">
        <v>220.16042056282768</v>
      </c>
      <c r="AE121" s="167">
        <v>172.59010734517435</v>
      </c>
      <c r="AF121" s="167">
        <v>309.93417991942971</v>
      </c>
      <c r="AG121" s="168"/>
      <c r="AH121" s="167">
        <v>237.74501671929764</v>
      </c>
      <c r="AI121" s="168"/>
      <c r="AJ121" s="168"/>
      <c r="AK121" s="168"/>
      <c r="AL121" s="168"/>
      <c r="AW121" s="164" t="s">
        <v>276</v>
      </c>
      <c r="AX121" s="163">
        <v>222.28341568037473</v>
      </c>
      <c r="AY121" s="163">
        <v>184.95375150896234</v>
      </c>
      <c r="AZ121" s="163">
        <v>315.63067153506762</v>
      </c>
      <c r="BA121" s="164"/>
      <c r="BB121" s="163">
        <v>247.76162311490378</v>
      </c>
      <c r="BC121" s="164"/>
      <c r="BD121" s="164"/>
      <c r="BE121" s="164"/>
      <c r="BF121" s="164"/>
    </row>
    <row r="122" spans="29:58">
      <c r="AC122" s="168" t="s">
        <v>275</v>
      </c>
      <c r="AD122" s="167">
        <v>236.13160931395694</v>
      </c>
      <c r="AE122" s="167">
        <v>187.50406627726082</v>
      </c>
      <c r="AF122" s="167">
        <v>289.25255448433637</v>
      </c>
      <c r="AG122" s="168"/>
      <c r="AH122" s="167">
        <v>258.549576062418</v>
      </c>
      <c r="AI122" s="168"/>
      <c r="AJ122" s="168"/>
      <c r="AK122" s="168"/>
      <c r="AL122" s="168"/>
      <c r="AW122" s="165" t="s">
        <v>275</v>
      </c>
      <c r="AX122" s="163">
        <v>238.19799218342854</v>
      </c>
      <c r="AY122" s="163">
        <v>199.58282089790845</v>
      </c>
      <c r="AZ122" s="163">
        <v>295.18027775217053</v>
      </c>
      <c r="BA122" s="164"/>
      <c r="BB122" s="163">
        <v>268.20810311892922</v>
      </c>
      <c r="BC122" s="164"/>
      <c r="BD122" s="164"/>
      <c r="BE122" s="164"/>
      <c r="BF122" s="164"/>
    </row>
    <row r="123" spans="29:58">
      <c r="AC123" s="168"/>
      <c r="AD123" s="168"/>
      <c r="AE123" s="168"/>
      <c r="AF123" s="168"/>
      <c r="AG123" s="168"/>
      <c r="AH123" s="168"/>
      <c r="AI123" s="168"/>
      <c r="AJ123" s="168"/>
      <c r="AK123" s="168"/>
      <c r="AL123" s="168"/>
      <c r="AW123" s="164"/>
      <c r="AX123" s="164"/>
      <c r="AY123" s="164"/>
      <c r="AZ123" s="164"/>
      <c r="BA123" s="164"/>
      <c r="BB123" s="164"/>
      <c r="BC123" s="164"/>
      <c r="BD123" s="164"/>
      <c r="BE123" s="164"/>
      <c r="BF123" s="164"/>
    </row>
    <row r="124" spans="29:58">
      <c r="AC124" s="168" t="s">
        <v>274</v>
      </c>
      <c r="AD124" s="167">
        <v>172.50334532657786</v>
      </c>
      <c r="AE124" s="167">
        <v>139.29311708586405</v>
      </c>
      <c r="AF124" s="168"/>
      <c r="AG124" s="168"/>
      <c r="AH124" s="168"/>
      <c r="AI124" s="167">
        <v>224.81022589713754</v>
      </c>
      <c r="AJ124" s="167">
        <v>168.7898399440721</v>
      </c>
      <c r="AK124" s="168"/>
      <c r="AL124" s="168"/>
      <c r="AW124" s="165" t="s">
        <v>274</v>
      </c>
      <c r="AX124" s="163">
        <v>174.79526801788705</v>
      </c>
      <c r="AY124" s="163">
        <v>152.29280727781398</v>
      </c>
      <c r="AZ124" s="164"/>
      <c r="BA124" s="164"/>
      <c r="BB124" s="164"/>
      <c r="BC124" s="163">
        <v>232.51589488924591</v>
      </c>
      <c r="BD124" s="163">
        <v>175.12795315182129</v>
      </c>
      <c r="BE124" s="164"/>
      <c r="BF124" s="164"/>
    </row>
    <row r="125" spans="29:58">
      <c r="AC125" s="168" t="s">
        <v>273</v>
      </c>
      <c r="AD125" s="167">
        <v>191.20352383991579</v>
      </c>
      <c r="AE125" s="167">
        <v>153.36725514717614</v>
      </c>
      <c r="AF125" s="168"/>
      <c r="AG125" s="168"/>
      <c r="AH125" s="168"/>
      <c r="AI125" s="167">
        <v>264.37734144612489</v>
      </c>
      <c r="AJ125" s="167">
        <v>243.08181349287742</v>
      </c>
      <c r="AK125" s="168"/>
      <c r="AL125" s="168"/>
      <c r="AW125" s="164" t="s">
        <v>273</v>
      </c>
      <c r="AX125" s="163">
        <v>193.42916097405393</v>
      </c>
      <c r="AY125" s="163">
        <v>166.09809822880212</v>
      </c>
      <c r="AZ125" s="164"/>
      <c r="BA125" s="164"/>
      <c r="BB125" s="164"/>
      <c r="BC125" s="163">
        <v>271.57084198491106</v>
      </c>
      <c r="BD125" s="163">
        <v>248.69647726038764</v>
      </c>
      <c r="BE125" s="164"/>
      <c r="BF125" s="164"/>
    </row>
    <row r="126" spans="29:58">
      <c r="AC126" s="168" t="s">
        <v>272</v>
      </c>
      <c r="AD126" s="167">
        <v>243.90805940814647</v>
      </c>
      <c r="AE126" s="167">
        <v>217.65299013930203</v>
      </c>
      <c r="AF126" s="168"/>
      <c r="AG126" s="168"/>
      <c r="AH126" s="168"/>
      <c r="AI126" s="167">
        <v>221.6976010342554</v>
      </c>
      <c r="AJ126" s="167">
        <v>226.97217074431458</v>
      </c>
      <c r="AK126" s="168"/>
      <c r="AL126" s="168"/>
      <c r="AW126" s="164" t="s">
        <v>272</v>
      </c>
      <c r="AX126" s="163">
        <v>245.94687749651513</v>
      </c>
      <c r="AY126" s="163">
        <v>229.15583375038187</v>
      </c>
      <c r="AZ126" s="164"/>
      <c r="BA126" s="164"/>
      <c r="BB126" s="164"/>
      <c r="BC126" s="163">
        <v>229.443560763752</v>
      </c>
      <c r="BD126" s="163">
        <v>232.74370895561975</v>
      </c>
      <c r="BE126" s="164"/>
      <c r="BF126" s="164"/>
    </row>
    <row r="127" spans="29:58">
      <c r="AC127" s="168"/>
      <c r="AD127" s="168"/>
      <c r="AE127" s="168"/>
      <c r="AF127" s="168"/>
      <c r="AG127" s="168"/>
      <c r="AH127" s="168"/>
      <c r="AI127" s="168"/>
      <c r="AJ127" s="168"/>
      <c r="AK127" s="168"/>
      <c r="AL127" s="168"/>
      <c r="AW127" s="164"/>
      <c r="AX127" s="164"/>
      <c r="AY127" s="164"/>
      <c r="AZ127" s="164"/>
      <c r="BA127" s="164"/>
      <c r="BB127" s="164"/>
      <c r="BC127" s="164"/>
      <c r="BD127" s="164"/>
      <c r="BE127" s="164"/>
      <c r="BF127" s="164"/>
    </row>
    <row r="128" spans="29:58">
      <c r="AC128" s="168" t="s">
        <v>271</v>
      </c>
      <c r="AD128" s="167">
        <v>206.2001926720481</v>
      </c>
      <c r="AE128" s="167">
        <v>158.13310478167514</v>
      </c>
      <c r="AF128" s="168"/>
      <c r="AG128" s="167">
        <v>261.04619766740012</v>
      </c>
      <c r="AH128" s="168"/>
      <c r="AI128" s="168"/>
      <c r="AJ128" s="168"/>
      <c r="AK128" s="167">
        <v>316.49521050441109</v>
      </c>
      <c r="AL128" s="167">
        <v>444.81511467469352</v>
      </c>
      <c r="AW128" s="164" t="s">
        <v>271</v>
      </c>
      <c r="AX128" s="163">
        <v>208.37267188854722</v>
      </c>
      <c r="AY128" s="163">
        <v>170.77290961307995</v>
      </c>
      <c r="AZ128" s="164"/>
      <c r="BA128" s="163">
        <v>267.50652565989691</v>
      </c>
      <c r="BB128" s="164"/>
      <c r="BC128" s="164"/>
      <c r="BD128" s="164"/>
      <c r="BE128" s="163">
        <v>320.57325920042774</v>
      </c>
      <c r="BF128" s="163">
        <v>445.83480787824431</v>
      </c>
    </row>
    <row r="129" spans="29:58">
      <c r="AC129" s="168" t="s">
        <v>270</v>
      </c>
      <c r="AD129" s="167">
        <v>186.35186341427578</v>
      </c>
      <c r="AE129" s="167">
        <v>133.58765769150588</v>
      </c>
      <c r="AF129" s="168"/>
      <c r="AG129" s="167">
        <v>255.71971263070549</v>
      </c>
      <c r="AH129" s="168"/>
      <c r="AI129" s="168"/>
      <c r="AJ129" s="168"/>
      <c r="AK129" s="167">
        <v>264.4494922027805</v>
      </c>
      <c r="AL129" s="167">
        <v>407.43675614082895</v>
      </c>
      <c r="AW129" s="165" t="s">
        <v>270</v>
      </c>
      <c r="AX129" s="163">
        <v>188.59469797860365</v>
      </c>
      <c r="AY129" s="163">
        <v>146.69633475459221</v>
      </c>
      <c r="AZ129" s="164"/>
      <c r="BA129" s="163">
        <v>262.24162413115596</v>
      </c>
      <c r="BB129" s="164"/>
      <c r="BC129" s="164"/>
      <c r="BD129" s="164"/>
      <c r="BE129" s="163">
        <v>268.94973039757969</v>
      </c>
      <c r="BF129" s="163">
        <v>408.55812676028711</v>
      </c>
    </row>
    <row r="130" spans="29:58">
      <c r="AC130" s="168" t="s">
        <v>269</v>
      </c>
      <c r="AD130" s="167">
        <v>174.56399275381921</v>
      </c>
      <c r="AE130" s="167">
        <v>132.58548457251919</v>
      </c>
      <c r="AF130" s="168"/>
      <c r="AG130" s="167">
        <v>216.87244935306438</v>
      </c>
      <c r="AH130" s="168"/>
      <c r="AI130" s="168"/>
      <c r="AJ130" s="168"/>
      <c r="AK130" s="167">
        <v>273.73985304392471</v>
      </c>
      <c r="AL130" s="167">
        <v>392.43702703234396</v>
      </c>
      <c r="AW130" s="164" t="s">
        <v>269</v>
      </c>
      <c r="AX130" s="163">
        <v>176.84861117459695</v>
      </c>
      <c r="AY130" s="163">
        <v>145.71330535480951</v>
      </c>
      <c r="AZ130" s="164"/>
      <c r="BA130" s="163">
        <v>223.84350334252179</v>
      </c>
      <c r="BB130" s="164"/>
      <c r="BC130" s="164"/>
      <c r="BD130" s="164"/>
      <c r="BE130" s="163">
        <v>278.16472878980346</v>
      </c>
      <c r="BF130" s="163">
        <v>393.59920023797451</v>
      </c>
    </row>
    <row r="131" spans="29:58">
      <c r="AC131" s="168"/>
      <c r="AD131" s="168"/>
      <c r="AE131" s="168"/>
      <c r="AF131" s="168"/>
      <c r="AG131" s="168"/>
      <c r="AH131" s="168"/>
      <c r="AI131" s="168"/>
      <c r="AJ131" s="168"/>
      <c r="AK131" s="168"/>
      <c r="AL131" s="168"/>
      <c r="AW131" s="164"/>
      <c r="AX131" s="164"/>
      <c r="AY131" s="164"/>
      <c r="AZ131" s="164"/>
      <c r="BA131" s="164"/>
      <c r="BB131" s="164"/>
      <c r="BC131" s="164"/>
      <c r="BD131" s="164"/>
      <c r="BE131" s="164"/>
      <c r="BF131" s="164"/>
    </row>
    <row r="132" spans="29:58">
      <c r="AC132" s="168" t="s">
        <v>268</v>
      </c>
      <c r="AD132" s="167">
        <v>149.39230704332658</v>
      </c>
      <c r="AE132" s="167">
        <v>117.16372118865286</v>
      </c>
      <c r="AF132" s="167">
        <v>201.35207413613168</v>
      </c>
      <c r="AG132" s="168"/>
      <c r="AH132" s="167">
        <v>191.30783363460429</v>
      </c>
      <c r="AI132" s="168"/>
      <c r="AJ132" s="168"/>
      <c r="AK132" s="168"/>
      <c r="AL132" s="168"/>
      <c r="AW132" s="164" t="s">
        <v>268</v>
      </c>
      <c r="AX132" s="163">
        <v>151.76615023867342</v>
      </c>
      <c r="AY132" s="163">
        <v>130.58613170026018</v>
      </c>
      <c r="AZ132" s="163">
        <v>208.26257186545809</v>
      </c>
      <c r="BA132" s="164"/>
      <c r="BB132" s="163">
        <v>202.12369732540978</v>
      </c>
      <c r="BC132" s="164"/>
      <c r="BD132" s="164"/>
      <c r="BE132" s="164"/>
      <c r="BF132" s="164"/>
    </row>
    <row r="133" spans="29:58">
      <c r="AC133" s="168" t="s">
        <v>267</v>
      </c>
      <c r="AD133" s="167">
        <v>193.73696268412846</v>
      </c>
      <c r="AE133" s="167">
        <v>157.51910027761636</v>
      </c>
      <c r="AF133" s="167">
        <v>242.47145924736745</v>
      </c>
      <c r="AG133" s="168"/>
      <c r="AH133" s="167">
        <v>246.29747300869963</v>
      </c>
      <c r="AI133" s="168"/>
      <c r="AJ133" s="168"/>
      <c r="AK133" s="168"/>
      <c r="AL133" s="168"/>
      <c r="AW133" s="165" t="s">
        <v>267</v>
      </c>
      <c r="AX133" s="163">
        <v>195.95361966841256</v>
      </c>
      <c r="AY133" s="163">
        <v>170.17063395066836</v>
      </c>
      <c r="AZ133" s="163">
        <v>248.9222202221334</v>
      </c>
      <c r="BA133" s="164"/>
      <c r="BB133" s="163">
        <v>256.16687811802814</v>
      </c>
      <c r="BC133" s="164"/>
      <c r="BD133" s="164"/>
      <c r="BE133" s="164"/>
      <c r="BF133" s="164"/>
    </row>
    <row r="134" spans="29:58">
      <c r="AC134" s="168" t="s">
        <v>266</v>
      </c>
      <c r="AD134" s="167">
        <v>206.1538346713136</v>
      </c>
      <c r="AE134" s="167">
        <v>142.15758300066503</v>
      </c>
      <c r="AF134" s="167">
        <v>229.885615934903</v>
      </c>
      <c r="AG134" s="168"/>
      <c r="AH134" s="167">
        <v>219.33371682757004</v>
      </c>
      <c r="AI134" s="168"/>
      <c r="AJ134" s="168"/>
      <c r="AK134" s="168"/>
      <c r="AL134" s="168"/>
      <c r="AW134" s="164" t="s">
        <v>266</v>
      </c>
      <c r="AX134" s="163">
        <v>208.32647821062417</v>
      </c>
      <c r="AY134" s="163">
        <v>155.10255556937858</v>
      </c>
      <c r="AZ134" s="163">
        <v>236.47709338055552</v>
      </c>
      <c r="BA134" s="164"/>
      <c r="BB134" s="163">
        <v>229.6672107855791</v>
      </c>
      <c r="BC134" s="164"/>
      <c r="BD134" s="164"/>
      <c r="BE134" s="164"/>
      <c r="BF134" s="164"/>
    </row>
    <row r="135" spans="29:58">
      <c r="AC135" s="168"/>
      <c r="AD135" s="168"/>
      <c r="AE135" s="168"/>
      <c r="AF135" s="168"/>
      <c r="AG135" s="168"/>
      <c r="AH135" s="168"/>
      <c r="AI135" s="168"/>
      <c r="AJ135" s="168"/>
      <c r="AK135" s="168"/>
      <c r="AL135" s="168"/>
      <c r="AW135" s="164"/>
      <c r="AX135" s="164"/>
      <c r="AY135" s="164"/>
      <c r="AZ135" s="164"/>
      <c r="BA135" s="164"/>
      <c r="BB135" s="164"/>
      <c r="BC135" s="164"/>
      <c r="BD135" s="164"/>
      <c r="BE135" s="164"/>
      <c r="BF135" s="164"/>
    </row>
    <row r="136" spans="29:58">
      <c r="AC136" s="168" t="s">
        <v>265</v>
      </c>
      <c r="AD136" s="167">
        <v>141.45390495695742</v>
      </c>
      <c r="AE136" s="167">
        <v>121.18205920039026</v>
      </c>
      <c r="AF136" s="168"/>
      <c r="AG136" s="168"/>
      <c r="AH136" s="168"/>
      <c r="AI136" s="167">
        <v>211.91635511035506</v>
      </c>
      <c r="AJ136" s="167">
        <v>187.97895605394203</v>
      </c>
      <c r="AK136" s="168"/>
      <c r="AL136" s="168"/>
      <c r="AW136" s="164" t="s">
        <v>265</v>
      </c>
      <c r="AX136" s="163">
        <v>143.85588699627129</v>
      </c>
      <c r="AY136" s="163">
        <v>134.52771058415229</v>
      </c>
      <c r="AZ136" s="164"/>
      <c r="BA136" s="164"/>
      <c r="BB136" s="164"/>
      <c r="BC136" s="163">
        <v>219.78892618179307</v>
      </c>
      <c r="BD136" s="163">
        <v>194.13020714664395</v>
      </c>
      <c r="BE136" s="164"/>
      <c r="BF136" s="164"/>
    </row>
    <row r="137" spans="29:58">
      <c r="AC137" s="168" t="s">
        <v>264</v>
      </c>
      <c r="AD137" s="167">
        <v>164.1639088728684</v>
      </c>
      <c r="AE137" s="167">
        <v>128.58729907941489</v>
      </c>
      <c r="AF137" s="168"/>
      <c r="AG137" s="168"/>
      <c r="AH137" s="168"/>
      <c r="AI137" s="167">
        <v>189.75679151133559</v>
      </c>
      <c r="AJ137" s="167">
        <v>201.90470052691009</v>
      </c>
      <c r="AK137" s="168"/>
      <c r="AL137" s="168"/>
      <c r="AW137" s="165" t="s">
        <v>264</v>
      </c>
      <c r="AX137" s="163">
        <v>166.48539193395865</v>
      </c>
      <c r="AY137" s="163">
        <v>141.79149403195117</v>
      </c>
      <c r="AZ137" s="164"/>
      <c r="BA137" s="164"/>
      <c r="BB137" s="164"/>
      <c r="BC137" s="163">
        <v>197.91620253199235</v>
      </c>
      <c r="BD137" s="163">
        <v>207.92034380678064</v>
      </c>
      <c r="BE137" s="164"/>
      <c r="BF137" s="164"/>
    </row>
    <row r="138" spans="29:58">
      <c r="AC138" s="168" t="s">
        <v>263</v>
      </c>
      <c r="AD138" s="167">
        <v>153.82992794948109</v>
      </c>
      <c r="AE138" s="167">
        <v>124.85773352381835</v>
      </c>
      <c r="AF138" s="168"/>
      <c r="AG138" s="168"/>
      <c r="AH138" s="168"/>
      <c r="AI138" s="167">
        <v>202.14675307752438</v>
      </c>
      <c r="AJ138" s="167">
        <v>195.26521088597457</v>
      </c>
      <c r="AK138" s="168"/>
      <c r="AL138" s="168"/>
      <c r="AW138" s="164" t="s">
        <v>263</v>
      </c>
      <c r="AX138" s="163">
        <v>156.18804133914352</v>
      </c>
      <c r="AY138" s="163">
        <v>138.13317141272614</v>
      </c>
      <c r="AZ138" s="164"/>
      <c r="BA138" s="164"/>
      <c r="BB138" s="164"/>
      <c r="BC138" s="163">
        <v>210.14578476893183</v>
      </c>
      <c r="BD138" s="163">
        <v>201.34550899778401</v>
      </c>
      <c r="BE138" s="164"/>
      <c r="BF138" s="164"/>
    </row>
    <row r="139" spans="29:58">
      <c r="AC139" s="168"/>
      <c r="AD139" s="168"/>
      <c r="AE139" s="168"/>
      <c r="AF139" s="168"/>
      <c r="AG139" s="168"/>
      <c r="AH139" s="168"/>
      <c r="AI139" s="168"/>
      <c r="AJ139" s="168"/>
      <c r="AK139" s="168"/>
      <c r="AL139" s="168"/>
      <c r="AW139" s="164"/>
      <c r="AX139" s="164"/>
      <c r="AY139" s="164"/>
      <c r="AZ139" s="164"/>
      <c r="BA139" s="164"/>
      <c r="BB139" s="164"/>
      <c r="BC139" s="164"/>
      <c r="BD139" s="164"/>
      <c r="BE139" s="164"/>
      <c r="BF139" s="164"/>
    </row>
    <row r="140" spans="29:58">
      <c r="AC140" s="168" t="s">
        <v>262</v>
      </c>
      <c r="AD140" s="167">
        <v>181.96752722052616</v>
      </c>
      <c r="AE140" s="167">
        <v>145.14506451850707</v>
      </c>
      <c r="AF140" s="168"/>
      <c r="AG140" s="167">
        <v>141.17266961891173</v>
      </c>
      <c r="AH140" s="168"/>
      <c r="AI140" s="168"/>
      <c r="AJ140" s="168"/>
      <c r="AK140" s="167">
        <v>140.0615441613767</v>
      </c>
      <c r="AL140" s="167">
        <v>215.86175115380433</v>
      </c>
      <c r="AW140" s="165" t="s">
        <v>262</v>
      </c>
      <c r="AX140" s="163">
        <v>184.22590271496978</v>
      </c>
      <c r="AY140" s="163">
        <v>158.03296959436818</v>
      </c>
      <c r="AZ140" s="164"/>
      <c r="BA140" s="163">
        <v>149.01894581499087</v>
      </c>
      <c r="BB140" s="164"/>
      <c r="BC140" s="164"/>
      <c r="BD140" s="164"/>
      <c r="BE140" s="163">
        <v>145.57080456111177</v>
      </c>
      <c r="BF140" s="163">
        <v>217.5042482278092</v>
      </c>
    </row>
    <row r="141" spans="29:58">
      <c r="AC141" s="168" t="s">
        <v>261</v>
      </c>
      <c r="AD141" s="167">
        <v>182.40725804651851</v>
      </c>
      <c r="AE141" s="167">
        <v>134.81616712939959</v>
      </c>
      <c r="AF141" s="168"/>
      <c r="AG141" s="167">
        <v>264.93547812630965</v>
      </c>
      <c r="AH141" s="168"/>
      <c r="AI141" s="168"/>
      <c r="AJ141" s="168"/>
      <c r="AK141" s="167">
        <v>276.10341214540847</v>
      </c>
      <c r="AL141" s="167">
        <v>484.95327020324896</v>
      </c>
      <c r="AW141" s="164" t="s">
        <v>261</v>
      </c>
      <c r="AX141" s="163">
        <v>184.66407484980923</v>
      </c>
      <c r="AY141" s="163">
        <v>147.90137694987789</v>
      </c>
      <c r="AZ141" s="164"/>
      <c r="BA141" s="163">
        <v>271.35083921616325</v>
      </c>
      <c r="BB141" s="164"/>
      <c r="BC141" s="164"/>
      <c r="BD141" s="164"/>
      <c r="BE141" s="163">
        <v>280.50911494363737</v>
      </c>
      <c r="BF141" s="163">
        <v>485.86377873166919</v>
      </c>
    </row>
    <row r="142" spans="29:58">
      <c r="AC142" s="168" t="s">
        <v>260</v>
      </c>
      <c r="AD142" s="167">
        <v>183.74034865368046</v>
      </c>
      <c r="AE142" s="167">
        <v>159.53305191246821</v>
      </c>
      <c r="AF142" s="168"/>
      <c r="AG142" s="167">
        <v>250.5188197746802</v>
      </c>
      <c r="AH142" s="168"/>
      <c r="AI142" s="168"/>
      <c r="AJ142" s="168"/>
      <c r="AK142" s="167">
        <v>281.68403142713765</v>
      </c>
      <c r="AL142" s="167">
        <v>414.04131588544601</v>
      </c>
      <c r="AW142" s="164" t="s">
        <v>260</v>
      </c>
      <c r="AX142" s="163">
        <v>185.99244011953164</v>
      </c>
      <c r="AY142" s="163">
        <v>172.14611466282471</v>
      </c>
      <c r="AZ142" s="164"/>
      <c r="BA142" s="163">
        <v>257.10086271722787</v>
      </c>
      <c r="BB142" s="164"/>
      <c r="BC142" s="164"/>
      <c r="BD142" s="164"/>
      <c r="BE142" s="163">
        <v>286.04446481734738</v>
      </c>
      <c r="BF142" s="163">
        <v>415.14472063924347</v>
      </c>
    </row>
  </sheetData>
  <mergeCells count="23">
    <mergeCell ref="DM1:DV1"/>
    <mergeCell ref="T64:AB64"/>
    <mergeCell ref="AD64:AL64"/>
    <mergeCell ref="AN64:AV64"/>
    <mergeCell ref="AX64:BF64"/>
    <mergeCell ref="CF64:CN64"/>
    <mergeCell ref="AD52:AL52"/>
    <mergeCell ref="AX52:BF52"/>
    <mergeCell ref="AD105:AL105"/>
    <mergeCell ref="AX105:BF105"/>
    <mergeCell ref="CF53:CN53"/>
    <mergeCell ref="A4:A18"/>
    <mergeCell ref="A19:A33"/>
    <mergeCell ref="AD40:AL40"/>
    <mergeCell ref="AX40:BF40"/>
    <mergeCell ref="CF40:CN40"/>
    <mergeCell ref="CQ1:CZ1"/>
    <mergeCell ref="DB1:DK1"/>
    <mergeCell ref="T1:AB1"/>
    <mergeCell ref="AD1:AL1"/>
    <mergeCell ref="AN1:AV1"/>
    <mergeCell ref="AX1:BF1"/>
    <mergeCell ref="CE1:CN1"/>
  </mergeCells>
  <conditionalFormatting sqref="DM4:DU11 DM13:DU32 DM12:DN12 DP12 DR12:DU12">
    <cfRule type="cellIs" dxfId="1" priority="1" operator="lessThan">
      <formula>70</formula>
    </cfRule>
    <cfRule type="cellIs" dxfId="0" priority="2" operator="greaterThan">
      <formula>130</formula>
    </cfRule>
  </conditionalFormatting>
  <hyperlinks>
    <hyperlink ref="BY59" r:id="rId1" xr:uid="{58E7AA05-18A1-4D52-8B84-2D20C0D85822}"/>
    <hyperlink ref="BT58" r:id="rId2" xr:uid="{E42103E7-BC94-4489-A987-30E2D9EB99B5}"/>
  </hyperlinks>
  <pageMargins left="0.25" right="0.25" top="0.75" bottom="0.75" header="0.3" footer="0.3"/>
  <pageSetup scale="2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Sheet</vt:lpstr>
      <vt:lpstr>Executive Summary</vt:lpstr>
      <vt:lpstr>FractionUnbound</vt:lpstr>
      <vt:lpstr>SampleIDs</vt:lpstr>
      <vt:lpstr>CC,eLOQ</vt:lpstr>
      <vt:lpstr>CC data analysis</vt:lpstr>
      <vt:lpstr>UC Samples</vt:lpstr>
      <vt:lpstr>QC Samples</vt:lpstr>
      <vt:lpstr>All Raw data and Calcs</vt:lpstr>
      <vt:lpstr>Old Summary for AK</vt:lpstr>
      <vt:lpstr>Old Raw data Calcs-full&amp;CC6-14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Henderson, Matt</dc:creator>
  <cp:lastModifiedBy>Kreutz, Anna</cp:lastModifiedBy>
  <cp:lastPrinted>2021-12-14T19:47:39Z</cp:lastPrinted>
  <dcterms:created xsi:type="dcterms:W3CDTF">2021-12-13T17:01:50Z</dcterms:created>
  <dcterms:modified xsi:type="dcterms:W3CDTF">2022-02-03T13:59:45Z</dcterms:modified>
</cp:coreProperties>
</file>