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ly 2020\"/>
    </mc:Choice>
  </mc:AlternateContent>
  <bookViews>
    <workbookView xWindow="0" yWindow="0" windowWidth="25200" windowHeight="11850"/>
  </bookViews>
  <sheets>
    <sheet name="Summary" sheetId="1" r:id="rId1"/>
    <sheet name="Data" sheetId="2" r:id="rId2"/>
  </sheets>
  <definedNames>
    <definedName name="Individual1">Summary!$J$2:$Q$52</definedName>
    <definedName name="Summary1">Summary!$A$6:$G$16</definedName>
    <definedName name="Summary2G1">Summary!$A$19:$H$37</definedName>
    <definedName name="Summary3">Summary!$A$40:$H$49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D49" i="1"/>
  <c r="F49" i="1" s="1"/>
  <c r="G49" i="1" s="1"/>
  <c r="C49" i="1"/>
  <c r="B49" i="1"/>
  <c r="E48" i="1"/>
  <c r="D48" i="1"/>
  <c r="F48" i="1" s="1"/>
  <c r="G48" i="1" s="1"/>
  <c r="C48" i="1"/>
  <c r="B48" i="1"/>
  <c r="E47" i="1"/>
  <c r="D47" i="1"/>
  <c r="F47" i="1" s="1"/>
  <c r="G47" i="1" s="1"/>
  <c r="C47" i="1"/>
  <c r="B47" i="1"/>
  <c r="E46" i="1"/>
  <c r="D46" i="1"/>
  <c r="F46" i="1" s="1"/>
  <c r="G46" i="1" s="1"/>
  <c r="C46" i="1"/>
  <c r="B46" i="1"/>
  <c r="E45" i="1"/>
  <c r="D45" i="1"/>
  <c r="F45" i="1" s="1"/>
  <c r="G45" i="1" s="1"/>
  <c r="C45" i="1"/>
  <c r="B45" i="1"/>
  <c r="E44" i="1"/>
  <c r="D44" i="1"/>
  <c r="F44" i="1" s="1"/>
  <c r="G44" i="1" s="1"/>
  <c r="C44" i="1"/>
  <c r="B44" i="1"/>
  <c r="E43" i="1"/>
  <c r="D43" i="1"/>
  <c r="F43" i="1" s="1"/>
  <c r="G43" i="1" s="1"/>
  <c r="C43" i="1"/>
  <c r="B43" i="1"/>
  <c r="E42" i="1"/>
  <c r="D42" i="1"/>
  <c r="F42" i="1" s="1"/>
  <c r="G42" i="1" s="1"/>
  <c r="C42" i="1"/>
  <c r="B42" i="1"/>
  <c r="E41" i="1"/>
  <c r="D41" i="1"/>
  <c r="F41" i="1" s="1"/>
  <c r="G41" i="1" s="1"/>
  <c r="C41" i="1"/>
  <c r="B41" i="1"/>
  <c r="P51" i="1"/>
  <c r="O51" i="1"/>
  <c r="N51" i="1"/>
  <c r="Q51" i="1" s="1"/>
  <c r="Q50" i="1"/>
  <c r="P50" i="1"/>
  <c r="O50" i="1"/>
  <c r="N50" i="1"/>
  <c r="Q48" i="1"/>
  <c r="P48" i="1"/>
  <c r="O48" i="1"/>
  <c r="N48" i="1"/>
  <c r="P49" i="1"/>
  <c r="O49" i="1"/>
  <c r="N49" i="1"/>
  <c r="Q49" i="1" s="1"/>
  <c r="P47" i="1"/>
  <c r="O47" i="1"/>
  <c r="N47" i="1"/>
  <c r="Q47" i="1" s="1"/>
  <c r="K47" i="1"/>
  <c r="P46" i="1"/>
  <c r="Q46" i="1" s="1"/>
  <c r="O46" i="1"/>
  <c r="N46" i="1"/>
  <c r="Q45" i="1"/>
  <c r="P45" i="1"/>
  <c r="O45" i="1"/>
  <c r="N45" i="1"/>
  <c r="Q43" i="1"/>
  <c r="P43" i="1"/>
  <c r="O43" i="1"/>
  <c r="N43" i="1"/>
  <c r="Q44" i="1"/>
  <c r="Q42" i="1"/>
  <c r="P44" i="1"/>
  <c r="O44" i="1"/>
  <c r="N44" i="1"/>
  <c r="P42" i="1"/>
  <c r="O42" i="1"/>
  <c r="N42" i="1"/>
  <c r="K42" i="1"/>
  <c r="P41" i="1"/>
  <c r="O41" i="1"/>
  <c r="N41" i="1"/>
  <c r="Q41" i="1" s="1"/>
  <c r="Q40" i="1"/>
  <c r="P40" i="1"/>
  <c r="O40" i="1"/>
  <c r="N40" i="1"/>
  <c r="Q38" i="1"/>
  <c r="P38" i="1"/>
  <c r="O38" i="1"/>
  <c r="N38" i="1"/>
  <c r="P39" i="1"/>
  <c r="O39" i="1"/>
  <c r="N39" i="1"/>
  <c r="Q39" i="1" s="1"/>
  <c r="P37" i="1"/>
  <c r="O37" i="1"/>
  <c r="N37" i="1"/>
  <c r="Q37" i="1" s="1"/>
  <c r="K37" i="1"/>
  <c r="P36" i="1"/>
  <c r="Q36" i="1" s="1"/>
  <c r="O36" i="1"/>
  <c r="N36" i="1"/>
  <c r="Q35" i="1"/>
  <c r="P35" i="1"/>
  <c r="O35" i="1"/>
  <c r="N35" i="1"/>
  <c r="Q33" i="1"/>
  <c r="P33" i="1"/>
  <c r="O33" i="1"/>
  <c r="N33" i="1"/>
  <c r="Q34" i="1"/>
  <c r="P34" i="1"/>
  <c r="O34" i="1"/>
  <c r="N34" i="1"/>
  <c r="P32" i="1"/>
  <c r="O32" i="1"/>
  <c r="N32" i="1"/>
  <c r="Q32" i="1" s="1"/>
  <c r="K32" i="1"/>
  <c r="P31" i="1"/>
  <c r="O31" i="1"/>
  <c r="N31" i="1"/>
  <c r="Q31" i="1" s="1"/>
  <c r="Q30" i="1"/>
  <c r="P30" i="1"/>
  <c r="O30" i="1"/>
  <c r="N30" i="1"/>
  <c r="Q28" i="1"/>
  <c r="P28" i="1"/>
  <c r="O28" i="1"/>
  <c r="N28" i="1"/>
  <c r="P29" i="1"/>
  <c r="O29" i="1"/>
  <c r="N29" i="1"/>
  <c r="Q29" i="1" s="1"/>
  <c r="P27" i="1"/>
  <c r="O27" i="1"/>
  <c r="N27" i="1"/>
  <c r="Q27" i="1" s="1"/>
  <c r="K27" i="1"/>
  <c r="P26" i="1"/>
  <c r="Q26" i="1" s="1"/>
  <c r="O26" i="1"/>
  <c r="N26" i="1"/>
  <c r="Q25" i="1"/>
  <c r="P25" i="1"/>
  <c r="O25" i="1"/>
  <c r="N25" i="1"/>
  <c r="Q23" i="1"/>
  <c r="P23" i="1"/>
  <c r="O23" i="1"/>
  <c r="N23" i="1"/>
  <c r="Q24" i="1"/>
  <c r="Q22" i="1"/>
  <c r="P24" i="1"/>
  <c r="O24" i="1"/>
  <c r="N24" i="1"/>
  <c r="P22" i="1"/>
  <c r="O22" i="1"/>
  <c r="N22" i="1"/>
  <c r="K22" i="1"/>
  <c r="P21" i="1"/>
  <c r="O21" i="1"/>
  <c r="N21" i="1"/>
  <c r="Q21" i="1" s="1"/>
  <c r="Q20" i="1"/>
  <c r="P20" i="1"/>
  <c r="O20" i="1"/>
  <c r="N20" i="1"/>
  <c r="Q18" i="1"/>
  <c r="P18" i="1"/>
  <c r="O18" i="1"/>
  <c r="N18" i="1"/>
  <c r="P19" i="1"/>
  <c r="O19" i="1"/>
  <c r="N19" i="1"/>
  <c r="Q19" i="1" s="1"/>
  <c r="P17" i="1"/>
  <c r="O17" i="1"/>
  <c r="N17" i="1"/>
  <c r="Q17" i="1" s="1"/>
  <c r="K17" i="1"/>
  <c r="P16" i="1"/>
  <c r="Q16" i="1" s="1"/>
  <c r="O16" i="1"/>
  <c r="N16" i="1"/>
  <c r="Q15" i="1"/>
  <c r="P15" i="1"/>
  <c r="O15" i="1"/>
  <c r="N15" i="1"/>
  <c r="Q13" i="1"/>
  <c r="P13" i="1"/>
  <c r="O13" i="1"/>
  <c r="N13" i="1"/>
  <c r="Q14" i="1"/>
  <c r="Q12" i="1"/>
  <c r="P14" i="1"/>
  <c r="O14" i="1"/>
  <c r="N14" i="1"/>
  <c r="P12" i="1"/>
  <c r="O12" i="1"/>
  <c r="N12" i="1"/>
  <c r="K12" i="1"/>
  <c r="P11" i="1"/>
  <c r="O11" i="1"/>
  <c r="N11" i="1"/>
  <c r="Q11" i="1" s="1"/>
  <c r="Q10" i="1"/>
  <c r="P10" i="1"/>
  <c r="O10" i="1"/>
  <c r="N10" i="1"/>
  <c r="Q8" i="1"/>
  <c r="P8" i="1"/>
  <c r="O8" i="1"/>
  <c r="N8" i="1"/>
  <c r="P9" i="1"/>
  <c r="O9" i="1"/>
  <c r="N9" i="1"/>
  <c r="Q9" i="1" s="1"/>
  <c r="P7" i="1"/>
  <c r="O7" i="1"/>
  <c r="N7" i="1"/>
  <c r="Q7" i="1" s="1"/>
  <c r="K7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228" i="2"/>
  <c r="V227" i="2"/>
  <c r="U229" i="2"/>
  <c r="U228" i="2"/>
  <c r="U227" i="2"/>
  <c r="T229" i="2"/>
  <c r="T228" i="2"/>
  <c r="T227" i="2"/>
  <c r="S229" i="2"/>
  <c r="S228" i="2"/>
  <c r="S227" i="2"/>
  <c r="Q228" i="2"/>
  <c r="P228" i="2"/>
  <c r="R211" i="2"/>
  <c r="Q21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1" i="2"/>
  <c r="L230" i="2"/>
  <c r="L229" i="2"/>
  <c r="L228" i="2"/>
  <c r="J228" i="2"/>
  <c r="R210" i="2"/>
  <c r="Q210" i="2"/>
  <c r="N218" i="2"/>
  <c r="M218" i="2"/>
  <c r="N217" i="2"/>
  <c r="M217" i="2"/>
  <c r="N216" i="2"/>
  <c r="M216" i="2"/>
  <c r="N215" i="2"/>
  <c r="M215" i="2"/>
  <c r="N214" i="2"/>
  <c r="M214" i="2"/>
  <c r="L218" i="2"/>
  <c r="L217" i="2"/>
  <c r="K216" i="2"/>
  <c r="K215" i="2"/>
  <c r="K218" i="2" s="1"/>
  <c r="K221" i="2"/>
  <c r="K228" i="2" s="1"/>
  <c r="J221" i="2"/>
  <c r="M221" i="2" s="1"/>
  <c r="K223" i="2"/>
  <c r="K227" i="2" s="1"/>
  <c r="J223" i="2"/>
  <c r="J227" i="2" s="1"/>
  <c r="K222" i="2"/>
  <c r="K226" i="2" s="1"/>
  <c r="K229" i="2" s="1"/>
  <c r="K230" i="2" s="1"/>
  <c r="J222" i="2"/>
  <c r="M222" i="2" s="1"/>
  <c r="K210" i="2"/>
  <c r="K217" i="2" s="1"/>
  <c r="J210" i="2"/>
  <c r="M210" i="2" s="1"/>
  <c r="K212" i="2"/>
  <c r="J212" i="2"/>
  <c r="N212" i="2" s="1"/>
  <c r="K211" i="2"/>
  <c r="J211" i="2"/>
  <c r="N211" i="2" s="1"/>
  <c r="K225" i="2"/>
  <c r="J225" i="2"/>
  <c r="K214" i="2"/>
  <c r="J214" i="2"/>
  <c r="U203" i="2"/>
  <c r="U202" i="2"/>
  <c r="U201" i="2"/>
  <c r="Q202" i="2"/>
  <c r="P202" i="2"/>
  <c r="N199" i="2"/>
  <c r="M199" i="2"/>
  <c r="J195" i="2" s="1"/>
  <c r="L204" i="2"/>
  <c r="L203" i="2"/>
  <c r="L202" i="2"/>
  <c r="N188" i="2"/>
  <c r="M188" i="2"/>
  <c r="K184" i="2" s="1"/>
  <c r="K191" i="2" s="1"/>
  <c r="L192" i="2"/>
  <c r="L191" i="2"/>
  <c r="K190" i="2"/>
  <c r="J190" i="2"/>
  <c r="N190" i="2" s="1"/>
  <c r="J197" i="2"/>
  <c r="J201" i="2" s="1"/>
  <c r="K196" i="2"/>
  <c r="K200" i="2" s="1"/>
  <c r="J196" i="2"/>
  <c r="J200" i="2" s="1"/>
  <c r="J203" i="2" s="1"/>
  <c r="J204" i="2" s="1"/>
  <c r="J184" i="2"/>
  <c r="K186" i="2"/>
  <c r="J186" i="2"/>
  <c r="M186" i="2" s="1"/>
  <c r="K185" i="2"/>
  <c r="K189" i="2" s="1"/>
  <c r="K192" i="2" s="1"/>
  <c r="T201" i="2" s="1"/>
  <c r="J185" i="2"/>
  <c r="J189" i="2" s="1"/>
  <c r="J192" i="2" s="1"/>
  <c r="M192" i="2" s="1"/>
  <c r="Q184" i="2" s="1"/>
  <c r="K199" i="2"/>
  <c r="J199" i="2"/>
  <c r="K188" i="2"/>
  <c r="J188" i="2"/>
  <c r="U177" i="2"/>
  <c r="U176" i="2"/>
  <c r="U175" i="2"/>
  <c r="Q176" i="2"/>
  <c r="P176" i="2"/>
  <c r="N173" i="2"/>
  <c r="M173" i="2"/>
  <c r="K171" i="2" s="1"/>
  <c r="K175" i="2" s="1"/>
  <c r="L178" i="2"/>
  <c r="L177" i="2"/>
  <c r="L176" i="2"/>
  <c r="N162" i="2"/>
  <c r="M162" i="2"/>
  <c r="K160" i="2" s="1"/>
  <c r="K164" i="2" s="1"/>
  <c r="L166" i="2"/>
  <c r="L165" i="2"/>
  <c r="J170" i="2"/>
  <c r="J174" i="2" s="1"/>
  <c r="K158" i="2"/>
  <c r="J159" i="2"/>
  <c r="K173" i="2"/>
  <c r="J173" i="2"/>
  <c r="K162" i="2"/>
  <c r="J162" i="2"/>
  <c r="U151" i="2"/>
  <c r="U150" i="2"/>
  <c r="U149" i="2"/>
  <c r="Q150" i="2"/>
  <c r="P150" i="2"/>
  <c r="N147" i="2"/>
  <c r="M147" i="2"/>
  <c r="K145" i="2" s="1"/>
  <c r="K149" i="2" s="1"/>
  <c r="L152" i="2"/>
  <c r="L151" i="2"/>
  <c r="L150" i="2"/>
  <c r="N136" i="2"/>
  <c r="M136" i="2"/>
  <c r="K132" i="2" s="1"/>
  <c r="L140" i="2"/>
  <c r="L139" i="2"/>
  <c r="J144" i="2"/>
  <c r="J148" i="2" s="1"/>
  <c r="K147" i="2"/>
  <c r="J147" i="2"/>
  <c r="K136" i="2"/>
  <c r="J136" i="2"/>
  <c r="U125" i="2"/>
  <c r="U124" i="2"/>
  <c r="U123" i="2"/>
  <c r="Q124" i="2"/>
  <c r="P124" i="2"/>
  <c r="N121" i="2"/>
  <c r="M121" i="2"/>
  <c r="K118" i="2" s="1"/>
  <c r="K122" i="2" s="1"/>
  <c r="L126" i="2"/>
  <c r="L125" i="2"/>
  <c r="L124" i="2"/>
  <c r="N110" i="2"/>
  <c r="M110" i="2"/>
  <c r="K107" i="2" s="1"/>
  <c r="K111" i="2" s="1"/>
  <c r="L114" i="2"/>
  <c r="L113" i="2"/>
  <c r="J117" i="2"/>
  <c r="K119" i="2"/>
  <c r="K123" i="2" s="1"/>
  <c r="K121" i="2"/>
  <c r="J121" i="2"/>
  <c r="K110" i="2"/>
  <c r="J110" i="2"/>
  <c r="U99" i="2"/>
  <c r="U98" i="2"/>
  <c r="U97" i="2"/>
  <c r="Q98" i="2"/>
  <c r="P98" i="2"/>
  <c r="N95" i="2"/>
  <c r="M95" i="2"/>
  <c r="K91" i="2" s="1"/>
  <c r="L100" i="2"/>
  <c r="L99" i="2"/>
  <c r="L98" i="2"/>
  <c r="N84" i="2"/>
  <c r="M84" i="2"/>
  <c r="K80" i="2" s="1"/>
  <c r="L88" i="2"/>
  <c r="L87" i="2"/>
  <c r="K92" i="2"/>
  <c r="K96" i="2" s="1"/>
  <c r="K95" i="2"/>
  <c r="J95" i="2"/>
  <c r="K84" i="2"/>
  <c r="J84" i="2"/>
  <c r="U73" i="2"/>
  <c r="U72" i="2"/>
  <c r="U71" i="2"/>
  <c r="Q72" i="2"/>
  <c r="P72" i="2"/>
  <c r="N69" i="2"/>
  <c r="M69" i="2"/>
  <c r="K66" i="2" s="1"/>
  <c r="K70" i="2" s="1"/>
  <c r="L74" i="2"/>
  <c r="L73" i="2"/>
  <c r="L72" i="2"/>
  <c r="N58" i="2"/>
  <c r="M58" i="2"/>
  <c r="K56" i="2" s="1"/>
  <c r="K60" i="2" s="1"/>
  <c r="L62" i="2"/>
  <c r="L61" i="2"/>
  <c r="K69" i="2"/>
  <c r="J69" i="2"/>
  <c r="K58" i="2"/>
  <c r="J58" i="2"/>
  <c r="U47" i="2"/>
  <c r="U46" i="2"/>
  <c r="U45" i="2"/>
  <c r="Q46" i="2"/>
  <c r="P46" i="2"/>
  <c r="N43" i="2"/>
  <c r="M43" i="2"/>
  <c r="J40" i="2" s="1"/>
  <c r="L48" i="2"/>
  <c r="L47" i="2"/>
  <c r="L46" i="2"/>
  <c r="N32" i="2"/>
  <c r="M32" i="2"/>
  <c r="K30" i="2" s="1"/>
  <c r="K34" i="2" s="1"/>
  <c r="L36" i="2"/>
  <c r="L35" i="2"/>
  <c r="K43" i="2"/>
  <c r="J43" i="2"/>
  <c r="K32" i="2"/>
  <c r="J32" i="2"/>
  <c r="U21" i="2"/>
  <c r="U20" i="2"/>
  <c r="U19" i="2"/>
  <c r="Q20" i="2"/>
  <c r="P20" i="2"/>
  <c r="N17" i="2"/>
  <c r="M17" i="2"/>
  <c r="J13" i="2" s="1"/>
  <c r="L22" i="2"/>
  <c r="L21" i="2"/>
  <c r="L20" i="2"/>
  <c r="N6" i="2"/>
  <c r="M6" i="2"/>
  <c r="K2" i="2" s="1"/>
  <c r="L10" i="2"/>
  <c r="L9" i="2"/>
  <c r="K17" i="2"/>
  <c r="J17" i="2"/>
  <c r="K6" i="2"/>
  <c r="J6" i="2"/>
  <c r="N222" i="2" l="1"/>
  <c r="M223" i="2"/>
  <c r="J226" i="2"/>
  <c r="J229" i="2" s="1"/>
  <c r="J230" i="2" s="1"/>
  <c r="N223" i="2"/>
  <c r="N210" i="2"/>
  <c r="J215" i="2"/>
  <c r="J218" i="2" s="1"/>
  <c r="M211" i="2"/>
  <c r="J216" i="2"/>
  <c r="J217" i="2"/>
  <c r="M212" i="2"/>
  <c r="M195" i="2"/>
  <c r="S201" i="2"/>
  <c r="J132" i="2"/>
  <c r="N132" i="2" s="1"/>
  <c r="J158" i="2"/>
  <c r="K195" i="2"/>
  <c r="K202" i="2" s="1"/>
  <c r="N200" i="2"/>
  <c r="J106" i="2"/>
  <c r="N189" i="2"/>
  <c r="N192" i="2"/>
  <c r="R184" i="2" s="1"/>
  <c r="S202" i="2"/>
  <c r="K159" i="2"/>
  <c r="K163" i="2" s="1"/>
  <c r="K166" i="2" s="1"/>
  <c r="T175" i="2" s="1"/>
  <c r="M190" i="2"/>
  <c r="S203" i="2"/>
  <c r="M189" i="2"/>
  <c r="K170" i="2"/>
  <c r="K174" i="2" s="1"/>
  <c r="N174" i="2" s="1"/>
  <c r="K169" i="2"/>
  <c r="K197" i="2"/>
  <c r="K201" i="2" s="1"/>
  <c r="M201" i="2" s="1"/>
  <c r="N159" i="2"/>
  <c r="J160" i="2"/>
  <c r="N160" i="2" s="1"/>
  <c r="N186" i="2"/>
  <c r="J134" i="2"/>
  <c r="J138" i="2" s="1"/>
  <c r="M184" i="2"/>
  <c r="M200" i="2"/>
  <c r="J202" i="2"/>
  <c r="N196" i="2"/>
  <c r="M196" i="2"/>
  <c r="M197" i="2"/>
  <c r="N184" i="2"/>
  <c r="M185" i="2"/>
  <c r="N185" i="2"/>
  <c r="J191" i="2"/>
  <c r="K108" i="2"/>
  <c r="K112" i="2" s="1"/>
  <c r="K133" i="2"/>
  <c r="K137" i="2" s="1"/>
  <c r="K143" i="2"/>
  <c r="M158" i="2"/>
  <c r="J169" i="2"/>
  <c r="M169" i="2" s="1"/>
  <c r="M106" i="2"/>
  <c r="K106" i="2"/>
  <c r="J177" i="2"/>
  <c r="K177" i="2"/>
  <c r="K144" i="2"/>
  <c r="K148" i="2" s="1"/>
  <c r="M148" i="2" s="1"/>
  <c r="J171" i="2"/>
  <c r="J175" i="2" s="1"/>
  <c r="J108" i="2"/>
  <c r="J133" i="2"/>
  <c r="J145" i="2"/>
  <c r="J149" i="2" s="1"/>
  <c r="N149" i="2" s="1"/>
  <c r="M174" i="2"/>
  <c r="N170" i="2"/>
  <c r="N158" i="2"/>
  <c r="J163" i="2"/>
  <c r="M159" i="2"/>
  <c r="K114" i="2"/>
  <c r="T123" i="2" s="1"/>
  <c r="J92" i="2"/>
  <c r="J96" i="2" s="1"/>
  <c r="N96" i="2" s="1"/>
  <c r="J119" i="2"/>
  <c r="J123" i="2" s="1"/>
  <c r="N123" i="2" s="1"/>
  <c r="K134" i="2"/>
  <c r="K138" i="2" s="1"/>
  <c r="J143" i="2"/>
  <c r="K151" i="2"/>
  <c r="K150" i="2"/>
  <c r="K125" i="2"/>
  <c r="K40" i="2"/>
  <c r="K44" i="2" s="1"/>
  <c r="N143" i="2"/>
  <c r="J137" i="2"/>
  <c r="M133" i="2"/>
  <c r="M132" i="2"/>
  <c r="J81" i="2"/>
  <c r="J85" i="2" s="1"/>
  <c r="K81" i="2"/>
  <c r="K85" i="2" s="1"/>
  <c r="J82" i="2"/>
  <c r="K113" i="2"/>
  <c r="K117" i="2"/>
  <c r="J4" i="2"/>
  <c r="J8" i="2" s="1"/>
  <c r="K82" i="2"/>
  <c r="K86" i="2" s="1"/>
  <c r="J107" i="2"/>
  <c r="J118" i="2"/>
  <c r="J122" i="2" s="1"/>
  <c r="J112" i="2"/>
  <c r="J28" i="2"/>
  <c r="J80" i="2"/>
  <c r="M80" i="2" s="1"/>
  <c r="N106" i="2"/>
  <c r="M108" i="2"/>
  <c r="J93" i="2"/>
  <c r="J97" i="2" s="1"/>
  <c r="J66" i="2"/>
  <c r="J70" i="2" s="1"/>
  <c r="K93" i="2"/>
  <c r="K97" i="2" s="1"/>
  <c r="J67" i="2"/>
  <c r="J71" i="2" s="1"/>
  <c r="J91" i="2"/>
  <c r="M91" i="2" s="1"/>
  <c r="K67" i="2"/>
  <c r="K71" i="2" s="1"/>
  <c r="M92" i="2"/>
  <c r="N92" i="2"/>
  <c r="J41" i="2"/>
  <c r="J45" i="2" s="1"/>
  <c r="J65" i="2"/>
  <c r="J72" i="2" s="1"/>
  <c r="J54" i="2"/>
  <c r="K65" i="2"/>
  <c r="J2" i="2"/>
  <c r="N2" i="2" s="1"/>
  <c r="K54" i="2"/>
  <c r="J55" i="2"/>
  <c r="K55" i="2"/>
  <c r="K59" i="2" s="1"/>
  <c r="K62" i="2" s="1"/>
  <c r="T71" i="2" s="1"/>
  <c r="J56" i="2"/>
  <c r="K14" i="2"/>
  <c r="K18" i="2" s="1"/>
  <c r="J3" i="2"/>
  <c r="J7" i="2" s="1"/>
  <c r="K13" i="2"/>
  <c r="M13" i="2" s="1"/>
  <c r="K3" i="2"/>
  <c r="K7" i="2" s="1"/>
  <c r="J14" i="2"/>
  <c r="J18" i="2" s="1"/>
  <c r="J44" i="2"/>
  <c r="J39" i="2"/>
  <c r="K41" i="2"/>
  <c r="K39" i="2"/>
  <c r="K28" i="2"/>
  <c r="J29" i="2"/>
  <c r="K29" i="2"/>
  <c r="K33" i="2" s="1"/>
  <c r="K36" i="2" s="1"/>
  <c r="T45" i="2" s="1"/>
  <c r="J30" i="2"/>
  <c r="J15" i="2"/>
  <c r="J19" i="2" s="1"/>
  <c r="K15" i="2"/>
  <c r="K19" i="2" s="1"/>
  <c r="K4" i="2"/>
  <c r="K8" i="2" s="1"/>
  <c r="M4" i="2"/>
  <c r="J139" i="2" l="1"/>
  <c r="K203" i="2"/>
  <c r="N201" i="2"/>
  <c r="M2" i="2"/>
  <c r="M96" i="2"/>
  <c r="N144" i="2"/>
  <c r="N148" i="2"/>
  <c r="M160" i="2"/>
  <c r="M171" i="2"/>
  <c r="K176" i="2"/>
  <c r="N197" i="2"/>
  <c r="K165" i="2"/>
  <c r="J165" i="2"/>
  <c r="M165" i="2" s="1"/>
  <c r="V175" i="2" s="1"/>
  <c r="M191" i="2"/>
  <c r="V201" i="2" s="1"/>
  <c r="N191" i="2"/>
  <c r="M119" i="2"/>
  <c r="M138" i="2"/>
  <c r="J164" i="2"/>
  <c r="M170" i="2"/>
  <c r="N195" i="2"/>
  <c r="N202" i="2"/>
  <c r="M202" i="2"/>
  <c r="V202" i="2" s="1"/>
  <c r="N165" i="2"/>
  <c r="K139" i="2"/>
  <c r="N139" i="2" s="1"/>
  <c r="J166" i="2"/>
  <c r="M163" i="2"/>
  <c r="N163" i="2"/>
  <c r="N169" i="2"/>
  <c r="N80" i="2"/>
  <c r="M145" i="2"/>
  <c r="N138" i="2"/>
  <c r="J176" i="2"/>
  <c r="N119" i="2"/>
  <c r="N133" i="2"/>
  <c r="M144" i="2"/>
  <c r="K126" i="2"/>
  <c r="T125" i="2" s="1"/>
  <c r="N171" i="2"/>
  <c r="K178" i="2"/>
  <c r="T177" i="2" s="1"/>
  <c r="T176" i="2"/>
  <c r="M149" i="2"/>
  <c r="M177" i="2"/>
  <c r="Q159" i="2" s="1"/>
  <c r="S176" i="2"/>
  <c r="N177" i="2"/>
  <c r="R159" i="2" s="1"/>
  <c r="N164" i="2"/>
  <c r="M164" i="2"/>
  <c r="J151" i="2"/>
  <c r="N151" i="2" s="1"/>
  <c r="R133" i="2" s="1"/>
  <c r="N8" i="2"/>
  <c r="J124" i="2"/>
  <c r="M123" i="2"/>
  <c r="N145" i="2"/>
  <c r="N108" i="2"/>
  <c r="M82" i="2"/>
  <c r="K87" i="2"/>
  <c r="N175" i="2"/>
  <c r="M175" i="2"/>
  <c r="M71" i="2"/>
  <c r="J73" i="2"/>
  <c r="S72" i="2" s="1"/>
  <c r="J88" i="2"/>
  <c r="M134" i="2"/>
  <c r="N134" i="2"/>
  <c r="M40" i="2"/>
  <c r="T124" i="2"/>
  <c r="J140" i="2"/>
  <c r="M137" i="2"/>
  <c r="N137" i="2"/>
  <c r="M143" i="2"/>
  <c r="J150" i="2"/>
  <c r="K140" i="2"/>
  <c r="T149" i="2" s="1"/>
  <c r="J9" i="2"/>
  <c r="N40" i="2"/>
  <c r="T150" i="2"/>
  <c r="J98" i="2"/>
  <c r="J87" i="2"/>
  <c r="M87" i="2" s="1"/>
  <c r="V97" i="2" s="1"/>
  <c r="N112" i="2"/>
  <c r="M112" i="2"/>
  <c r="K124" i="2"/>
  <c r="N117" i="2"/>
  <c r="N66" i="2"/>
  <c r="M85" i="2"/>
  <c r="J125" i="2"/>
  <c r="N122" i="2"/>
  <c r="M122" i="2"/>
  <c r="N70" i="2"/>
  <c r="N93" i="2"/>
  <c r="J99" i="2"/>
  <c r="N118" i="2"/>
  <c r="M107" i="2"/>
  <c r="N107" i="2"/>
  <c r="N82" i="2"/>
  <c r="J86" i="2"/>
  <c r="N28" i="2"/>
  <c r="N81" i="2"/>
  <c r="J113" i="2"/>
  <c r="M118" i="2"/>
  <c r="M117" i="2"/>
  <c r="N4" i="2"/>
  <c r="K46" i="2"/>
  <c r="J21" i="2"/>
  <c r="S20" i="2" s="1"/>
  <c r="K72" i="2"/>
  <c r="N72" i="2" s="1"/>
  <c r="M81" i="2"/>
  <c r="N85" i="2"/>
  <c r="J111" i="2"/>
  <c r="K88" i="2"/>
  <c r="T97" i="2" s="1"/>
  <c r="S97" i="2"/>
  <c r="N97" i="2"/>
  <c r="M97" i="2"/>
  <c r="M93" i="2"/>
  <c r="K73" i="2"/>
  <c r="T72" i="2" s="1"/>
  <c r="K99" i="2"/>
  <c r="M70" i="2"/>
  <c r="N67" i="2"/>
  <c r="M67" i="2"/>
  <c r="M66" i="2"/>
  <c r="N91" i="2"/>
  <c r="N71" i="2"/>
  <c r="K98" i="2"/>
  <c r="M98" i="2" s="1"/>
  <c r="V98" i="2" s="1"/>
  <c r="M18" i="2"/>
  <c r="M65" i="2"/>
  <c r="N41" i="2"/>
  <c r="N65" i="2"/>
  <c r="N56" i="2"/>
  <c r="M56" i="2"/>
  <c r="J60" i="2"/>
  <c r="J61" i="2"/>
  <c r="J59" i="2"/>
  <c r="N55" i="2"/>
  <c r="M55" i="2"/>
  <c r="K61" i="2"/>
  <c r="M54" i="2"/>
  <c r="N54" i="2"/>
  <c r="N14" i="2"/>
  <c r="M3" i="2"/>
  <c r="M14" i="2"/>
  <c r="N13" i="2"/>
  <c r="J47" i="2"/>
  <c r="N44" i="2"/>
  <c r="M44" i="2"/>
  <c r="N3" i="2"/>
  <c r="N18" i="2"/>
  <c r="M28" i="2"/>
  <c r="K47" i="2"/>
  <c r="M39" i="2"/>
  <c r="N39" i="2"/>
  <c r="J46" i="2"/>
  <c r="M41" i="2"/>
  <c r="K45" i="2"/>
  <c r="N30" i="2"/>
  <c r="M30" i="2"/>
  <c r="J34" i="2"/>
  <c r="J35" i="2"/>
  <c r="M29" i="2"/>
  <c r="J33" i="2"/>
  <c r="N29" i="2"/>
  <c r="K35" i="2"/>
  <c r="M15" i="2"/>
  <c r="K10" i="2"/>
  <c r="T19" i="2" s="1"/>
  <c r="N15" i="2"/>
  <c r="M8" i="2"/>
  <c r="J10" i="2"/>
  <c r="N7" i="2"/>
  <c r="M7" i="2"/>
  <c r="K9" i="2"/>
  <c r="M9" i="2" s="1"/>
  <c r="V19" i="2" s="1"/>
  <c r="K21" i="2"/>
  <c r="K20" i="2"/>
  <c r="N19" i="2"/>
  <c r="M19" i="2"/>
  <c r="J20" i="2"/>
  <c r="K152" i="2" l="1"/>
  <c r="T151" i="2" s="1"/>
  <c r="J100" i="2"/>
  <c r="S99" i="2" s="1"/>
  <c r="K204" i="2"/>
  <c r="T202" i="2"/>
  <c r="M203" i="2"/>
  <c r="Q185" i="2" s="1"/>
  <c r="N203" i="2"/>
  <c r="R185" i="2" s="1"/>
  <c r="N176" i="2"/>
  <c r="M176" i="2"/>
  <c r="V176" i="2" s="1"/>
  <c r="M139" i="2"/>
  <c r="V149" i="2" s="1"/>
  <c r="N124" i="2"/>
  <c r="N166" i="2"/>
  <c r="R158" i="2" s="1"/>
  <c r="M166" i="2"/>
  <c r="Q158" i="2" s="1"/>
  <c r="S175" i="2"/>
  <c r="S150" i="2"/>
  <c r="M151" i="2"/>
  <c r="Q133" i="2" s="1"/>
  <c r="J178" i="2"/>
  <c r="N87" i="2"/>
  <c r="M124" i="2"/>
  <c r="V124" i="2" s="1"/>
  <c r="N88" i="2"/>
  <c r="R80" i="2" s="1"/>
  <c r="M150" i="2"/>
  <c r="V150" i="2" s="1"/>
  <c r="N150" i="2"/>
  <c r="S98" i="2"/>
  <c r="S149" i="2"/>
  <c r="M140" i="2"/>
  <c r="Q132" i="2" s="1"/>
  <c r="N140" i="2"/>
  <c r="R132" i="2" s="1"/>
  <c r="J152" i="2"/>
  <c r="N113" i="2"/>
  <c r="M113" i="2"/>
  <c r="V123" i="2" s="1"/>
  <c r="M72" i="2"/>
  <c r="V72" i="2" s="1"/>
  <c r="N125" i="2"/>
  <c r="R107" i="2" s="1"/>
  <c r="M125" i="2"/>
  <c r="Q107" i="2" s="1"/>
  <c r="S124" i="2"/>
  <c r="J114" i="2"/>
  <c r="J126" i="2" s="1"/>
  <c r="M111" i="2"/>
  <c r="N111" i="2"/>
  <c r="K74" i="2"/>
  <c r="T73" i="2" s="1"/>
  <c r="N73" i="2"/>
  <c r="R55" i="2" s="1"/>
  <c r="M73" i="2"/>
  <c r="Q55" i="2" s="1"/>
  <c r="N86" i="2"/>
  <c r="M86" i="2"/>
  <c r="M88" i="2"/>
  <c r="Q80" i="2" s="1"/>
  <c r="K100" i="2"/>
  <c r="T99" i="2" s="1"/>
  <c r="T98" i="2"/>
  <c r="N98" i="2"/>
  <c r="M99" i="2"/>
  <c r="Q81" i="2" s="1"/>
  <c r="N99" i="2"/>
  <c r="R81" i="2" s="1"/>
  <c r="J62" i="2"/>
  <c r="N59" i="2"/>
  <c r="M59" i="2"/>
  <c r="M61" i="2"/>
  <c r="V71" i="2" s="1"/>
  <c r="N61" i="2"/>
  <c r="N60" i="2"/>
  <c r="M60" i="2"/>
  <c r="K48" i="2"/>
  <c r="T47" i="2" s="1"/>
  <c r="T46" i="2"/>
  <c r="J36" i="2"/>
  <c r="N33" i="2"/>
  <c r="M33" i="2"/>
  <c r="N45" i="2"/>
  <c r="M45" i="2"/>
  <c r="N9" i="2"/>
  <c r="N35" i="2"/>
  <c r="M35" i="2"/>
  <c r="V45" i="2" s="1"/>
  <c r="N46" i="2"/>
  <c r="M46" i="2"/>
  <c r="V46" i="2" s="1"/>
  <c r="M34" i="2"/>
  <c r="N34" i="2"/>
  <c r="J48" i="2"/>
  <c r="S46" i="2"/>
  <c r="N47" i="2"/>
  <c r="R29" i="2" s="1"/>
  <c r="M47" i="2"/>
  <c r="Q29" i="2" s="1"/>
  <c r="N20" i="2"/>
  <c r="M20" i="2"/>
  <c r="V20" i="2" s="1"/>
  <c r="N10" i="2"/>
  <c r="R2" i="2" s="1"/>
  <c r="S19" i="2"/>
  <c r="M10" i="2"/>
  <c r="Q2" i="2" s="1"/>
  <c r="K22" i="2"/>
  <c r="T21" i="2" s="1"/>
  <c r="T20" i="2"/>
  <c r="M21" i="2"/>
  <c r="Q3" i="2" s="1"/>
  <c r="N21" i="2"/>
  <c r="R3" i="2" s="1"/>
  <c r="J22" i="2"/>
  <c r="T203" i="2" l="1"/>
  <c r="M204" i="2"/>
  <c r="N204" i="2"/>
  <c r="M178" i="2"/>
  <c r="S177" i="2"/>
  <c r="N178" i="2"/>
  <c r="S151" i="2"/>
  <c r="M152" i="2"/>
  <c r="N152" i="2"/>
  <c r="S125" i="2"/>
  <c r="N126" i="2"/>
  <c r="M126" i="2"/>
  <c r="M114" i="2"/>
  <c r="Q106" i="2" s="1"/>
  <c r="S123" i="2"/>
  <c r="N114" i="2"/>
  <c r="R106" i="2" s="1"/>
  <c r="N100" i="2"/>
  <c r="M100" i="2"/>
  <c r="N62" i="2"/>
  <c r="R54" i="2" s="1"/>
  <c r="S71" i="2"/>
  <c r="M62" i="2"/>
  <c r="Q54" i="2" s="1"/>
  <c r="J74" i="2"/>
  <c r="N48" i="2"/>
  <c r="S47" i="2"/>
  <c r="M48" i="2"/>
  <c r="N36" i="2"/>
  <c r="R28" i="2" s="1"/>
  <c r="S45" i="2"/>
  <c r="M36" i="2"/>
  <c r="Q28" i="2" s="1"/>
  <c r="S21" i="2"/>
  <c r="N22" i="2"/>
  <c r="M22" i="2"/>
  <c r="S73" i="2" l="1"/>
  <c r="N74" i="2"/>
  <c r="M74" i="2"/>
</calcChain>
</file>

<file path=xl/sharedStrings.xml><?xml version="1.0" encoding="utf-8"?>
<sst xmlns="http://schemas.openxmlformats.org/spreadsheetml/2006/main" count="927" uniqueCount="197">
  <si>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</si>
  <si>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</si>
  <si>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</si>
  <si>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</si>
  <si>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</si>
  <si>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</si>
  <si>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</si>
  <si>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EPA_CYP2178-R1-2_Controls_Caco2_2020Jul14_Inj003</t>
  </si>
  <si>
    <t>Ranitidine</t>
  </si>
  <si>
    <t>315.216 &gt; 175.737</t>
  </si>
  <si>
    <t>Blank 1_A_B__2______Inj EPA_CYP2178-R1-2_Controls_Caco2_2020Jul14_Inj004</t>
  </si>
  <si>
    <t>Blank 1_B_A__3______Inj EPA_CYP2178-R1-2_Controls_Caco2_2020Jul14_Inj005</t>
  </si>
  <si>
    <t>Blank 1_B_A__4______Inj EPA_CYP2178-R1-2_Controls_Caco2_2020Jul14_Inj006</t>
  </si>
  <si>
    <t>Ranitidine_A_B_don_1______Inj EPA_CYP2178-R1-2_Controls_Caco2_2020Jul14_Inj023</t>
  </si>
  <si>
    <t>Ranitidine_A_B_don_2______Inj EPA_CYP2178-R1-2_Controls_Caco2_2020Jul14_Inj024</t>
  </si>
  <si>
    <t>Ranitidine_A_B_dos_1______Inj EPA_CYP2178-R1-2_Controls_Caco2_2020Jul14_Inj039</t>
  </si>
  <si>
    <t>Ranitidine_A_B_dos_2______Inj EPA_CYP2178-R1-2_Controls_Caco2_2020Jul14_Inj040</t>
  </si>
  <si>
    <t>Ranitidine_A_B_rec_1______Inj EPA_CYP2178-R1-2_Controls_Caco2_2020Jul14_Inj007</t>
  </si>
  <si>
    <t>Ranitidine_A_B_rec_2______Inj EPA_CYP2178-R1-2_Controls_Caco2_2020Jul14_Inj008</t>
  </si>
  <si>
    <t>Ranitidine_B_A_don_1______Inj EPA_CYP2178-R1-2_Controls_Caco2_2020Jul14_Inj031</t>
  </si>
  <si>
    <t>Ranitidine_B_A_don_2______Inj EPA_CYP2178-R1-2_Controls_Caco2_2020Jul14_Inj032</t>
  </si>
  <si>
    <t>Ranitidine_B_A_dos_1______Inj EPA_CYP2178-R1-2_Controls_Caco2_2020Jul14_Inj047</t>
  </si>
  <si>
    <t>Ranitidine_B_A_dos_2______Inj EPA_CYP2178-R1-2_Controls_Caco2_2020Jul14_Inj048</t>
  </si>
  <si>
    <t>Ranitidine_B_A_rec_1______Inj EPA_CYP2178-R1-2_Controls_Caco2_2020Jul14_Inj015</t>
  </si>
  <si>
    <t>Ranitidine_B_A_rec_2______Inj EPA_CYP2178-R1-2_Controls_Caco2_2020Jul14_Inj016</t>
  </si>
  <si>
    <t>Talinolol</t>
  </si>
  <si>
    <t>364.365 &gt; 209.165</t>
  </si>
  <si>
    <t>Talinolol_A_B_don_1______Inj EPA_CYP2178-R1-2_Controls_Caco2_2020Jul14_Inj025</t>
  </si>
  <si>
    <t>Talinolol_A_B_don_2______Inj EPA_CYP2178-R1-2_Controls_Caco2_2020Jul14_Inj026</t>
  </si>
  <si>
    <t>Talinolol_A_B_dos_1______Inj EPA_CYP2178-R1-2_Controls_Caco2_2020Jul14_Inj041</t>
  </si>
  <si>
    <t>Talinolol_A_B_dos_2______Inj EPA_CYP2178-R1-2_Controls_Caco2_2020Jul14_Inj042</t>
  </si>
  <si>
    <t>Talinolol_A_B_rec_1______Inj EPA_CYP2178-R1-2_Controls_Caco2_2020Jul14_Inj009</t>
  </si>
  <si>
    <t>Talinolol_A_B_rec_2______Inj EPA_CYP2178-R1-2_Controls_Caco2_2020Jul14_Inj010</t>
  </si>
  <si>
    <t>Talinolol_B_A_don_1______Inj EPA_CYP2178-R1-2_Controls_Caco2_2020Jul14_Inj033</t>
  </si>
  <si>
    <t>Talinolol_B_A_don_2______Inj EPA_CYP2178-R1-2_Controls_Caco2_2020Jul14_Inj034</t>
  </si>
  <si>
    <t>Talinolol_B_A_dos_1______Inj EPA_CYP2178-R1-2_Controls_Caco2_2020Jul14_Inj049</t>
  </si>
  <si>
    <t>Talinolol_B_A_dos_2______Inj EPA_CYP2178-R1-2_Controls_Caco2_2020Jul14_Inj050</t>
  </si>
  <si>
    <t>Talinolol_B_A_rec_1______Inj EPA_CYP2178-R1-2_Controls_Caco2_2020Jul14_Inj017</t>
  </si>
  <si>
    <t>Talinolol_B_A_rec_2______Inj EPA_CYP2178-R1-2_Controls_Caco2_2020Jul14_Inj018</t>
  </si>
  <si>
    <t>Warfarin</t>
  </si>
  <si>
    <t>309.225 &gt; 251.114</t>
  </si>
  <si>
    <t>Warfarin_A_B_don_1______Inj EPA_CYP2178-R1-2_Controls_Caco2_2020Jul14_Inj027</t>
  </si>
  <si>
    <t>Warfarin_A_B_don_2______Inj EPA_CYP2178-R1-2_Controls_Caco2_2020Jul14_Inj028</t>
  </si>
  <si>
    <t>Warfarin_A_B_dos_1______Inj EPA_CYP2178-R1-2_Controls_Caco2_2020Jul14_Inj043</t>
  </si>
  <si>
    <t>Warfarin_A_B_dos_2______Inj EPA_CYP2178-R1-2_Controls_Caco2_2020Jul14_Inj044</t>
  </si>
  <si>
    <t>Warfarin_A_B_rec_1______Inj EPA_CYP2178-R1-2_Controls_Caco2_2020Jul14_Inj011</t>
  </si>
  <si>
    <t>Warfarin_A_B_rec_2______Inj EPA_CYP2178-R1-2_Controls_Caco2_2020Jul14_Inj012</t>
  </si>
  <si>
    <t>Warfarin_B_A_don_1______Inj EPA_CYP2178-R1-2_Controls_Caco2_2020Jul14_Inj035</t>
  </si>
  <si>
    <t>Warfarin_B_A_don_2______Inj EPA_CYP2178-R1-2_Controls_Caco2_2020Jul14_Inj036</t>
  </si>
  <si>
    <t>Warfarin_B_A_dos_1______Inj EPA_CYP2178-R1-2_Controls_Caco2_2020Jul14_Inj051</t>
  </si>
  <si>
    <t>Warfarin_B_A_dos_2______Inj EPA_CYP2178-R1-2_Controls_Caco2_2020Jul14_Inj052</t>
  </si>
  <si>
    <t>Warfarin_B_A_rec_1______Inj EPA_CYP2178-R1-2_Controls_Caco2_2020Jul14_Inj019</t>
  </si>
  <si>
    <t>Warfarin_B_A_rec_2______Inj EPA_CYP2178-R1-2_Controls_Caco2_2020Jul14_Inj020</t>
  </si>
  <si>
    <t>Blank 1_A_B__1______Inj EPA_CYP2178-R1-2_Set1_Caco2_2020Jul14_Inj003</t>
  </si>
  <si>
    <t>DTXSID1038298</t>
  </si>
  <si>
    <t>219.038 &gt; 190.027</t>
  </si>
  <si>
    <t>Blank 1_A_B__2______Inj EPA_CYP2178-R1-2_Set1_Caco2_2020Jul14_Inj004</t>
  </si>
  <si>
    <t>Blank 1_B_A__3______Inj EPA_CYP2178-R1-2_Set1_Caco2_2020Jul14_Inj005</t>
  </si>
  <si>
    <t>Blank 1_B_A__4______Inj EPA_CYP2178-R1-2_Set1_Caco2_2020Jul14_Inj006</t>
  </si>
  <si>
    <t>DTXSID1038298_A_B_don_1______Inj EPA_CYP2178-R1-2_Set1_Caco2_2020Jul14_Inj047</t>
  </si>
  <si>
    <t>DTXSID1038298_A_B_don_2______Inj EPA_CYP2178-R1-2_Set1_Caco2_2020Jul14_Inj048</t>
  </si>
  <si>
    <t>DTXSID1038298_A_B_dos_1______Inj EPA_CYP2178-R1-2_Set1_Caco2_2020Jul14_Inj087</t>
  </si>
  <si>
    <t>DTXSID1038298_A_B_dos_2______Inj EPA_CYP2178-R1-2_Set1_Caco2_2020Jul14_Inj088</t>
  </si>
  <si>
    <t>DTXSID1038298_A_B_rec_1______Inj EPA_CYP2178-R1-2_Set1_Caco2_2020Jul14_Inj007</t>
  </si>
  <si>
    <t>DTXSID1038298_A_B_rec_2______Inj EPA_CYP2178-R1-2_Set1_Caco2_2020Jul14_Inj008</t>
  </si>
  <si>
    <t>DTXSID1038298_B_A_don_1______Inj EPA_CYP2178-R1-2_Set1_Caco2_2020Jul14_Inj067</t>
  </si>
  <si>
    <t>DTXSID1038298_B_A_don_2______Inj EPA_CYP2178-R1-2_Set1_Caco2_2020Jul14_Inj068</t>
  </si>
  <si>
    <t>DTXSID1038298_B_A_dos_1______Inj EPA_CYP2178-R1-2_Set1_Caco2_2020Jul14_Inj107</t>
  </si>
  <si>
    <t>DTXSID1038298_B_A_dos_2______Inj EPA_CYP2178-R1-2_Set1_Caco2_2020Jul14_Inj108</t>
  </si>
  <si>
    <t>DTXSID1038298_B_A_rec_1______Inj EPA_CYP2178-R1-2_Set1_Caco2_2020Jul14_Inj027</t>
  </si>
  <si>
    <t>DTXSID1038298_B_A_rec_2______Inj EPA_CYP2178-R1-2_Set1_Caco2_2020Jul14_Inj028</t>
  </si>
  <si>
    <t>DTXSID3042423</t>
  </si>
  <si>
    <t>696.328 &gt; 168.973</t>
  </si>
  <si>
    <t>DTXSID3042423_A_B_don_1______Inj EPA_CYP2178-R1-2_Set1_Caco2_2020Jul14_Inj057</t>
  </si>
  <si>
    <t>DTXSID3042423_A_B_don_2______Inj EPA_CYP2178-R1-2_Set1_Caco2_2020Jul14_Inj058</t>
  </si>
  <si>
    <t>DTXSID3042423_A_B_dos_1______Inj EPA_CYP2178-R1-2_Set1_Caco2_2020Jul14_Inj097</t>
  </si>
  <si>
    <t>DTXSID3042423_A_B_dos_2______Inj EPA_CYP2178-R1-2_Set1_Caco2_2020Jul14_Inj098</t>
  </si>
  <si>
    <t>DTXSID3042423_A_B_rec_1______Inj EPA_CYP2178-R1-2_Set1_Caco2_2020Jul14_Inj017</t>
  </si>
  <si>
    <t>DTXSID3042423_A_B_rec_2______Inj EPA_CYP2178-R1-2_Set1_Caco2_2020Jul14_Inj018</t>
  </si>
  <si>
    <t>DTXSID3042423_B_A_don_1______Inj EPA_CYP2178-R1-2_Set1_Caco2_2020Jul14_Inj077</t>
  </si>
  <si>
    <t>DTXSID3042423_B_A_don_2______Inj EPA_CYP2178-R1-2_Set1_Caco2_2020Jul14_Inj078</t>
  </si>
  <si>
    <t>DTXSID3042423_B_A_dos_1______Inj EPA_CYP2178-R1-2_Set1_Caco2_2020Jul14_Inj117</t>
  </si>
  <si>
    <t>DTXSID3042423_B_A_dos_2______Inj EPA_CYP2178-R1-2_Set1_Caco2_2020Jul14_Inj118</t>
  </si>
  <si>
    <t>DTXSID3042423_B_A_rec_1______Inj EPA_CYP2178-R1-2_Set1_Caco2_2020Jul14_Inj037</t>
  </si>
  <si>
    <t>DTXSID3042423_B_A_rec_2______Inj EPA_CYP2178-R1-2_Set1_Caco2_2020Jul14_Inj038</t>
  </si>
  <si>
    <t>Blank 1_A_B__1______Inj EPA_CYP2178-R1-2_Set2_Caco2_2020Jul14_Inj003</t>
  </si>
  <si>
    <t>DTXSID5044994</t>
  </si>
  <si>
    <t>237.017 &gt; 209.019</t>
  </si>
  <si>
    <t>Blank 1_A_B__2______Inj EPA_CYP2178-R1-2_Set2_Caco2_2020Jul14_Inj004</t>
  </si>
  <si>
    <t>Blank 1_B_A__3______Inj EPA_CYP2178-R1-2_Set2_Caco2_2020Jul14_Inj005</t>
  </si>
  <si>
    <t>Blank 1_B_A__4______Inj EPA_CYP2178-R1-2_Set2_Caco2_2020Jul14_Inj006</t>
  </si>
  <si>
    <t>DTXSID5044994_A_B_don_1______Inj EPA_CYP2178-R1-2_Set2_Caco2_2020Jul14_Inj053</t>
  </si>
  <si>
    <t>DTXSID5044994_A_B_don_2______Inj EPA_CYP2178-R1-2_Set2_Caco2_2020Jul14_Inj054</t>
  </si>
  <si>
    <t>DTXSID5044994_A_B_dos_1______Inj EPA_CYP2178-R1-2_Set2_Caco2_2020Jul14_Inj093</t>
  </si>
  <si>
    <t>DTXSID5044994_A_B_dos_2______Inj EPA_CYP2178-R1-2_Set2_Caco2_2020Jul14_Inj094</t>
  </si>
  <si>
    <t>DTXSID5044994_A_B_rec_1______Inj EPA_CYP2178-R1-2_Set2_Caco2_2020Jul14_Inj013</t>
  </si>
  <si>
    <t>DTXSID5044994_A_B_rec_2______Inj EPA_CYP2178-R1-2_Set2_Caco2_2020Jul14_Inj014</t>
  </si>
  <si>
    <t>DTXSID5044994_B_A_don_1______Inj EPA_CYP2178-R1-2_Set2_Caco2_2020Jul14_Inj073</t>
  </si>
  <si>
    <t>DTXSID5044994_B_A_don_2______Inj EPA_CYP2178-R1-2_Set2_Caco2_2020Jul14_Inj074</t>
  </si>
  <si>
    <t>DTXSID5044994_B_A_dos_1______Inj EPA_CYP2178-R1-2_Set2_Caco2_2020Jul14_Inj113</t>
  </si>
  <si>
    <t>DTXSID5044994_B_A_dos_2______Inj EPA_CYP2178-R1-2_Set2_Caco2_2020Jul14_Inj114</t>
  </si>
  <si>
    <t>DTXSID5044994_B_A_rec_1______Inj EPA_CYP2178-R1-2_Set2_Caco2_2020Jul14_Inj033</t>
  </si>
  <si>
    <t>DTXSID5044994_B_A_rec_2______Inj EPA_CYP2178-R1-2_Set2_Caco2_2020Jul14_Inj034</t>
  </si>
  <si>
    <t>DTXSID6021953</t>
  </si>
  <si>
    <t>309.049 &gt; 156.947</t>
  </si>
  <si>
    <t>DTXSID6021953_A_B_don_1______Inj EPA_CYP2178-R1-2_Set2_Caco2_2020Jul14_Inj057</t>
  </si>
  <si>
    <t>DTXSID6021953_A_B_don_2______Inj EPA_CYP2178-R1-2_Set2_Caco2_2020Jul14_Inj058</t>
  </si>
  <si>
    <t>DTXSID6021953_A_B_dos_1______Inj EPA_CYP2178-R1-2_Set2_Caco2_2020Jul14_Inj097</t>
  </si>
  <si>
    <t>DTXSID6021953_A_B_dos_2______Inj EPA_CYP2178-R1-2_Set2_Caco2_2020Jul14_Inj098</t>
  </si>
  <si>
    <t>DTXSID6021953_A_B_rec_1______Inj EPA_CYP2178-R1-2_Set2_Caco2_2020Jul14_Inj017</t>
  </si>
  <si>
    <t>DTXSID6021953_A_B_rec_2______Inj EPA_CYP2178-R1-2_Set2_Caco2_2020Jul14_Inj018</t>
  </si>
  <si>
    <t>DTXSID6021953_B_A_don_1______Inj EPA_CYP2178-R1-2_Set2_Caco2_2020Jul14_Inj077</t>
  </si>
  <si>
    <t>DTXSID6021953_B_A_don_2______Inj EPA_CYP2178-R1-2_Set2_Caco2_2020Jul14_Inj078</t>
  </si>
  <si>
    <t>DTXSID6021953_B_A_dos_1______Inj EPA_CYP2178-R1-2_Set2_Caco2_2020Jul14_Inj117</t>
  </si>
  <si>
    <t>DTXSID6021953_B_A_dos_2______Inj EPA_CYP2178-R1-2_Set2_Caco2_2020Jul14_Inj118</t>
  </si>
  <si>
    <t>DTXSID6021953_B_A_rec_1______Inj EPA_CYP2178-R1-2_Set2_Caco2_2020Jul14_Inj037</t>
  </si>
  <si>
    <t>DTXSID6021953_B_A_rec_2______Inj EPA_CYP2178-R1-2_Set2_Caco2_2020Jul14_Inj038</t>
  </si>
  <si>
    <t>DTXSID7041910</t>
  </si>
  <si>
    <t>311.04 &gt; 108.919</t>
  </si>
  <si>
    <t>DTXSID7041910_A_B_don_1______Inj EPA_CYP2178-R1-2_Set2_Caco2_2020Jul14_Inj059</t>
  </si>
  <si>
    <t>DTXSID7041910_A_B_don_2______Inj EPA_CYP2178-R1-2_Set2_Caco2_2020Jul14_Inj060</t>
  </si>
  <si>
    <t>DTXSID7041910_A_B_dos_1______Inj EPA_CYP2178-R1-2_Set2_Caco2_2020Jul14_Inj099</t>
  </si>
  <si>
    <t>DTXSID7041910_A_B_dos_2______Inj EPA_CYP2178-R1-2_Set2_Caco2_2020Jul14_Inj100</t>
  </si>
  <si>
    <t>DTXSID7041910_A_B_rec_1______Inj EPA_CYP2178-R1-2_Set2_Caco2_2020Jul14_Inj019</t>
  </si>
  <si>
    <t>DTXSID7041910_A_B_rec_2______Inj EPA_CYP2178-R1-2_Set2_Caco2_2020Jul14_Inj020</t>
  </si>
  <si>
    <t>DTXSID7041910_B_A_don_1______Inj EPA_CYP2178-R1-2_Set2_Caco2_2020Jul14_Inj079</t>
  </si>
  <si>
    <t>DTXSID7041910_B_A_don_2______Inj EPA_CYP2178-R1-2_Set2_Caco2_2020Jul14_Inj080</t>
  </si>
  <si>
    <t>DTXSID7041910_B_A_dos_1______Inj EPA_CYP2178-R1-2_Set2_Caco2_2020Jul14_Inj119</t>
  </si>
  <si>
    <t>DTXSID7041910_B_A_dos_2______Inj EPA_CYP2178-R1-2_Set2_Caco2_2020Jul14_Inj120</t>
  </si>
  <si>
    <t>DTXSID7041910_B_A_rec_1______Inj EPA_CYP2178-R1-2_Set2_Caco2_2020Jul14_Inj039</t>
  </si>
  <si>
    <t>DTXSID7041910_B_A_rec_2______Inj EPA_CYP2178-R1-2_Set2_Caco2_2020Jul14_Inj040</t>
  </si>
  <si>
    <t>DTXSID8032675</t>
  </si>
  <si>
    <t>323.006 &gt; 154.93</t>
  </si>
  <si>
    <t>DTXSID8032675_A_B_don_1______Inj EPA_CYP2178-R1-2_Set2_Caco2_2020Jul14_Inj061</t>
  </si>
  <si>
    <t>DTXSID8032675_A_B_don_2______Inj EPA_CYP2178-R1-2_Set2_Caco2_2020Jul14_Inj062</t>
  </si>
  <si>
    <t>DTXSID8032675_A_B_dos_1______Inj EPA_CYP2178-R1-2_Set2_Caco2_2020Jul14_Inj101</t>
  </si>
  <si>
    <t>DTXSID8032675_A_B_dos_2______Inj EPA_CYP2178-R1-2_Set2_Caco2_2020Jul14_Inj102</t>
  </si>
  <si>
    <t>DTXSID8032675_A_B_rec_1______Inj EPA_CYP2178-R1-2_Set2_Caco2_2020Jul14_Inj021</t>
  </si>
  <si>
    <t>DTXSID8032675_A_B_rec_2______Inj EPA_CYP2178-R1-2_Set2_Caco2_2020Jul14_Inj022</t>
  </si>
  <si>
    <t>DTXSID8032675_B_A_don_1______Inj EPA_CYP2178-R1-2_Set2_Caco2_2020Jul14_Inj081</t>
  </si>
  <si>
    <t>DTXSID8032675_B_A_don_2______Inj EPA_CYP2178-R1-2_Set2_Caco2_2020Jul14_Inj082</t>
  </si>
  <si>
    <t>DTXSID8032675_B_A_dos_1______Inj EPA_CYP2178-R1-2_Set2_Caco2_2020Jul14_Inj121</t>
  </si>
  <si>
    <t>DTXSID8032675_B_A_dos_2______Inj EPA_CYP2178-R1-2_Set2_Caco2_2020Jul14_Inj122</t>
  </si>
  <si>
    <t>DTXSID8032675_B_A_rec_1______Inj EPA_CYP2178-R1-2_Set2_Caco2_2020Jul14_Inj041</t>
  </si>
  <si>
    <t>DTXSID8032675_B_A_rec_2______Inj EPA_CYP2178-R1-2_Set2_Caco2_2020Jul14_Inj042</t>
  </si>
  <si>
    <t>CYP2178-R2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</si>
  <si>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</si>
  <si>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</si>
  <si>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</si>
  <si>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</si>
  <si>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</si>
  <si>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</si>
  <si>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</si>
  <si>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</si>
  <si>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</si>
  <si>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</si>
  <si>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</si>
  <si>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</si>
  <si>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</si>
  <si>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</si>
  <si>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</si>
  <si>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</si>
  <si>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</si>
  <si>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</si>
  <si>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</si>
  <si>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</si>
  <si>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</si>
  <si>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</si>
  <si>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</si>
  <si>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</si>
  <si>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</si>
  <si>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</si>
  <si>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</si>
  <si>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</si>
  <si>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</si>
  <si>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</si>
  <si>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</si>
  <si>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</si>
  <si>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</si>
  <si>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</si>
  <si>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</si>
  <si>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</si>
  <si>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</si>
  <si>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</si>
  <si>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</si>
  <si>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</si>
  <si>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</si>
  <si>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</si>
  <si>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</si>
  <si>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</si>
  <si>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</si>
  <si>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</si>
  <si>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</si>
  <si>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</si>
  <si>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</si>
  <si>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Caco-2 Permeability Data Summary:</t>
  </si>
  <si>
    <t>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</si>
</sst>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0000"/>
    <numFmt numFmtId="169" formatCode="0.000000"/>
    <numFmt numFmtId="170" formatCode="0.0%"/>
    <numFmt numFmtId="171" formatCode="0.0000%"/>
    <numFmt numFmtId="172" formatCode="0.000%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1" fontId="2" fillId="0" borderId="0" xfId="1" applyNumberFormat="1" applyFont="1" applyBorder="1"/>
    <xf numFmtId="167" fontId="1" fillId="0" borderId="0" xfId="1" applyNumberFormat="1" applyBorder="1"/>
    <xf numFmtId="167" fontId="2" fillId="0" borderId="0" xfId="1" applyNumberFormat="1" applyFont="1" applyBorder="1"/>
    <xf numFmtId="11" fontId="1" fillId="0" borderId="10" xfId="1" applyNumberFormat="1" applyBorder="1"/>
    <xf numFmtId="167" fontId="1" fillId="0" borderId="12" xfId="1" applyNumberFormat="1" applyBorder="1"/>
    <xf numFmtId="168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170" fontId="1" fillId="0" borderId="0" xfId="1" applyNumberFormat="1" applyBorder="1"/>
    <xf numFmtId="167" fontId="1" fillId="0" borderId="21" xfId="1" applyNumberFormat="1" applyBorder="1"/>
    <xf numFmtId="168" fontId="1" fillId="0" borderId="12" xfId="1" applyNumberFormat="1" applyBorder="1"/>
    <xf numFmtId="11" fontId="1" fillId="0" borderId="13" xfId="1" applyNumberFormat="1" applyBorder="1"/>
    <xf numFmtId="11" fontId="1" fillId="0" borderId="0" xfId="1" applyNumberFormat="1" applyBorder="1"/>
    <xf numFmtId="11" fontId="1" fillId="0" borderId="15" xfId="1" applyNumberFormat="1" applyBorder="1"/>
    <xf numFmtId="168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71" fontId="1" fillId="0" borderId="15" xfId="1" applyNumberFormat="1" applyBorder="1"/>
    <xf numFmtId="167" fontId="1" fillId="0" borderId="22" xfId="1" applyNumberFormat="1" applyBorder="1"/>
    <xf numFmtId="11" fontId="1" fillId="0" borderId="9" xfId="1" applyNumberFormat="1" applyBorder="1" applyAlignment="1">
      <alignment horizontal="left"/>
    </xf>
    <xf numFmtId="167" fontId="1" fillId="0" borderId="0" xfId="1" applyNumberFormat="1" applyBorder="1" applyAlignment="1">
      <alignment horizontal="left"/>
    </xf>
    <xf numFmtId="170" fontId="1" fillId="0" borderId="0" xfId="1" applyNumberFormat="1" applyBorder="1" applyAlignment="1">
      <alignment horizontal="left"/>
    </xf>
    <xf numFmtId="167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69" fontId="2" fillId="0" borderId="0" xfId="1" applyNumberFormat="1" applyFont="1" applyBorder="1"/>
    <xf numFmtId="11" fontId="1" fillId="0" borderId="24" xfId="1" applyNumberFormat="1" applyBorder="1"/>
    <xf numFmtId="165" fontId="1" fillId="0" borderId="26" xfId="1" applyNumberFormat="1" applyBorder="1"/>
    <xf numFmtId="167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2" fontId="1" fillId="0" borderId="24" xfId="1" applyNumberFormat="1" applyBorder="1"/>
    <xf numFmtId="166" fontId="1" fillId="0" borderId="35" xfId="1" applyNumberFormat="1" applyBorder="1"/>
    <xf numFmtId="165" fontId="1" fillId="0" borderId="24" xfId="1" applyNumberFormat="1" applyBorder="1"/>
    <xf numFmtId="167" fontId="1" fillId="0" borderId="26" xfId="1" applyNumberFormat="1" applyBorder="1"/>
    <xf numFmtId="168" fontId="1" fillId="0" borderId="27" xfId="1" applyNumberFormat="1" applyBorder="1"/>
    <xf numFmtId="169" fontId="1" fillId="0" borderId="0" xfId="1" applyNumberFormat="1" applyBorder="1"/>
    <xf numFmtId="169" fontId="1" fillId="0" borderId="29" xfId="1" applyNumberFormat="1" applyBorder="1"/>
    <xf numFmtId="167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70" fontId="1" fillId="0" borderId="29" xfId="1" applyNumberFormat="1" applyBorder="1"/>
    <xf numFmtId="165" fontId="1" fillId="0" borderId="31" xfId="1" applyNumberFormat="1" applyBorder="1"/>
    <xf numFmtId="166" fontId="1" fillId="0" borderId="36" xfId="1" applyNumberFormat="1" applyBorder="1"/>
    <xf numFmtId="11" fontId="1" fillId="0" borderId="23" xfId="1" applyNumberFormat="1" applyBorder="1" applyAlignment="1">
      <alignment horizontal="left"/>
    </xf>
    <xf numFmtId="2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7" fontId="1" fillId="0" borderId="0" xfId="1" applyNumberFormat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2" fontId="2" fillId="0" borderId="0" xfId="1" applyNumberFormat="1" applyFont="1" applyBorder="1"/>
    <xf numFmtId="2" fontId="2" fillId="0" borderId="12" xfId="1" applyNumberFormat="1" applyFont="1" applyBorder="1"/>
    <xf numFmtId="2" fontId="1" fillId="0" borderId="0" xfId="1" applyNumberFormat="1" applyBorder="1"/>
    <xf numFmtId="165" fontId="1" fillId="0" borderId="21" xfId="1" applyNumberFormat="1" applyBorder="1"/>
    <xf numFmtId="2" fontId="1" fillId="0" borderId="21" xfId="1" applyNumberFormat="1" applyBorder="1"/>
    <xf numFmtId="2" fontId="1" fillId="0" borderId="12" xfId="1" applyNumberFormat="1" applyBorder="1"/>
    <xf numFmtId="165" fontId="1" fillId="0" borderId="13" xfId="1" applyNumberFormat="1" applyBorder="1"/>
    <xf numFmtId="165" fontId="1" fillId="0" borderId="15" xfId="1" applyNumberFormat="1" applyBorder="1"/>
    <xf numFmtId="10" fontId="1" fillId="0" borderId="15" xfId="1" applyNumberFormat="1" applyBorder="1"/>
    <xf numFmtId="165" fontId="1" fillId="0" borderId="22" xfId="1" applyNumberFormat="1" applyBorder="1"/>
    <xf numFmtId="2" fontId="1" fillId="0" borderId="0" xfId="1" applyNumberFormat="1" applyBorder="1" applyAlignment="1">
      <alignment horizontal="left"/>
    </xf>
    <xf numFmtId="165" fontId="1" fillId="0" borderId="21" xfId="1" applyNumberFormat="1" applyBorder="1" applyAlignment="1">
      <alignment horizontal="left"/>
    </xf>
    <xf numFmtId="2" fontId="2" fillId="0" borderId="26" xfId="1" applyNumberFormat="1" applyFont="1" applyBorder="1"/>
    <xf numFmtId="166" fontId="1" fillId="0" borderId="24" xfId="1" applyNumberFormat="1" applyBorder="1"/>
    <xf numFmtId="2" fontId="1" fillId="0" borderId="26" xfId="1" applyNumberFormat="1" applyBorder="1"/>
    <xf numFmtId="165" fontId="1" fillId="0" borderId="27" xfId="1" applyNumberFormat="1" applyBorder="1"/>
    <xf numFmtId="165" fontId="1" fillId="0" borderId="29" xfId="1" applyNumberFormat="1" applyBorder="1"/>
    <xf numFmtId="10" fontId="1" fillId="0" borderId="29" xfId="1" applyNumberFormat="1" applyBorder="1"/>
    <xf numFmtId="2" fontId="1" fillId="0" borderId="31" xfId="1" applyNumberFormat="1" applyBorder="1"/>
    <xf numFmtId="166" fontId="1" fillId="0" borderId="24" xfId="1" applyNumberFormat="1" applyBorder="1" applyAlignment="1">
      <alignment horizontal="left"/>
    </xf>
    <xf numFmtId="166" fontId="1" fillId="0" borderId="0" xfId="1" applyNumberFormat="1" applyAlignment="1">
      <alignment horizontal="center"/>
    </xf>
    <xf numFmtId="168" fontId="2" fillId="0" borderId="0" xfId="1" applyNumberFormat="1" applyFont="1" applyBorder="1"/>
    <xf numFmtId="165" fontId="2" fillId="0" borderId="0" xfId="1" applyNumberFormat="1" applyFont="1" applyBorder="1"/>
    <xf numFmtId="167" fontId="2" fillId="0" borderId="12" xfId="1" applyNumberFormat="1" applyFont="1" applyBorder="1"/>
    <xf numFmtId="10" fontId="1" fillId="0" borderId="0" xfId="1" applyNumberFormat="1" applyBorder="1"/>
    <xf numFmtId="168" fontId="1" fillId="0" borderId="13" xfId="1" applyNumberFormat="1" applyBorder="1"/>
    <xf numFmtId="168" fontId="1" fillId="0" borderId="0" xfId="1" applyNumberFormat="1" applyBorder="1"/>
    <xf numFmtId="169" fontId="1" fillId="0" borderId="15" xfId="1" applyNumberFormat="1" applyBorder="1"/>
    <xf numFmtId="165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165" fontId="1" fillId="0" borderId="35" xfId="1" applyNumberFormat="1" applyBorder="1"/>
    <xf numFmtId="172" fontId="1" fillId="0" borderId="29" xfId="1" applyNumberFormat="1" applyBorder="1"/>
    <xf numFmtId="168" fontId="1" fillId="0" borderId="31" xfId="1" applyNumberFormat="1" applyBorder="1"/>
    <xf numFmtId="165" fontId="1" fillId="0" borderId="36" xfId="1" applyNumberFormat="1" applyBorder="1"/>
    <xf numFmtId="168" fontId="1" fillId="0" borderId="0" xfId="1" applyNumberFormat="1"/>
    <xf numFmtId="165" fontId="1" fillId="0" borderId="24" xfId="1" applyNumberFormat="1" applyBorder="1" applyAlignment="1">
      <alignment horizontal="left"/>
    </xf>
    <xf numFmtId="10" fontId="1" fillId="0" borderId="0" xfId="1" applyNumberFormat="1" applyAlignment="1">
      <alignment horizontal="center"/>
    </xf>
    <xf numFmtId="165" fontId="1" fillId="0" borderId="1" xfId="1" applyNumberFormat="1" applyBorder="1" applyAlignment="1">
      <alignment horizontal="center"/>
    </xf>
    <xf numFmtId="9" fontId="1" fillId="0" borderId="0" xfId="1" applyNumberFormat="1" applyBorder="1"/>
    <xf numFmtId="166" fontId="1" fillId="0" borderId="21" xfId="1" applyNumberFormat="1" applyBorder="1"/>
    <xf numFmtId="167" fontId="1" fillId="0" borderId="15" xfId="1" applyNumberFormat="1" applyBorder="1"/>
    <xf numFmtId="2" fontId="1" fillId="0" borderId="22" xfId="1" applyNumberFormat="1" applyBorder="1"/>
    <xf numFmtId="9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2" fontId="1" fillId="0" borderId="35" xfId="1" applyNumberFormat="1" applyBorder="1"/>
    <xf numFmtId="167" fontId="1" fillId="0" borderId="36" xfId="1" applyNumberFormat="1" applyBorder="1"/>
    <xf numFmtId="9" fontId="1" fillId="0" borderId="0" xfId="1" applyNumberFormat="1" applyAlignment="1">
      <alignment horizontal="center"/>
    </xf>
    <xf numFmtId="2" fontId="1" fillId="0" borderId="1" xfId="1" applyNumberFormat="1" applyBorder="1" applyAlignment="1">
      <alignment horizontal="center"/>
    </xf>
    <xf numFmtId="165" fontId="2" fillId="0" borderId="12" xfId="1" applyNumberFormat="1" applyFont="1" applyBorder="1"/>
    <xf numFmtId="165" fontId="1" fillId="0" borderId="12" xfId="1" applyNumberFormat="1" applyBorder="1"/>
    <xf numFmtId="167" fontId="1" fillId="0" borderId="13" xfId="1" applyNumberFormat="1" applyBorder="1"/>
    <xf numFmtId="166" fontId="1" fillId="0" borderId="27" xfId="1" applyNumberFormat="1" applyBorder="1"/>
    <xf numFmtId="169" fontId="2" fillId="0" borderId="12" xfId="1" applyNumberFormat="1" applyFont="1" applyBorder="1"/>
    <xf numFmtId="169" fontId="1" fillId="0" borderId="13" xfId="1" applyNumberFormat="1" applyBorder="1"/>
    <xf numFmtId="2" fontId="1" fillId="0" borderId="21" xfId="1" applyNumberFormat="1" applyBorder="1" applyAlignment="1">
      <alignment horizontal="left"/>
    </xf>
    <xf numFmtId="169" fontId="2" fillId="0" borderId="26" xfId="1" applyNumberFormat="1" applyFont="1" applyBorder="1"/>
    <xf numFmtId="169" fontId="1" fillId="0" borderId="26" xfId="1" applyNumberFormat="1" applyBorder="1"/>
    <xf numFmtId="11" fontId="1" fillId="0" borderId="27" xfId="1" applyNumberFormat="1" applyBorder="1"/>
    <xf numFmtId="168" fontId="1" fillId="0" borderId="29" xfId="1" applyNumberFormat="1" applyBorder="1"/>
    <xf numFmtId="168" fontId="1" fillId="0" borderId="0" xfId="1" applyNumberFormat="1" applyBorder="1" applyAlignment="1">
      <alignment horizontal="left"/>
    </xf>
    <xf numFmtId="2" fontId="1" fillId="0" borderId="36" xfId="1" applyNumberFormat="1" applyBorder="1"/>
    <xf numFmtId="165" fontId="2" fillId="0" borderId="26" xfId="1" applyNumberFormat="1" applyFont="1" applyBorder="1"/>
    <xf numFmtId="1" fontId="1" fillId="0" borderId="35" xfId="1" applyNumberFormat="1" applyBorder="1"/>
    <xf numFmtId="1" fontId="1" fillId="0" borderId="36" xfId="1" applyNumberFormat="1" applyBorder="1"/>
    <xf numFmtId="1" fontId="1" fillId="0" borderId="1" xfId="1" applyNumberFormat="1" applyBorder="1" applyAlignment="1">
      <alignment horizontal="center"/>
    </xf>
    <xf numFmtId="167" fontId="1" fillId="0" borderId="27" xfId="1" applyNumberFormat="1" applyBorder="1"/>
    <xf numFmtId="168" fontId="1" fillId="0" borderId="36" xfId="1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70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6" fontId="0" fillId="0" borderId="39" xfId="0" applyNumberFormat="1" applyBorder="1"/>
    <xf numFmtId="10" fontId="0" fillId="0" borderId="38" xfId="0" applyNumberFormat="1" applyBorder="1"/>
    <xf numFmtId="165" fontId="0" fillId="0" borderId="39" xfId="0" applyNumberFormat="1" applyBorder="1"/>
    <xf numFmtId="9" fontId="0" fillId="0" borderId="38" xfId="0" applyNumberFormat="1" applyBorder="1"/>
    <xf numFmtId="2" fontId="0" fillId="0" borderId="39" xfId="0" applyNumberFormat="1" applyBorder="1"/>
    <xf numFmtId="1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167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1" xfId="0" applyNumberFormat="1" applyBorder="1"/>
    <xf numFmtId="167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37" xfId="0" applyBorder="1" applyAlignment="1">
      <alignment horizontal="center" wrapText="1"/>
    </xf>
  </cellXfs>
  <cellStyles count="3">
    <cellStyle name="Comma" xfId="2" builtinId="3"/>
    <cellStyle name="Normal" xfId="0" builtinId="0" customBuiltin="1"/>
    <cellStyle name="Normal 2" xfId="1"/>
  </cellStyles>
  <dxfs count="144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Summary!$C$41:$C$49</c:f>
                <c:numCache>
                  <c:formatCode>General</c:formatCode>
                  <c:ptCount val="9"/>
                  <c:pt idx="0">
                    <c:v>1.1208180824953198E-2</c:v>
                  </c:pt>
                  <c:pt idx="1">
                    <c:v>0.38711030654513057</c:v>
                  </c:pt>
                  <c:pt idx="2">
                    <c:v>0.18685240251272206</c:v>
                  </c:pt>
                  <c:pt idx="3">
                    <c:v>1.636131692819679</c:v>
                  </c:pt>
                  <c:pt idx="4">
                    <c:v>1.2867648412298374</c:v>
                  </c:pt>
                  <c:pt idx="5">
                    <c:v>1.3175785953794499</c:v>
                  </c:pt>
                  <c:pt idx="6">
                    <c:v>0.13759184189261173</c:v>
                  </c:pt>
                  <c:pt idx="7">
                    <c:v>0.10179195335928669</c:v>
                  </c:pt>
                  <c:pt idx="8">
                    <c:v>1.6789455623702028</c:v>
                  </c:pt>
                </c:numCache>
              </c:numRef>
            </c:plus>
            <c:minus>
              <c:numRef>
                <c:f>Summary!$C$41:$C$49</c:f>
                <c:numCache>
                  <c:formatCode>General</c:formatCode>
                  <c:ptCount val="9"/>
                  <c:pt idx="0">
                    <c:v>1.1208180824953198E-2</c:v>
                  </c:pt>
                  <c:pt idx="1">
                    <c:v>0.38711030654513057</c:v>
                  </c:pt>
                  <c:pt idx="2">
                    <c:v>0.18685240251272206</c:v>
                  </c:pt>
                  <c:pt idx="3">
                    <c:v>1.636131692819679</c:v>
                  </c:pt>
                  <c:pt idx="4">
                    <c:v>1.2867648412298374</c:v>
                  </c:pt>
                  <c:pt idx="5">
                    <c:v>1.3175785953794499</c:v>
                  </c:pt>
                  <c:pt idx="6">
                    <c:v>0.13759184189261173</c:v>
                  </c:pt>
                  <c:pt idx="7">
                    <c:v>0.10179195335928669</c:v>
                  </c:pt>
                  <c:pt idx="8">
                    <c:v>1.6789455623702028</c:v>
                  </c:pt>
                </c:numCache>
              </c:numRef>
            </c:minus>
          </c:errBars>
          <c:val>
            <c:numRef>
              <c:f>Summary!$B$41:$B$49</c:f>
              <c:numCache>
                <c:formatCode>0.00</c:formatCode>
                <c:ptCount val="9"/>
                <c:pt idx="0" formatCode="0.0000">
                  <c:v>3.3238179097574649E-2</c:v>
                </c:pt>
                <c:pt idx="1">
                  <c:v>1.096682033137478</c:v>
                </c:pt>
                <c:pt idx="2" formatCode="0.000">
                  <c:v>0.37507374242647451</c:v>
                </c:pt>
                <c:pt idx="3" formatCode="0.0">
                  <c:v>43.782219732926656</c:v>
                </c:pt>
                <c:pt idx="4" formatCode="0.0">
                  <c:v>21.717858343217692</c:v>
                </c:pt>
                <c:pt idx="5">
                  <c:v>1.0778160085664026</c:v>
                </c:pt>
                <c:pt idx="6" formatCode="0.000">
                  <c:v>0.71281538018824975</c:v>
                </c:pt>
                <c:pt idx="7" formatCode="0.000">
                  <c:v>0.10778548279594433</c:v>
                </c:pt>
                <c:pt idx="8" formatCode="0.0">
                  <c:v>30.808671647184813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7-43A8-A5BF-33EE0CB668C8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Summary!$E$41:$E$49</c:f>
                <c:numCache>
                  <c:formatCode>General</c:formatCode>
                  <c:ptCount val="9"/>
                  <c:pt idx="0">
                    <c:v>0.52814922497760286</c:v>
                  </c:pt>
                  <c:pt idx="1">
                    <c:v>1.9445400816916867</c:v>
                  </c:pt>
                  <c:pt idx="2">
                    <c:v>1.169045196010016E-3</c:v>
                  </c:pt>
                  <c:pt idx="3">
                    <c:v>0.79209480608527272</c:v>
                  </c:pt>
                  <c:pt idx="4">
                    <c:v>4.0080720677950161</c:v>
                  </c:pt>
                  <c:pt idx="5">
                    <c:v>4.2813373892493409</c:v>
                  </c:pt>
                  <c:pt idx="6">
                    <c:v>0.19570775095876913</c:v>
                  </c:pt>
                  <c:pt idx="7">
                    <c:v>0.19535551691941988</c:v>
                  </c:pt>
                  <c:pt idx="8">
                    <c:v>1.5162840531815907</c:v>
                  </c:pt>
                </c:numCache>
              </c:numRef>
            </c:plus>
            <c:minus>
              <c:numRef>
                <c:f>Summary!$E$41:$E$49</c:f>
                <c:numCache>
                  <c:formatCode>General</c:formatCode>
                  <c:ptCount val="9"/>
                  <c:pt idx="0">
                    <c:v>0.52814922497760286</c:v>
                  </c:pt>
                  <c:pt idx="1">
                    <c:v>1.9445400816916867</c:v>
                  </c:pt>
                  <c:pt idx="2">
                    <c:v>1.169045196010016E-3</c:v>
                  </c:pt>
                  <c:pt idx="3">
                    <c:v>0.79209480608527272</c:v>
                  </c:pt>
                  <c:pt idx="4">
                    <c:v>4.0080720677950161</c:v>
                  </c:pt>
                  <c:pt idx="5">
                    <c:v>4.2813373892493409</c:v>
                  </c:pt>
                  <c:pt idx="6">
                    <c:v>0.19570775095876913</c:v>
                  </c:pt>
                  <c:pt idx="7">
                    <c:v>0.19535551691941988</c:v>
                  </c:pt>
                  <c:pt idx="8">
                    <c:v>1.5162840531815907</c:v>
                  </c:pt>
                </c:numCache>
              </c:numRef>
            </c:minus>
          </c:errBars>
          <c:cat>
            <c:strRef>
              <c:f>Summary!$A$41:$A$49</c:f>
              <c:strCache>
                <c:ptCount val="9"/>
                <c:pt idx="0">
                  <c:v>DTXSID1038298</c:v>
                </c:pt>
                <c:pt idx="1">
                  <c:v>DTXSID3042423</c:v>
                </c:pt>
                <c:pt idx="2">
                  <c:v>DTXSID5044994</c:v>
                </c:pt>
                <c:pt idx="3">
                  <c:v>DTXSID6021953</c:v>
                </c:pt>
                <c:pt idx="4">
                  <c:v>DTXSID7041910</c:v>
                </c:pt>
                <c:pt idx="5">
                  <c:v>DTXSID8032675</c:v>
                </c:pt>
                <c:pt idx="6">
                  <c:v>Ranitidine</c:v>
                </c:pt>
                <c:pt idx="7">
                  <c:v>Talinolol</c:v>
                </c:pt>
                <c:pt idx="8">
                  <c:v>Warfarin</c:v>
                </c:pt>
              </c:strCache>
            </c:strRef>
          </c:cat>
          <c:val>
            <c:numRef>
              <c:f>Summary!$D$41:$D$49</c:f>
              <c:numCache>
                <c:formatCode>0.0</c:formatCode>
                <c:ptCount val="9"/>
                <c:pt idx="0" formatCode="0.00">
                  <c:v>1.1149367888903567</c:v>
                </c:pt>
                <c:pt idx="1">
                  <c:v>27.766665550491648</c:v>
                </c:pt>
                <c:pt idx="2" formatCode="0.000">
                  <c:v>0.10005601025442479</c:v>
                </c:pt>
                <c:pt idx="3">
                  <c:v>45.386534945639916</c:v>
                </c:pt>
                <c:pt idx="4">
                  <c:v>17.025116193404504</c:v>
                </c:pt>
                <c:pt idx="5" formatCode="0.00">
                  <c:v>5.2732717508084441</c:v>
                </c:pt>
                <c:pt idx="6" formatCode="0.00">
                  <c:v>4.0122679036456681</c:v>
                </c:pt>
                <c:pt idx="7">
                  <c:v>11.045839752938722</c:v>
                </c:pt>
                <c:pt idx="8">
                  <c:v>32.004047087245617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7-43A8-A5BF-33EE0CB6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13464"/>
        <c:axId val="543210512"/>
      </c:barChart>
      <c:catAx>
        <c:axId val="54321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3210512"/>
        <c:crosses val="autoZero"/>
        <c:auto val="1"/>
        <c:lblAlgn val="ctr"/>
        <c:lblOffset val="100"/>
        <c:noMultiLvlLbl val="0"/>
      </c:catAx>
      <c:valAx>
        <c:axId val="54321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4321346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1.04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Data!$R$210:$R$211</c:f>
                <c:numCache>
                  <c:formatCode>General</c:formatCode>
                  <c:ptCount val="2"/>
                  <c:pt idx="0">
                    <c:v>1.6789455623702028</c:v>
                  </c:pt>
                  <c:pt idx="1">
                    <c:v>1.5162840531815907</c:v>
                  </c:pt>
                </c:numCache>
              </c:numRef>
            </c:plus>
            <c:minus>
              <c:numRef>
                <c:f>Data!$R$210:$R$211</c:f>
                <c:numCache>
                  <c:formatCode>General</c:formatCode>
                  <c:ptCount val="2"/>
                  <c:pt idx="0">
                    <c:v>1.6789455623702028</c:v>
                  </c:pt>
                  <c:pt idx="1">
                    <c:v>1.5162840531815907</c:v>
                  </c:pt>
                </c:numCache>
              </c:numRef>
            </c:minus>
          </c:errBars>
          <c:cat>
            <c:strRef>
              <c:f>Data!$P$210:$P$211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Data!$Q$210:$Q$211</c:f>
              <c:numCache>
                <c:formatCode>0.0</c:formatCode>
                <c:ptCount val="2"/>
                <c:pt idx="0">
                  <c:v>30.808671647184813</c:v>
                </c:pt>
                <c:pt idx="1">
                  <c:v>32.004047087245617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170-B163-7B78B323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31968"/>
        <c:axId val="544036232"/>
      </c:barChart>
      <c:catAx>
        <c:axId val="5440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036232"/>
        <c:crosses val="autoZero"/>
        <c:auto val="1"/>
        <c:lblAlgn val="ctr"/>
        <c:lblOffset val="100"/>
        <c:noMultiLvlLbl val="0"/>
      </c:catAx>
      <c:valAx>
        <c:axId val="5440362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403196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DTXSID1038298</a:t>
            </a:r>
          </a:p>
          <a:p>
            <a:pPr>
              <a:defRPr/>
            </a:pPr>
            <a:r>
              <a:rPr lang="en-US"/>
              <a:t>Efflux Ratio = 38.4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1.1208180824953198E-2</c:v>
                  </c:pt>
                  <c:pt idx="1">
                    <c:v>0.52814922497760286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1.1208180824953198E-2</c:v>
                  </c:pt>
                  <c:pt idx="1">
                    <c:v>0.52814922497760286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0.00</c:formatCode>
                <c:ptCount val="2"/>
                <c:pt idx="0" formatCode="0.0000">
                  <c:v>3.3238179097574649E-2</c:v>
                </c:pt>
                <c:pt idx="1">
                  <c:v>1.1149367888903567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C-4D2C-995E-3FBF8301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021416"/>
        <c:axId val="540018464"/>
      </c:barChart>
      <c:catAx>
        <c:axId val="54002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018464"/>
        <c:crosses val="autoZero"/>
        <c:auto val="1"/>
        <c:lblAlgn val="ctr"/>
        <c:lblOffset val="100"/>
        <c:noMultiLvlLbl val="0"/>
      </c:catAx>
      <c:valAx>
        <c:axId val="5400184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002141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DTXSID3042423</a:t>
            </a:r>
          </a:p>
          <a:p>
            <a:pPr>
              <a:defRPr/>
            </a:pPr>
            <a:r>
              <a:rPr lang="en-US"/>
              <a:t>Efflux Ratio = 27.3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0.38711030654513057</c:v>
                  </c:pt>
                  <c:pt idx="1">
                    <c:v>1.9445400816916867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0.38711030654513057</c:v>
                  </c:pt>
                  <c:pt idx="1">
                    <c:v>1.9445400816916867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</c:formatCode>
                <c:ptCount val="2"/>
                <c:pt idx="0" formatCode="0.00">
                  <c:v>1.096682033137478</c:v>
                </c:pt>
                <c:pt idx="1">
                  <c:v>27.766665550491648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1-40CC-B898-E2DDA744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04280"/>
        <c:axId val="542605264"/>
      </c:barChart>
      <c:catAx>
        <c:axId val="54260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605264"/>
        <c:crosses val="autoZero"/>
        <c:auto val="1"/>
        <c:lblAlgn val="ctr"/>
        <c:lblOffset val="100"/>
        <c:noMultiLvlLbl val="0"/>
      </c:catAx>
      <c:valAx>
        <c:axId val="5426052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260428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DTXSID5044994</a:t>
            </a:r>
          </a:p>
          <a:p>
            <a:pPr>
              <a:defRPr/>
            </a:pPr>
            <a:r>
              <a:rPr lang="en-US"/>
              <a:t>Efflux Ratio = 0.305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0.18685240251272206</c:v>
                  </c:pt>
                  <c:pt idx="1">
                    <c:v>1.169045196010016E-3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0.18685240251272206</c:v>
                  </c:pt>
                  <c:pt idx="1">
                    <c:v>1.169045196010016E-3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0.000</c:formatCode>
                <c:ptCount val="2"/>
                <c:pt idx="0">
                  <c:v>0.37507374242647451</c:v>
                </c:pt>
                <c:pt idx="1">
                  <c:v>0.10005601025442479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1D1-A8B6-1E729475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060112"/>
        <c:axId val="424061752"/>
      </c:barChart>
      <c:catAx>
        <c:axId val="42406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061752"/>
        <c:crosses val="autoZero"/>
        <c:auto val="1"/>
        <c:lblAlgn val="ctr"/>
        <c:lblOffset val="100"/>
        <c:noMultiLvlLbl val="0"/>
      </c:catAx>
      <c:valAx>
        <c:axId val="4240617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40601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DTXSID6021953</a:t>
            </a:r>
          </a:p>
          <a:p>
            <a:pPr>
              <a:defRPr/>
            </a:pPr>
            <a:r>
              <a:rPr lang="en-US"/>
              <a:t>Efflux Ratio = 1.04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1.636131692819679</c:v>
                  </c:pt>
                  <c:pt idx="1">
                    <c:v>0.79209480608527272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1.636131692819679</c:v>
                  </c:pt>
                  <c:pt idx="1">
                    <c:v>0.79209480608527272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</c:formatCode>
                <c:ptCount val="2"/>
                <c:pt idx="0">
                  <c:v>43.782219732926656</c:v>
                </c:pt>
                <c:pt idx="1">
                  <c:v>45.386534945639916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9-4137-B9C5-49C75014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745512"/>
        <c:axId val="543748792"/>
      </c:barChart>
      <c:catAx>
        <c:axId val="54374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748792"/>
        <c:crosses val="autoZero"/>
        <c:auto val="1"/>
        <c:lblAlgn val="ctr"/>
        <c:lblOffset val="100"/>
        <c:noMultiLvlLbl val="0"/>
      </c:catAx>
      <c:valAx>
        <c:axId val="5437487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37455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DTXSID7041910</a:t>
            </a:r>
          </a:p>
          <a:p>
            <a:pPr>
              <a:defRPr/>
            </a:pPr>
            <a:r>
              <a:rPr lang="en-US"/>
              <a:t>Efflux Ratio = 0.780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1.2867648412298374</c:v>
                  </c:pt>
                  <c:pt idx="1">
                    <c:v>4.0080720677950161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1.2867648412298374</c:v>
                  </c:pt>
                  <c:pt idx="1">
                    <c:v>4.0080720677950161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</c:formatCode>
                <c:ptCount val="2"/>
                <c:pt idx="0">
                  <c:v>21.717858343217692</c:v>
                </c:pt>
                <c:pt idx="1">
                  <c:v>17.025116193404504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6-4007-857C-A4054ECE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15760"/>
        <c:axId val="543214120"/>
      </c:barChart>
      <c:catAx>
        <c:axId val="54321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214120"/>
        <c:crosses val="autoZero"/>
        <c:auto val="1"/>
        <c:lblAlgn val="ctr"/>
        <c:lblOffset val="100"/>
        <c:noMultiLvlLbl val="0"/>
      </c:catAx>
      <c:valAx>
        <c:axId val="543214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321576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DTXSID8032675</a:t>
            </a:r>
          </a:p>
          <a:p>
            <a:pPr>
              <a:defRPr/>
            </a:pPr>
            <a:r>
              <a:rPr lang="en-US"/>
              <a:t>Efflux Ratio = 29.0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1.3175785953794499</c:v>
                  </c:pt>
                  <c:pt idx="1">
                    <c:v>4.2813373892493409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1.3175785953794499</c:v>
                  </c:pt>
                  <c:pt idx="1">
                    <c:v>4.2813373892493409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0.00</c:formatCode>
                <c:ptCount val="2"/>
                <c:pt idx="0">
                  <c:v>1.0778160085664026</c:v>
                </c:pt>
                <c:pt idx="1">
                  <c:v>5.2732717508084441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2-4A03-8F4A-6E88D49F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278184"/>
        <c:axId val="542276872"/>
      </c:barChart>
      <c:catAx>
        <c:axId val="5422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76872"/>
        <c:crosses val="autoZero"/>
        <c:auto val="1"/>
        <c:lblAlgn val="ctr"/>
        <c:lblOffset val="100"/>
        <c:noMultiLvlLbl val="0"/>
      </c:catAx>
      <c:valAx>
        <c:axId val="5422768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227818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5.76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0.13759184189261173</c:v>
                  </c:pt>
                  <c:pt idx="1">
                    <c:v>0.19570775095876913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0.13759184189261173</c:v>
                  </c:pt>
                  <c:pt idx="1">
                    <c:v>0.19570775095876913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0.00</c:formatCode>
                <c:ptCount val="2"/>
                <c:pt idx="0" formatCode="0.000">
                  <c:v>0.71281538018824975</c:v>
                </c:pt>
                <c:pt idx="1">
                  <c:v>4.0122679036456681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C-459D-BC60-4CE1B884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17072"/>
        <c:axId val="543214776"/>
      </c:barChart>
      <c:catAx>
        <c:axId val="54321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214776"/>
        <c:crosses val="autoZero"/>
        <c:auto val="1"/>
        <c:lblAlgn val="ctr"/>
        <c:lblOffset val="100"/>
        <c:noMultiLvlLbl val="0"/>
      </c:catAx>
      <c:valAx>
        <c:axId val="5432147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321707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187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0.10179195335928669</c:v>
                  </c:pt>
                  <c:pt idx="1">
                    <c:v>0.19535551691941988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0.10179195335928669</c:v>
                  </c:pt>
                  <c:pt idx="1">
                    <c:v>0.19535551691941988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 formatCode="0.000">
                  <c:v>0.10778548279594433</c:v>
                </c:pt>
                <c:pt idx="1">
                  <c:v>11.045839752938722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0-479F-8322-0C93FE1A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03624"/>
        <c:axId val="543206248"/>
      </c:barChart>
      <c:catAx>
        <c:axId val="54320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206248"/>
        <c:crosses val="autoZero"/>
        <c:auto val="1"/>
        <c:lblAlgn val="ctr"/>
        <c:lblOffset val="100"/>
        <c:noMultiLvlLbl val="0"/>
      </c:catAx>
      <c:valAx>
        <c:axId val="5432062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32036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8</xdr:col>
      <xdr:colOff>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752474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209</xdr:row>
      <xdr:rowOff>0</xdr:rowOff>
    </xdr:from>
    <xdr:to>
      <xdr:col>22</xdr:col>
      <xdr:colOff>0</xdr:colOff>
      <xdr:row>225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2"/>
  <sheetViews>
    <sheetView showGridLines="0" tabSelected="1" workbookViewId="0">
      <selection activeCell="E1" sqref="E1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5" width="13.140625" style="5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6.5703125" bestFit="1" customWidth="1"/>
    <col min="15" max="15" width="7.7109375" bestFit="1" customWidth="1"/>
    <col min="16" max="16" width="6.140625" bestFit="1" customWidth="1"/>
    <col min="17" max="17" width="6.5703125" bestFit="1" customWidth="1"/>
  </cols>
  <sheetData>
    <row r="1" spans="1:17" ht="15.75" x14ac:dyDescent="0.25">
      <c r="A1" s="227"/>
      <c r="E1" s="3" t="s">
        <v>145</v>
      </c>
      <c r="J1" s="190"/>
      <c r="K1" s="196"/>
      <c r="L1" s="190"/>
      <c r="M1" s="190"/>
      <c r="N1" s="190"/>
      <c r="O1" s="190"/>
      <c r="P1" s="190"/>
      <c r="Q1" s="190"/>
    </row>
    <row r="2" spans="1:17" x14ac:dyDescent="0.25">
      <c r="A2" s="227"/>
      <c r="E2" s="4">
        <v>44028.568090277775</v>
      </c>
      <c r="J2" s="190"/>
      <c r="K2" s="196"/>
      <c r="L2" s="190"/>
      <c r="M2" s="190"/>
      <c r="N2" s="190"/>
      <c r="O2" s="190"/>
      <c r="P2" s="190"/>
      <c r="Q2" s="190"/>
    </row>
    <row r="3" spans="1:17" x14ac:dyDescent="0.25">
      <c r="E3" s="4" t="s">
        <v>196</v>
      </c>
      <c r="J3" s="190"/>
      <c r="K3" s="196"/>
      <c r="L3" s="190"/>
      <c r="M3" s="190"/>
      <c r="N3" s="190"/>
      <c r="O3" s="190"/>
      <c r="P3" s="190"/>
      <c r="Q3" s="190"/>
    </row>
    <row r="4" spans="1:17" x14ac:dyDescent="0.25">
      <c r="J4" s="190"/>
      <c r="K4" s="196"/>
      <c r="L4" s="190"/>
      <c r="M4" s="190"/>
      <c r="N4" s="190"/>
      <c r="O4" s="190"/>
      <c r="P4" s="190"/>
      <c r="Q4" s="190"/>
    </row>
    <row r="5" spans="1:17" ht="15.75" thickBot="1" x14ac:dyDescent="0.3">
      <c r="A5" s="228" t="s">
        <v>195</v>
      </c>
      <c r="J5" s="190"/>
      <c r="K5" s="196"/>
      <c r="L5" s="190"/>
      <c r="M5" s="190"/>
      <c r="N5" s="190"/>
      <c r="O5" s="190"/>
      <c r="P5" s="190"/>
      <c r="Q5" s="190"/>
    </row>
    <row r="6" spans="1:17" s="8" customFormat="1" ht="73.5" thickTop="1" thickBot="1" x14ac:dyDescent="0.3">
      <c r="A6" s="12" t="s">
        <v>146</v>
      </c>
      <c r="B6" s="12" t="s">
        <v>147</v>
      </c>
      <c r="C6" s="12" t="s">
        <v>148</v>
      </c>
      <c r="D6" s="12" t="s">
        <v>149</v>
      </c>
      <c r="E6" s="12" t="s">
        <v>150</v>
      </c>
      <c r="F6" s="12" t="s">
        <v>151</v>
      </c>
      <c r="G6" s="12" t="s">
        <v>152</v>
      </c>
      <c r="H6" s="7"/>
      <c r="I6" s="7"/>
      <c r="J6" s="12" t="s">
        <v>146</v>
      </c>
      <c r="K6" s="12" t="s">
        <v>153</v>
      </c>
      <c r="L6" s="12" t="s">
        <v>154</v>
      </c>
      <c r="M6" s="12" t="s">
        <v>155</v>
      </c>
      <c r="N6" s="12" t="s">
        <v>156</v>
      </c>
      <c r="O6" s="12" t="s">
        <v>157</v>
      </c>
      <c r="P6" s="12" t="s">
        <v>158</v>
      </c>
      <c r="Q6" s="12" t="s">
        <v>159</v>
      </c>
    </row>
    <row r="7" spans="1:17" ht="15.75" thickTop="1" x14ac:dyDescent="0.25">
      <c r="A7" s="6" t="s">
        <v>54</v>
      </c>
      <c r="B7" s="166">
        <f>Data!$F$21</f>
        <v>10</v>
      </c>
      <c r="C7" s="174">
        <f>Data!$F$20</f>
        <v>2</v>
      </c>
      <c r="D7" s="175">
        <f>Data!$M$10</f>
        <v>3.3238179097574649E-2</v>
      </c>
      <c r="E7" s="174">
        <f>Data!$M$21</f>
        <v>1.1149367888903567</v>
      </c>
      <c r="F7" s="166">
        <f>Data!$M$22</f>
        <v>38.406538477981528</v>
      </c>
      <c r="G7" t="s">
        <v>186</v>
      </c>
      <c r="J7" s="191" t="s">
        <v>54</v>
      </c>
      <c r="K7" s="197">
        <f>Data!$F$21</f>
        <v>10</v>
      </c>
      <c r="L7" s="190" t="s">
        <v>169</v>
      </c>
      <c r="M7" s="191" t="s">
        <v>178</v>
      </c>
      <c r="N7" s="193">
        <f>Data!$J$10</f>
        <v>2.531279843148521E-2</v>
      </c>
      <c r="O7" s="193">
        <f>Data!$K$10</f>
        <v>4.1163559763664086E-2</v>
      </c>
      <c r="P7" s="190" t="str">
        <f>Data!$L$10</f>
        <v/>
      </c>
      <c r="Q7" s="193">
        <f>AVERAGE($N7:$P7)</f>
        <v>3.3238179097574649E-2</v>
      </c>
    </row>
    <row r="8" spans="1:17" x14ac:dyDescent="0.25">
      <c r="A8" s="6" t="s">
        <v>71</v>
      </c>
      <c r="B8" s="166">
        <f>Data!$F$47</f>
        <v>10</v>
      </c>
      <c r="C8" s="174">
        <f>Data!$F$46</f>
        <v>2</v>
      </c>
      <c r="D8" s="174">
        <f>Data!$M$36</f>
        <v>1.096682033137478</v>
      </c>
      <c r="E8" s="166">
        <f>Data!$M$47</f>
        <v>27.766665550491648</v>
      </c>
      <c r="F8" s="166">
        <f>Data!$M$48</f>
        <v>27.334641327967741</v>
      </c>
      <c r="J8" s="190"/>
      <c r="K8" s="196"/>
      <c r="L8" s="179" t="s">
        <v>169</v>
      </c>
      <c r="M8" s="180" t="s">
        <v>177</v>
      </c>
      <c r="N8" s="181">
        <f>Data!$J9</f>
        <v>0.11000870596213476</v>
      </c>
      <c r="O8" s="181">
        <f>Data!$K9</f>
        <v>0.10916170593444369</v>
      </c>
      <c r="P8" s="179" t="str">
        <f>Data!$L9</f>
        <v/>
      </c>
      <c r="Q8" s="181">
        <f>Data!$M9</f>
        <v>0.10958520594828922</v>
      </c>
    </row>
    <row r="9" spans="1:17" x14ac:dyDescent="0.25">
      <c r="A9" s="6" t="s">
        <v>86</v>
      </c>
      <c r="B9" s="166">
        <f>Data!$F$73</f>
        <v>10</v>
      </c>
      <c r="C9" s="174">
        <f>Data!$F$72</f>
        <v>2</v>
      </c>
      <c r="D9" s="176">
        <f>Data!$M$62</f>
        <v>0.37507374242647451</v>
      </c>
      <c r="E9" s="176">
        <f>Data!$M$73</f>
        <v>0.10005601025442479</v>
      </c>
      <c r="F9" s="176">
        <f>Data!$M$74</f>
        <v>0.30544199421637325</v>
      </c>
      <c r="G9" t="s">
        <v>186</v>
      </c>
      <c r="J9" s="190"/>
      <c r="K9" s="196"/>
      <c r="L9" s="190" t="s">
        <v>180</v>
      </c>
      <c r="M9" s="191" t="s">
        <v>178</v>
      </c>
      <c r="N9" s="194">
        <f>Data!$J$21</f>
        <v>1.488394687350439</v>
      </c>
      <c r="O9" s="195">
        <f>Data!$K$21</f>
        <v>0.7414788904302746</v>
      </c>
      <c r="P9" s="190" t="str">
        <f>Data!$L$21</f>
        <v/>
      </c>
      <c r="Q9" s="194">
        <f>AVERAGE($N9:$P9)</f>
        <v>1.1149367888903567</v>
      </c>
    </row>
    <row r="10" spans="1:17" x14ac:dyDescent="0.25">
      <c r="A10" s="6" t="s">
        <v>103</v>
      </c>
      <c r="B10" s="166">
        <f>Data!$F$99</f>
        <v>10</v>
      </c>
      <c r="C10" s="174">
        <f>Data!$F$98</f>
        <v>2</v>
      </c>
      <c r="D10" s="166">
        <f>Data!$M$88</f>
        <v>43.782219732926656</v>
      </c>
      <c r="E10" s="166">
        <f>Data!$M$99</f>
        <v>45.386534945639916</v>
      </c>
      <c r="F10" s="174">
        <f>Data!$M$100</f>
        <v>1.0370291404205507</v>
      </c>
      <c r="J10" s="190"/>
      <c r="K10" s="196"/>
      <c r="L10" s="179" t="s">
        <v>180</v>
      </c>
      <c r="M10" s="180" t="s">
        <v>177</v>
      </c>
      <c r="N10" s="181">
        <f>Data!$J20</f>
        <v>0.45342811548665141</v>
      </c>
      <c r="O10" s="181">
        <f>Data!$K20</f>
        <v>0.27485904947899248</v>
      </c>
      <c r="P10" s="179" t="str">
        <f>Data!$L20</f>
        <v/>
      </c>
      <c r="Q10" s="181">
        <f>Data!$M20</f>
        <v>0.36414358248282197</v>
      </c>
    </row>
    <row r="11" spans="1:17" ht="15.75" thickBot="1" x14ac:dyDescent="0.3">
      <c r="A11" s="6" t="s">
        <v>117</v>
      </c>
      <c r="B11" s="166">
        <f>Data!$F$125</f>
        <v>10</v>
      </c>
      <c r="C11" s="174">
        <f>Data!$F$124</f>
        <v>2</v>
      </c>
      <c r="D11" s="166">
        <f>Data!$M$114</f>
        <v>21.717858343217692</v>
      </c>
      <c r="E11" s="166">
        <f>Data!$M$125</f>
        <v>17.025116193404504</v>
      </c>
      <c r="F11" s="176">
        <f>Data!$M$126</f>
        <v>0.77982392465944228</v>
      </c>
      <c r="J11" s="182"/>
      <c r="K11" s="198"/>
      <c r="L11" s="182" t="s">
        <v>191</v>
      </c>
      <c r="M11" s="183" t="s">
        <v>151</v>
      </c>
      <c r="N11" s="184">
        <f>IFERROR(Data!$J21/ Data!$J10,"")</f>
        <v>58.800084525585525</v>
      </c>
      <c r="O11" s="184">
        <f>IFERROR(Data!$K21/ Data!$K10,"")</f>
        <v>18.012992430377537</v>
      </c>
      <c r="P11" s="182" t="str">
        <f>IFERROR(Data!$L21/ Data!$L10,"")</f>
        <v/>
      </c>
      <c r="Q11" s="184">
        <f>IFERROR(AVERAGE($N11:$P11),"")</f>
        <v>38.406538477981528</v>
      </c>
    </row>
    <row r="12" spans="1:17" x14ac:dyDescent="0.25">
      <c r="A12" s="6" t="s">
        <v>131</v>
      </c>
      <c r="B12" s="166">
        <f>Data!$F$151</f>
        <v>10</v>
      </c>
      <c r="C12" s="174">
        <f>Data!$F$150</f>
        <v>2</v>
      </c>
      <c r="D12" s="174">
        <f>Data!$M$140</f>
        <v>1.0778160085664026</v>
      </c>
      <c r="E12" s="174">
        <f>Data!$M$151</f>
        <v>5.2732717508084441</v>
      </c>
      <c r="F12" s="166">
        <f>Data!$M$152</f>
        <v>28.957016267382681</v>
      </c>
      <c r="G12" t="s">
        <v>186</v>
      </c>
      <c r="J12" s="191" t="s">
        <v>71</v>
      </c>
      <c r="K12" s="197">
        <f>Data!$F$47</f>
        <v>10</v>
      </c>
      <c r="L12" s="190" t="s">
        <v>169</v>
      </c>
      <c r="M12" s="191" t="s">
        <v>178</v>
      </c>
      <c r="N12" s="195">
        <f>Data!$J$36</f>
        <v>0.8229537103122132</v>
      </c>
      <c r="O12" s="194">
        <f>Data!$K$36</f>
        <v>1.370410355962743</v>
      </c>
      <c r="P12" s="190" t="str">
        <f>Data!$L$36</f>
        <v/>
      </c>
      <c r="Q12" s="194">
        <f>AVERAGE($N12:$P12)</f>
        <v>1.096682033137478</v>
      </c>
    </row>
    <row r="13" spans="1:17" x14ac:dyDescent="0.25">
      <c r="A13" s="6" t="s">
        <v>8</v>
      </c>
      <c r="B13" s="166">
        <f>Data!$F$177</f>
        <v>10</v>
      </c>
      <c r="C13" s="174">
        <f>Data!$F$176</f>
        <v>2</v>
      </c>
      <c r="D13" s="176">
        <f>Data!$M$166</f>
        <v>0.71281538018824975</v>
      </c>
      <c r="E13" s="174">
        <f>Data!$M$177</f>
        <v>4.0122679036456681</v>
      </c>
      <c r="F13" s="174">
        <f>Data!$M$178</f>
        <v>5.7626145428864302</v>
      </c>
      <c r="G13" t="s">
        <v>187</v>
      </c>
      <c r="J13" s="190"/>
      <c r="K13" s="196"/>
      <c r="L13" s="179" t="s">
        <v>169</v>
      </c>
      <c r="M13" s="180" t="s">
        <v>177</v>
      </c>
      <c r="N13" s="181">
        <f>Data!$J35</f>
        <v>0.72126418643680412</v>
      </c>
      <c r="O13" s="181">
        <f>Data!$K35</f>
        <v>0.75131269525155286</v>
      </c>
      <c r="P13" s="179" t="str">
        <f>Data!$L35</f>
        <v/>
      </c>
      <c r="Q13" s="181">
        <f>Data!$M35</f>
        <v>0.73628844084417855</v>
      </c>
    </row>
    <row r="14" spans="1:17" x14ac:dyDescent="0.25">
      <c r="A14" s="6" t="s">
        <v>25</v>
      </c>
      <c r="B14" s="166">
        <f>Data!$F$203</f>
        <v>10</v>
      </c>
      <c r="C14" s="174">
        <f>Data!$F$202</f>
        <v>2</v>
      </c>
      <c r="D14" s="176">
        <f>Data!$M$192</f>
        <v>0.10778548279594433</v>
      </c>
      <c r="E14" s="166">
        <f>Data!$M$203</f>
        <v>11.045839752938722</v>
      </c>
      <c r="F14" s="177">
        <f>Data!$M$204</f>
        <v>186.50627229297726</v>
      </c>
      <c r="G14" t="s">
        <v>188</v>
      </c>
      <c r="J14" s="190"/>
      <c r="K14" s="196"/>
      <c r="L14" s="190" t="s">
        <v>180</v>
      </c>
      <c r="M14" s="191" t="s">
        <v>178</v>
      </c>
      <c r="N14" s="192">
        <f>Data!$J$47</f>
        <v>29.141663028544883</v>
      </c>
      <c r="O14" s="192">
        <f>Data!$K$47</f>
        <v>26.391668072438414</v>
      </c>
      <c r="P14" s="190" t="str">
        <f>Data!$L$47</f>
        <v/>
      </c>
      <c r="Q14" s="192">
        <f>AVERAGE($N14:$P14)</f>
        <v>27.766665550491648</v>
      </c>
    </row>
    <row r="15" spans="1:17" ht="15.75" thickBot="1" x14ac:dyDescent="0.3">
      <c r="A15" s="9" t="s">
        <v>39</v>
      </c>
      <c r="B15" s="171">
        <f>Data!$F$229</f>
        <v>10</v>
      </c>
      <c r="C15" s="178">
        <f>Data!$F$228</f>
        <v>2</v>
      </c>
      <c r="D15" s="171">
        <f>Data!$M$218</f>
        <v>30.808671647184813</v>
      </c>
      <c r="E15" s="171">
        <f>Data!$M$229</f>
        <v>32.004047087245617</v>
      </c>
      <c r="F15" s="178">
        <f>Data!$M$230</f>
        <v>1.0390017423884577</v>
      </c>
      <c r="G15" s="173" t="s">
        <v>189</v>
      </c>
      <c r="J15" s="190"/>
      <c r="K15" s="196"/>
      <c r="L15" s="179" t="s">
        <v>180</v>
      </c>
      <c r="M15" s="180" t="s">
        <v>177</v>
      </c>
      <c r="N15" s="181">
        <f>Data!$J46</f>
        <v>0.80065322284665952</v>
      </c>
      <c r="O15" s="181">
        <f>Data!$K46</f>
        <v>0.74632966455325633</v>
      </c>
      <c r="P15" s="179" t="str">
        <f>Data!$L46</f>
        <v/>
      </c>
      <c r="Q15" s="181">
        <f>Data!$M46</f>
        <v>0.77349144369995793</v>
      </c>
    </row>
    <row r="16" spans="1:17" ht="31.5" customHeight="1" thickTop="1" thickBot="1" x14ac:dyDescent="0.3">
      <c r="A16" s="229" t="s">
        <v>190</v>
      </c>
      <c r="B16" s="229"/>
      <c r="C16" s="229"/>
      <c r="D16" s="229"/>
      <c r="E16" s="229"/>
      <c r="F16" s="229"/>
      <c r="G16" s="229"/>
      <c r="J16" s="182"/>
      <c r="K16" s="198"/>
      <c r="L16" s="182" t="s">
        <v>191</v>
      </c>
      <c r="M16" s="183" t="s">
        <v>151</v>
      </c>
      <c r="N16" s="184">
        <f>IFERROR(Data!$J47/ Data!$J36,"")</f>
        <v>35.41105977575468</v>
      </c>
      <c r="O16" s="184">
        <f>IFERROR(Data!$K47/ Data!$K36,"")</f>
        <v>19.258222880180803</v>
      </c>
      <c r="P16" s="182" t="str">
        <f>IFERROR(Data!$L47/ Data!$L36,"")</f>
        <v/>
      </c>
      <c r="Q16" s="184">
        <f>IFERROR(AVERAGE($N16:$P16),"")</f>
        <v>27.334641327967741</v>
      </c>
    </row>
    <row r="17" spans="10:17" x14ac:dyDescent="0.25">
      <c r="J17" s="191" t="s">
        <v>86</v>
      </c>
      <c r="K17" s="197">
        <f>Data!$F$73</f>
        <v>10</v>
      </c>
      <c r="L17" s="190" t="s">
        <v>169</v>
      </c>
      <c r="M17" s="191" t="s">
        <v>178</v>
      </c>
      <c r="N17" s="195">
        <f>Data!$J$62</f>
        <v>0.50719834332421854</v>
      </c>
      <c r="O17" s="195">
        <f>Data!$K$62</f>
        <v>0.24294914152873046</v>
      </c>
      <c r="P17" s="190" t="str">
        <f>Data!$L$62</f>
        <v/>
      </c>
      <c r="Q17" s="195">
        <f>AVERAGE($N17:$P17)</f>
        <v>0.37507374242647451</v>
      </c>
    </row>
    <row r="18" spans="10:17" x14ac:dyDescent="0.25">
      <c r="J18" s="190"/>
      <c r="K18" s="196"/>
      <c r="L18" s="179" t="s">
        <v>169</v>
      </c>
      <c r="M18" s="180" t="s">
        <v>177</v>
      </c>
      <c r="N18" s="185">
        <f>Data!$J61</f>
        <v>5.2975852563527971E-2</v>
      </c>
      <c r="O18" s="185">
        <f>Data!$K61</f>
        <v>3.3799508291202499E-2</v>
      </c>
      <c r="P18" s="179" t="str">
        <f>Data!$L61</f>
        <v/>
      </c>
      <c r="Q18" s="185">
        <f>Data!$M61</f>
        <v>4.3387680427365238E-2</v>
      </c>
    </row>
    <row r="19" spans="10:17" x14ac:dyDescent="0.25">
      <c r="J19" s="190"/>
      <c r="K19" s="196"/>
      <c r="L19" s="190" t="s">
        <v>180</v>
      </c>
      <c r="M19" s="191" t="s">
        <v>178</v>
      </c>
      <c r="N19" s="193">
        <f>Data!$J$73</f>
        <v>9.9229370468812556E-2</v>
      </c>
      <c r="O19" s="195">
        <f>Data!$K$73</f>
        <v>0.10088265004003703</v>
      </c>
      <c r="P19" s="190" t="str">
        <f>Data!$L$73</f>
        <v/>
      </c>
      <c r="Q19" s="195">
        <f>AVERAGE($N19:$P19)</f>
        <v>0.10005601025442479</v>
      </c>
    </row>
    <row r="20" spans="10:17" x14ac:dyDescent="0.25">
      <c r="J20" s="190"/>
      <c r="K20" s="196"/>
      <c r="L20" s="179" t="s">
        <v>180</v>
      </c>
      <c r="M20" s="180" t="s">
        <v>177</v>
      </c>
      <c r="N20" s="185">
        <f>Data!$J72</f>
        <v>4.7201146865625591E-2</v>
      </c>
      <c r="O20" s="185">
        <f>Data!$K72</f>
        <v>5.2944474579058605E-2</v>
      </c>
      <c r="P20" s="179" t="str">
        <f>Data!$L72</f>
        <v/>
      </c>
      <c r="Q20" s="185">
        <f>Data!$M72</f>
        <v>5.0072810722342098E-2</v>
      </c>
    </row>
    <row r="21" spans="10:17" ht="15.75" thickBot="1" x14ac:dyDescent="0.3">
      <c r="J21" s="182"/>
      <c r="K21" s="198"/>
      <c r="L21" s="182" t="s">
        <v>191</v>
      </c>
      <c r="M21" s="183" t="s">
        <v>151</v>
      </c>
      <c r="N21" s="186">
        <f>IFERROR(Data!$J73/ Data!$J62,"")</f>
        <v>0.19564214231942345</v>
      </c>
      <c r="O21" s="186">
        <f>IFERROR(Data!$K73/ Data!$K62,"")</f>
        <v>0.41524184611332304</v>
      </c>
      <c r="P21" s="182" t="str">
        <f>IFERROR(Data!$L73/ Data!$L62,"")</f>
        <v/>
      </c>
      <c r="Q21" s="186">
        <f>IFERROR(AVERAGE($N21:$P21),"")</f>
        <v>0.30544199421637325</v>
      </c>
    </row>
    <row r="22" spans="10:17" x14ac:dyDescent="0.25">
      <c r="J22" s="191" t="s">
        <v>103</v>
      </c>
      <c r="K22" s="197">
        <f>Data!$F$99</f>
        <v>10</v>
      </c>
      <c r="L22" s="190" t="s">
        <v>169</v>
      </c>
      <c r="M22" s="191" t="s">
        <v>178</v>
      </c>
      <c r="N22" s="192">
        <f>Data!$J$88</f>
        <v>44.939139547833676</v>
      </c>
      <c r="O22" s="192">
        <f>Data!$K$88</f>
        <v>42.625299918019635</v>
      </c>
      <c r="P22" s="190" t="str">
        <f>Data!$L$88</f>
        <v/>
      </c>
      <c r="Q22" s="192">
        <f>AVERAGE($N22:$P22)</f>
        <v>43.782219732926656</v>
      </c>
    </row>
    <row r="23" spans="10:17" x14ac:dyDescent="0.25">
      <c r="J23" s="190"/>
      <c r="K23" s="196"/>
      <c r="L23" s="179" t="s">
        <v>169</v>
      </c>
      <c r="M23" s="180" t="s">
        <v>177</v>
      </c>
      <c r="N23" s="187">
        <f>Data!$J87</f>
        <v>1.0542155431383831</v>
      </c>
      <c r="O23" s="187">
        <f>Data!$K87</f>
        <v>1.084308754743025</v>
      </c>
      <c r="P23" s="179" t="str">
        <f>Data!$L87</f>
        <v/>
      </c>
      <c r="Q23" s="187">
        <f>Data!$M87</f>
        <v>1.0692621489407039</v>
      </c>
    </row>
    <row r="24" spans="10:17" x14ac:dyDescent="0.25">
      <c r="J24" s="190"/>
      <c r="K24" s="196"/>
      <c r="L24" s="190" t="s">
        <v>180</v>
      </c>
      <c r="M24" s="191" t="s">
        <v>178</v>
      </c>
      <c r="N24" s="192">
        <f>Data!$J$99</f>
        <v>45.946630554365456</v>
      </c>
      <c r="O24" s="192">
        <f>Data!$K$99</f>
        <v>44.826439336914376</v>
      </c>
      <c r="P24" s="190" t="str">
        <f>Data!$L$99</f>
        <v/>
      </c>
      <c r="Q24" s="192">
        <f>AVERAGE($N24:$P24)</f>
        <v>45.386534945639916</v>
      </c>
    </row>
    <row r="25" spans="10:17" x14ac:dyDescent="0.25">
      <c r="J25" s="190"/>
      <c r="K25" s="196"/>
      <c r="L25" s="179" t="s">
        <v>180</v>
      </c>
      <c r="M25" s="180" t="s">
        <v>177</v>
      </c>
      <c r="N25" s="181">
        <f>Data!$J98</f>
        <v>0.85511231044499503</v>
      </c>
      <c r="O25" s="181">
        <f>Data!$K98</f>
        <v>0.76135061635191614</v>
      </c>
      <c r="P25" s="179" t="str">
        <f>Data!$L98</f>
        <v/>
      </c>
      <c r="Q25" s="181">
        <f>Data!$M98</f>
        <v>0.80823146339845553</v>
      </c>
    </row>
    <row r="26" spans="10:17" ht="15.75" thickBot="1" x14ac:dyDescent="0.3">
      <c r="J26" s="182"/>
      <c r="K26" s="198"/>
      <c r="L26" s="182" t="s">
        <v>191</v>
      </c>
      <c r="M26" s="183" t="s">
        <v>151</v>
      </c>
      <c r="N26" s="188">
        <f>IFERROR(Data!$J99/ Data!$J88,"")</f>
        <v>1.0224190097244608</v>
      </c>
      <c r="O26" s="188">
        <f>IFERROR(Data!$K99/ Data!$K88,"")</f>
        <v>1.0516392711166407</v>
      </c>
      <c r="P26" s="182" t="str">
        <f>IFERROR(Data!$L99/ Data!$L88,"")</f>
        <v/>
      </c>
      <c r="Q26" s="188">
        <f>IFERROR(AVERAGE($N26:$P26),"")</f>
        <v>1.0370291404205507</v>
      </c>
    </row>
    <row r="27" spans="10:17" x14ac:dyDescent="0.25">
      <c r="J27" s="191" t="s">
        <v>117</v>
      </c>
      <c r="K27" s="197">
        <f>Data!$F$125</f>
        <v>10</v>
      </c>
      <c r="L27" s="190" t="s">
        <v>169</v>
      </c>
      <c r="M27" s="191" t="s">
        <v>178</v>
      </c>
      <c r="N27" s="192">
        <f>Data!$J$114</f>
        <v>20.807978198191641</v>
      </c>
      <c r="O27" s="192">
        <f>Data!$K$114</f>
        <v>22.62773848824374</v>
      </c>
      <c r="P27" s="190" t="str">
        <f>Data!$L$114</f>
        <v/>
      </c>
      <c r="Q27" s="192">
        <f>AVERAGE($N27:$P27)</f>
        <v>21.717858343217692</v>
      </c>
    </row>
    <row r="28" spans="10:17" x14ac:dyDescent="0.25">
      <c r="J28" s="190"/>
      <c r="K28" s="196"/>
      <c r="L28" s="179" t="s">
        <v>169</v>
      </c>
      <c r="M28" s="180" t="s">
        <v>177</v>
      </c>
      <c r="N28" s="181">
        <f>Data!$J113</f>
        <v>0.50289348827172953</v>
      </c>
      <c r="O28" s="181">
        <f>Data!$K113</f>
        <v>0.5666945337510475</v>
      </c>
      <c r="P28" s="179" t="str">
        <f>Data!$L113</f>
        <v/>
      </c>
      <c r="Q28" s="181">
        <f>Data!$M113</f>
        <v>0.53479401101138846</v>
      </c>
    </row>
    <row r="29" spans="10:17" x14ac:dyDescent="0.25">
      <c r="J29" s="190"/>
      <c r="K29" s="196"/>
      <c r="L29" s="190" t="s">
        <v>180</v>
      </c>
      <c r="M29" s="191" t="s">
        <v>178</v>
      </c>
      <c r="N29" s="192">
        <f>Data!$J$125</f>
        <v>14.190981254782267</v>
      </c>
      <c r="O29" s="192">
        <f>Data!$K$125</f>
        <v>19.859251132026742</v>
      </c>
      <c r="P29" s="190" t="str">
        <f>Data!$L$125</f>
        <v/>
      </c>
      <c r="Q29" s="192">
        <f>AVERAGE($N29:$P29)</f>
        <v>17.025116193404504</v>
      </c>
    </row>
    <row r="30" spans="10:17" x14ac:dyDescent="0.25">
      <c r="J30" s="190"/>
      <c r="K30" s="196"/>
      <c r="L30" s="179" t="s">
        <v>180</v>
      </c>
      <c r="M30" s="180" t="s">
        <v>177</v>
      </c>
      <c r="N30" s="181">
        <f>Data!$J124</f>
        <v>0.39057045729875933</v>
      </c>
      <c r="O30" s="181">
        <f>Data!$K124</f>
        <v>0.56532643215001777</v>
      </c>
      <c r="P30" s="179" t="str">
        <f>Data!$L124</f>
        <v/>
      </c>
      <c r="Q30" s="181">
        <f>Data!$M124</f>
        <v>0.47794844472438858</v>
      </c>
    </row>
    <row r="31" spans="10:17" ht="15.75" thickBot="1" x14ac:dyDescent="0.3">
      <c r="J31" s="182"/>
      <c r="K31" s="198"/>
      <c r="L31" s="182" t="s">
        <v>191</v>
      </c>
      <c r="M31" s="183" t="s">
        <v>151</v>
      </c>
      <c r="N31" s="186">
        <f>IFERROR(Data!$J125/ Data!$J114,"")</f>
        <v>0.68199712243141253</v>
      </c>
      <c r="O31" s="186">
        <f>IFERROR(Data!$K125/ Data!$K114,"")</f>
        <v>0.87765072688747192</v>
      </c>
      <c r="P31" s="182" t="str">
        <f>IFERROR(Data!$L125/ Data!$L114,"")</f>
        <v/>
      </c>
      <c r="Q31" s="186">
        <f>IFERROR(AVERAGE($N31:$P31),"")</f>
        <v>0.77982392465944228</v>
      </c>
    </row>
    <row r="32" spans="10:17" x14ac:dyDescent="0.25">
      <c r="J32" s="191" t="s">
        <v>131</v>
      </c>
      <c r="K32" s="197">
        <f>Data!$F$151</f>
        <v>10</v>
      </c>
      <c r="L32" s="190" t="s">
        <v>169</v>
      </c>
      <c r="M32" s="191" t="s">
        <v>178</v>
      </c>
      <c r="N32" s="194">
        <f>Data!$J$140</f>
        <v>2.009484768105458</v>
      </c>
      <c r="O32" s="195">
        <f>Data!$K$140</f>
        <v>0.14614724902734699</v>
      </c>
      <c r="P32" s="190" t="str">
        <f>Data!$L$140</f>
        <v/>
      </c>
      <c r="Q32" s="194">
        <f>AVERAGE($N32:$P32)</f>
        <v>1.0778160085664026</v>
      </c>
    </row>
    <row r="33" spans="1:17" x14ac:dyDescent="0.25">
      <c r="J33" s="190"/>
      <c r="K33" s="196"/>
      <c r="L33" s="179" t="s">
        <v>169</v>
      </c>
      <c r="M33" s="180" t="s">
        <v>177</v>
      </c>
      <c r="N33" s="181">
        <f>Data!$J139</f>
        <v>0.11217592196457601</v>
      </c>
      <c r="O33" s="185">
        <f>Data!$K139</f>
        <v>2.9663421166110621E-2</v>
      </c>
      <c r="P33" s="179" t="str">
        <f>Data!$L139</f>
        <v/>
      </c>
      <c r="Q33" s="185">
        <f>Data!$M139</f>
        <v>7.0919671565343317E-2</v>
      </c>
    </row>
    <row r="34" spans="1:17" x14ac:dyDescent="0.25">
      <c r="J34" s="190"/>
      <c r="K34" s="196"/>
      <c r="L34" s="190" t="s">
        <v>180</v>
      </c>
      <c r="M34" s="191" t="s">
        <v>178</v>
      </c>
      <c r="N34" s="194">
        <f>Data!$J$151</f>
        <v>2.2459090503227248</v>
      </c>
      <c r="O34" s="194">
        <f>Data!$K$151</f>
        <v>8.3006344512941634</v>
      </c>
      <c r="P34" s="190" t="str">
        <f>Data!$L$151</f>
        <v/>
      </c>
      <c r="Q34" s="194">
        <f>AVERAGE($N34:$P34)</f>
        <v>5.2732717508084441</v>
      </c>
    </row>
    <row r="35" spans="1:17" x14ac:dyDescent="0.25">
      <c r="J35" s="190"/>
      <c r="K35" s="196"/>
      <c r="L35" s="179" t="s">
        <v>180</v>
      </c>
      <c r="M35" s="180" t="s">
        <v>177</v>
      </c>
      <c r="N35" s="185">
        <f>Data!$J150</f>
        <v>6.8745750139086362E-2</v>
      </c>
      <c r="O35" s="181">
        <f>Data!$K150</f>
        <v>0.12758855818076439</v>
      </c>
      <c r="P35" s="179" t="str">
        <f>Data!$L150</f>
        <v/>
      </c>
      <c r="Q35" s="185">
        <f>Data!$M150</f>
        <v>9.8167154159925385E-2</v>
      </c>
    </row>
    <row r="36" spans="1:17" ht="15.75" thickBot="1" x14ac:dyDescent="0.3">
      <c r="J36" s="182"/>
      <c r="K36" s="198"/>
      <c r="L36" s="182" t="s">
        <v>191</v>
      </c>
      <c r="M36" s="183" t="s">
        <v>151</v>
      </c>
      <c r="N36" s="188">
        <f>IFERROR(Data!$J151/ Data!$J140,"")</f>
        <v>1.1176541798026007</v>
      </c>
      <c r="O36" s="184">
        <f>IFERROR(Data!$K151/ Data!$K140,"")</f>
        <v>56.796378354962762</v>
      </c>
      <c r="P36" s="182" t="str">
        <f>IFERROR(Data!$L151/ Data!$L140,"")</f>
        <v/>
      </c>
      <c r="Q36" s="184">
        <f>IFERROR(AVERAGE($N36:$P36),"")</f>
        <v>28.957016267382681</v>
      </c>
    </row>
    <row r="37" spans="1:17" x14ac:dyDescent="0.25">
      <c r="J37" s="191" t="s">
        <v>8</v>
      </c>
      <c r="K37" s="197">
        <f>Data!$F$177</f>
        <v>10</v>
      </c>
      <c r="L37" s="190" t="s">
        <v>169</v>
      </c>
      <c r="M37" s="191" t="s">
        <v>178</v>
      </c>
      <c r="N37" s="195">
        <f>Data!$J$166</f>
        <v>0.61552325575003641</v>
      </c>
      <c r="O37" s="195">
        <f>Data!$K$166</f>
        <v>0.81010750462646308</v>
      </c>
      <c r="P37" s="190" t="str">
        <f>Data!$L$166</f>
        <v/>
      </c>
      <c r="Q37" s="195">
        <f>AVERAGE($N37:$P37)</f>
        <v>0.71281538018824975</v>
      </c>
    </row>
    <row r="38" spans="1:17" x14ac:dyDescent="0.25">
      <c r="J38" s="190"/>
      <c r="K38" s="196"/>
      <c r="L38" s="179" t="s">
        <v>169</v>
      </c>
      <c r="M38" s="180" t="s">
        <v>177</v>
      </c>
      <c r="N38" s="181">
        <f>Data!$J165</f>
        <v>0.89098796368313793</v>
      </c>
      <c r="O38" s="187">
        <f>Data!$K165</f>
        <v>1.0280630233761281</v>
      </c>
      <c r="P38" s="179" t="str">
        <f>Data!$L165</f>
        <v/>
      </c>
      <c r="Q38" s="181">
        <f>Data!$M165</f>
        <v>0.95952549352963301</v>
      </c>
    </row>
    <row r="39" spans="1:17" ht="15.75" thickBot="1" x14ac:dyDescent="0.3">
      <c r="J39" s="190"/>
      <c r="K39" s="196"/>
      <c r="L39" s="190" t="s">
        <v>180</v>
      </c>
      <c r="M39" s="191" t="s">
        <v>178</v>
      </c>
      <c r="N39" s="194">
        <f>Data!$J$177</f>
        <v>4.150654181479382</v>
      </c>
      <c r="O39" s="194">
        <f>Data!$K$177</f>
        <v>3.8738816258119546</v>
      </c>
      <c r="P39" s="190" t="str">
        <f>Data!$L$177</f>
        <v/>
      </c>
      <c r="Q39" s="194">
        <f>AVERAGE($N39:$P39)</f>
        <v>4.0122679036456681</v>
      </c>
    </row>
    <row r="40" spans="1:17" ht="16.5" thickTop="1" thickBot="1" x14ac:dyDescent="0.3">
      <c r="A40" s="11" t="s">
        <v>192</v>
      </c>
      <c r="B40" s="200" t="s">
        <v>169</v>
      </c>
      <c r="C40" s="11" t="s">
        <v>193</v>
      </c>
      <c r="D40" s="200" t="s">
        <v>180</v>
      </c>
      <c r="E40" s="11" t="s">
        <v>193</v>
      </c>
      <c r="F40" s="200" t="s">
        <v>194</v>
      </c>
      <c r="G40" s="11" t="s">
        <v>193</v>
      </c>
      <c r="H40" s="200" t="s">
        <v>152</v>
      </c>
      <c r="J40" s="190"/>
      <c r="K40" s="196"/>
      <c r="L40" s="179" t="s">
        <v>180</v>
      </c>
      <c r="M40" s="180" t="s">
        <v>177</v>
      </c>
      <c r="N40" s="181">
        <f>Data!$J176</f>
        <v>0.79755736935771204</v>
      </c>
      <c r="O40" s="181">
        <f>Data!$K176</f>
        <v>0.73813434639963738</v>
      </c>
      <c r="P40" s="179" t="str">
        <f>Data!$L176</f>
        <v/>
      </c>
      <c r="Q40" s="181">
        <f>Data!$M176</f>
        <v>0.76784585787867465</v>
      </c>
    </row>
    <row r="41" spans="1:17" ht="16.5" thickTop="1" thickBot="1" x14ac:dyDescent="0.3">
      <c r="A41" s="6" t="s">
        <v>54</v>
      </c>
      <c r="B41" s="203">
        <f>Data!M10</f>
        <v>3.3238179097574649E-2</v>
      </c>
      <c r="C41" s="175">
        <f>Data!N10</f>
        <v>1.1208180824953198E-2</v>
      </c>
      <c r="D41" s="208">
        <f>Data!M21</f>
        <v>1.1149367888903567</v>
      </c>
      <c r="E41" s="176">
        <f>Data!N21</f>
        <v>0.52814922497760286</v>
      </c>
      <c r="F41" s="213">
        <f t="shared" ref="F41:F49" si="0">IFERROR($D41 / $B41,"")</f>
        <v>33.543858874378358</v>
      </c>
      <c r="G41" s="169">
        <f t="shared" ref="G41:G49" si="1">IFERROR($F41 * SQRT( ($C41^2 / $B41^2) + ($E41^2 /$D41^2) ),"")</f>
        <v>19.504652436917645</v>
      </c>
      <c r="H41" s="216"/>
      <c r="J41" s="182"/>
      <c r="K41" s="198"/>
      <c r="L41" s="182" t="s">
        <v>191</v>
      </c>
      <c r="M41" s="183" t="s">
        <v>151</v>
      </c>
      <c r="N41" s="188">
        <f>IFERROR(Data!$J177/ Data!$J166,"")</f>
        <v>6.7432938442295995</v>
      </c>
      <c r="O41" s="188">
        <f>IFERROR(Data!$K177/ Data!$K166,"")</f>
        <v>4.7819352415432617</v>
      </c>
      <c r="P41" s="182" t="str">
        <f>IFERROR(Data!$L177/ Data!$L166,"")</f>
        <v/>
      </c>
      <c r="Q41" s="188">
        <f>IFERROR(AVERAGE($N41:$P41),"")</f>
        <v>5.7626145428864302</v>
      </c>
    </row>
    <row r="42" spans="1:17" x14ac:dyDescent="0.25">
      <c r="A42" s="6" t="s">
        <v>71</v>
      </c>
      <c r="B42" s="204">
        <f>Data!M36</f>
        <v>1.096682033137478</v>
      </c>
      <c r="C42" s="176">
        <f>Data!N36</f>
        <v>0.38711030654513057</v>
      </c>
      <c r="D42" s="209">
        <f>Data!M47</f>
        <v>27.766665550491648</v>
      </c>
      <c r="E42" s="174">
        <f>Data!N47</f>
        <v>1.9445400816916867</v>
      </c>
      <c r="F42" s="209">
        <f t="shared" si="0"/>
        <v>25.318793151971764</v>
      </c>
      <c r="G42" s="167">
        <f t="shared" si="1"/>
        <v>9.1113020860622935</v>
      </c>
      <c r="H42" s="217"/>
      <c r="J42" s="191" t="s">
        <v>25</v>
      </c>
      <c r="K42" s="197">
        <f>Data!$F$203</f>
        <v>10</v>
      </c>
      <c r="L42" s="190" t="s">
        <v>169</v>
      </c>
      <c r="M42" s="191" t="s">
        <v>178</v>
      </c>
      <c r="N42" s="195">
        <f>Data!$J$192</f>
        <v>0.1797632632865207</v>
      </c>
      <c r="O42" s="193">
        <f>Data!$K$192</f>
        <v>3.580770230536795E-2</v>
      </c>
      <c r="P42" s="190" t="str">
        <f>Data!$L$192</f>
        <v/>
      </c>
      <c r="Q42" s="195">
        <f>AVERAGE($N42:$P42)</f>
        <v>0.10778548279594433</v>
      </c>
    </row>
    <row r="43" spans="1:17" x14ac:dyDescent="0.25">
      <c r="A43" s="6" t="s">
        <v>86</v>
      </c>
      <c r="B43" s="205">
        <f>Data!M62</f>
        <v>0.37507374242647451</v>
      </c>
      <c r="C43" s="176">
        <f>Data!N62</f>
        <v>0.18685240251272206</v>
      </c>
      <c r="D43" s="210">
        <f>Data!M73</f>
        <v>0.10005601025442479</v>
      </c>
      <c r="E43" s="201">
        <f>Data!N73</f>
        <v>1.169045196010016E-3</v>
      </c>
      <c r="F43" s="210">
        <f t="shared" si="0"/>
        <v>0.26676356923075922</v>
      </c>
      <c r="G43" s="170">
        <f t="shared" si="1"/>
        <v>0.13293151543398507</v>
      </c>
      <c r="H43" s="217"/>
      <c r="J43" s="190"/>
      <c r="K43" s="196"/>
      <c r="L43" s="179" t="s">
        <v>169</v>
      </c>
      <c r="M43" s="180" t="s">
        <v>177</v>
      </c>
      <c r="N43" s="181">
        <f>Data!$J191</f>
        <v>0.89963683171343733</v>
      </c>
      <c r="O43" s="181">
        <f>Data!$K191</f>
        <v>0.84103690738732828</v>
      </c>
      <c r="P43" s="179" t="str">
        <f>Data!$L191</f>
        <v/>
      </c>
      <c r="Q43" s="181">
        <f>Data!$M191</f>
        <v>0.87033686955038281</v>
      </c>
    </row>
    <row r="44" spans="1:17" x14ac:dyDescent="0.25">
      <c r="A44" s="6" t="s">
        <v>103</v>
      </c>
      <c r="B44" s="206">
        <f>Data!M88</f>
        <v>43.782219732926656</v>
      </c>
      <c r="C44" s="174">
        <f>Data!N88</f>
        <v>1.636131692819679</v>
      </c>
      <c r="D44" s="209">
        <f>Data!M99</f>
        <v>45.386534945639916</v>
      </c>
      <c r="E44" s="176">
        <f>Data!N99</f>
        <v>0.79209480608527272</v>
      </c>
      <c r="F44" s="211">
        <f t="shared" si="0"/>
        <v>1.0366430761733794</v>
      </c>
      <c r="G44" s="168">
        <f t="shared" si="1"/>
        <v>4.2755454805974577E-2</v>
      </c>
      <c r="H44" s="217"/>
      <c r="J44" s="190"/>
      <c r="K44" s="196"/>
      <c r="L44" s="190" t="s">
        <v>180</v>
      </c>
      <c r="M44" s="191" t="s">
        <v>178</v>
      </c>
      <c r="N44" s="192">
        <f>Data!$J$203</f>
        <v>10.907702542182797</v>
      </c>
      <c r="O44" s="192">
        <f>Data!$K$203</f>
        <v>11.183976963694647</v>
      </c>
      <c r="P44" s="190" t="str">
        <f>Data!$L$203</f>
        <v/>
      </c>
      <c r="Q44" s="192">
        <f>AVERAGE($N44:$P44)</f>
        <v>11.045839752938722</v>
      </c>
    </row>
    <row r="45" spans="1:17" x14ac:dyDescent="0.25">
      <c r="A45" s="6" t="s">
        <v>117</v>
      </c>
      <c r="B45" s="206">
        <f>Data!M114</f>
        <v>21.717858343217692</v>
      </c>
      <c r="C45" s="174">
        <f>Data!N114</f>
        <v>1.2867648412298374</v>
      </c>
      <c r="D45" s="209">
        <f>Data!M125</f>
        <v>17.025116193404504</v>
      </c>
      <c r="E45" s="174">
        <f>Data!N125</f>
        <v>4.0080720677950161</v>
      </c>
      <c r="F45" s="210">
        <f t="shared" si="0"/>
        <v>0.78392242569909321</v>
      </c>
      <c r="G45" s="170">
        <f t="shared" si="1"/>
        <v>0.19030686969328395</v>
      </c>
      <c r="H45" s="217"/>
      <c r="J45" s="190"/>
      <c r="K45" s="196"/>
      <c r="L45" s="179" t="s">
        <v>180</v>
      </c>
      <c r="M45" s="180" t="s">
        <v>177</v>
      </c>
      <c r="N45" s="181">
        <f>Data!$J202</f>
        <v>0.72732507744549724</v>
      </c>
      <c r="O45" s="181">
        <f>Data!$K202</f>
        <v>0.70670461631543879</v>
      </c>
      <c r="P45" s="179" t="str">
        <f>Data!$L202</f>
        <v/>
      </c>
      <c r="Q45" s="181">
        <f>Data!$M202</f>
        <v>0.71701484688046802</v>
      </c>
    </row>
    <row r="46" spans="1:17" ht="15.75" thickBot="1" x14ac:dyDescent="0.3">
      <c r="A46" s="6" t="s">
        <v>131</v>
      </c>
      <c r="B46" s="204">
        <f>Data!M140</f>
        <v>1.0778160085664026</v>
      </c>
      <c r="C46" s="174">
        <f>Data!N140</f>
        <v>1.3175785953794499</v>
      </c>
      <c r="D46" s="211">
        <f>Data!M151</f>
        <v>5.2732717508084441</v>
      </c>
      <c r="E46" s="174">
        <f>Data!N151</f>
        <v>4.2813373892493409</v>
      </c>
      <c r="F46" s="211">
        <f t="shared" si="0"/>
        <v>4.8925528187527991</v>
      </c>
      <c r="G46" s="167">
        <f t="shared" si="1"/>
        <v>7.1798296053404265</v>
      </c>
      <c r="H46" s="217"/>
      <c r="J46" s="182"/>
      <c r="K46" s="198"/>
      <c r="L46" s="182" t="s">
        <v>191</v>
      </c>
      <c r="M46" s="183" t="s">
        <v>151</v>
      </c>
      <c r="N46" s="184">
        <f>IFERROR(Data!$J203/ Data!$J192,"")</f>
        <v>60.67815160207261</v>
      </c>
      <c r="O46" s="189">
        <f>IFERROR(Data!$K203/ Data!$K192,"")</f>
        <v>312.33439298388191</v>
      </c>
      <c r="P46" s="182" t="str">
        <f>IFERROR(Data!$L203/ Data!$L192,"")</f>
        <v/>
      </c>
      <c r="Q46" s="189">
        <f>IFERROR(AVERAGE($N46:$P46),"")</f>
        <v>186.50627229297726</v>
      </c>
    </row>
    <row r="47" spans="1:17" x14ac:dyDescent="0.25">
      <c r="A47" s="6" t="s">
        <v>8</v>
      </c>
      <c r="B47" s="205">
        <f>Data!M166</f>
        <v>0.71281538018824975</v>
      </c>
      <c r="C47" s="176">
        <f>Data!N166</f>
        <v>0.13759184189261173</v>
      </c>
      <c r="D47" s="211">
        <f>Data!M177</f>
        <v>4.0122679036456681</v>
      </c>
      <c r="E47" s="176">
        <f>Data!N177</f>
        <v>0.19570775095876913</v>
      </c>
      <c r="F47" s="211">
        <f t="shared" si="0"/>
        <v>5.6287616894378107</v>
      </c>
      <c r="G47" s="167">
        <f t="shared" si="1"/>
        <v>1.1206500264513484</v>
      </c>
      <c r="H47" s="217"/>
      <c r="J47" s="191" t="s">
        <v>39</v>
      </c>
      <c r="K47" s="197">
        <f>Data!$F$229</f>
        <v>10</v>
      </c>
      <c r="L47" s="190" t="s">
        <v>169</v>
      </c>
      <c r="M47" s="191" t="s">
        <v>178</v>
      </c>
      <c r="N47" s="192">
        <f>Data!$J$218</f>
        <v>31.995865439579845</v>
      </c>
      <c r="O47" s="192">
        <f>Data!$K$218</f>
        <v>29.621477854789781</v>
      </c>
      <c r="P47" s="190" t="str">
        <f>Data!$L$218</f>
        <v/>
      </c>
      <c r="Q47" s="192">
        <f>AVERAGE($N47:$P47)</f>
        <v>30.808671647184813</v>
      </c>
    </row>
    <row r="48" spans="1:17" x14ac:dyDescent="0.25">
      <c r="A48" s="6" t="s">
        <v>25</v>
      </c>
      <c r="B48" s="205">
        <f>Data!M192</f>
        <v>0.10778548279594433</v>
      </c>
      <c r="C48" s="176">
        <f>Data!N192</f>
        <v>0.10179195335928669</v>
      </c>
      <c r="D48" s="209">
        <f>Data!M203</f>
        <v>11.045839752938722</v>
      </c>
      <c r="E48" s="176">
        <f>Data!N203</f>
        <v>0.19535551691941988</v>
      </c>
      <c r="F48" s="214">
        <f t="shared" si="0"/>
        <v>102.4798466955918</v>
      </c>
      <c r="G48" s="169">
        <f t="shared" si="1"/>
        <v>96.798312526742677</v>
      </c>
      <c r="H48" s="217"/>
      <c r="J48" s="190"/>
      <c r="K48" s="196"/>
      <c r="L48" s="179" t="s">
        <v>169</v>
      </c>
      <c r="M48" s="180" t="s">
        <v>177</v>
      </c>
      <c r="N48" s="181">
        <f>Data!$J217</f>
        <v>0.88873529451807476</v>
      </c>
      <c r="O48" s="181">
        <f>Data!$K217</f>
        <v>0.84974665847639952</v>
      </c>
      <c r="P48" s="179" t="str">
        <f>Data!$L217</f>
        <v/>
      </c>
      <c r="Q48" s="181">
        <f>Data!$M217</f>
        <v>0.86924097649723708</v>
      </c>
    </row>
    <row r="49" spans="1:17" ht="15.75" thickBot="1" x14ac:dyDescent="0.3">
      <c r="A49" s="9" t="s">
        <v>39</v>
      </c>
      <c r="B49" s="207">
        <f>Data!M218</f>
        <v>30.808671647184813</v>
      </c>
      <c r="C49" s="178">
        <f>Data!N218</f>
        <v>1.6789455623702028</v>
      </c>
      <c r="D49" s="212">
        <f>Data!M229</f>
        <v>32.004047087245617</v>
      </c>
      <c r="E49" s="178">
        <f>Data!N229</f>
        <v>1.5162840531815907</v>
      </c>
      <c r="F49" s="215">
        <f t="shared" si="0"/>
        <v>1.038799966897308</v>
      </c>
      <c r="G49" s="202">
        <f t="shared" si="1"/>
        <v>7.5013043236114463E-2</v>
      </c>
      <c r="H49" s="218"/>
      <c r="J49" s="190"/>
      <c r="K49" s="196"/>
      <c r="L49" s="190" t="s">
        <v>180</v>
      </c>
      <c r="M49" s="191" t="s">
        <v>178</v>
      </c>
      <c r="N49" s="192">
        <f>Data!$J$229</f>
        <v>33.076221823455342</v>
      </c>
      <c r="O49" s="192">
        <f>Data!$K$229</f>
        <v>30.931872351035889</v>
      </c>
      <c r="P49" s="190" t="str">
        <f>Data!$L$229</f>
        <v/>
      </c>
      <c r="Q49" s="192">
        <f>AVERAGE($N49:$P49)</f>
        <v>32.004047087245617</v>
      </c>
    </row>
    <row r="50" spans="1:17" ht="15.75" thickTop="1" x14ac:dyDescent="0.25">
      <c r="J50" s="190"/>
      <c r="K50" s="196"/>
      <c r="L50" s="179" t="s">
        <v>180</v>
      </c>
      <c r="M50" s="180" t="s">
        <v>177</v>
      </c>
      <c r="N50" s="181">
        <f>Data!$J228</f>
        <v>0.78956531753751058</v>
      </c>
      <c r="O50" s="181">
        <f>Data!$K228</f>
        <v>0.77572179314151291</v>
      </c>
      <c r="P50" s="179" t="str">
        <f>Data!$L228</f>
        <v/>
      </c>
      <c r="Q50" s="181">
        <f>Data!$M228</f>
        <v>0.78264355533951169</v>
      </c>
    </row>
    <row r="51" spans="1:17" ht="15.75" thickBot="1" x14ac:dyDescent="0.3">
      <c r="J51" s="173"/>
      <c r="K51" s="199"/>
      <c r="L51" s="173" t="s">
        <v>191</v>
      </c>
      <c r="M51" s="10" t="s">
        <v>151</v>
      </c>
      <c r="N51" s="172">
        <f>IFERROR(Data!$J229/ Data!$J218,"")</f>
        <v>1.0337654996679373</v>
      </c>
      <c r="O51" s="172">
        <f>IFERROR(Data!$K229/ Data!$K218,"")</f>
        <v>1.0442379851089778</v>
      </c>
      <c r="P51" s="173" t="str">
        <f>IFERROR(Data!$L229/ Data!$L218,"")</f>
        <v/>
      </c>
      <c r="Q51" s="172">
        <f>IFERROR(AVERAGE($N51:$P51),"")</f>
        <v>1.0390017423884577</v>
      </c>
    </row>
    <row r="52" spans="1:17" ht="15.75" thickTop="1" x14ac:dyDescent="0.25"/>
  </sheetData>
  <mergeCells count="1">
    <mergeCell ref="A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31"/>
  <sheetViews>
    <sheetView workbookViewId="0">
      <pane ySplit="1" topLeftCell="A2" activePane="bottomLeft" state="frozenSplit"/>
      <selection pane="bottomLeft" activeCell="G2" sqref="G2"/>
    </sheetView>
  </sheetViews>
  <sheetFormatPr defaultRowHeight="15" x14ac:dyDescent="0.25"/>
  <cols>
    <col min="1" max="1" width="79.140625" style="1" bestFit="1" customWidth="1"/>
    <col min="2" max="3" width="16.140625" style="1" bestFit="1" customWidth="1"/>
    <col min="4" max="4" width="11.5703125" style="220" bestFit="1" customWidth="1"/>
    <col min="5" max="5" width="23.140625" style="220" bestFit="1" customWidth="1"/>
    <col min="6" max="6" width="8.7109375" style="220" customWidth="1"/>
    <col min="7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4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1" style="1" bestFit="1" customWidth="1"/>
    <col min="17" max="17" width="14.42578125" style="1" bestFit="1" customWidth="1"/>
    <col min="18" max="18" width="11.140625" style="1" bestFit="1" customWidth="1"/>
    <col min="19" max="20" width="6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19" t="s">
        <v>3</v>
      </c>
      <c r="E1" s="219" t="s">
        <v>5</v>
      </c>
      <c r="F1" s="219" t="s">
        <v>6</v>
      </c>
      <c r="H1" s="73" t="s">
        <v>169</v>
      </c>
      <c r="I1" s="2" t="s">
        <v>160</v>
      </c>
      <c r="J1" s="2" t="s">
        <v>161</v>
      </c>
      <c r="K1" s="2" t="s">
        <v>162</v>
      </c>
      <c r="L1" s="2" t="s">
        <v>163</v>
      </c>
      <c r="M1" s="2" t="s">
        <v>164</v>
      </c>
      <c r="N1" s="2" t="s">
        <v>165</v>
      </c>
    </row>
    <row r="2" spans="1:18" ht="15.75" thickTop="1" x14ac:dyDescent="0.25">
      <c r="A2" s="1" t="s">
        <v>53</v>
      </c>
      <c r="B2" s="1" t="s">
        <v>54</v>
      </c>
      <c r="C2" s="1" t="s">
        <v>55</v>
      </c>
      <c r="D2" s="220">
        <v>0.06</v>
      </c>
      <c r="E2" s="220">
        <v>104310.45</v>
      </c>
      <c r="F2" s="220">
        <v>6.0399999999999996E-7</v>
      </c>
      <c r="H2" s="74" t="s">
        <v>170</v>
      </c>
      <c r="I2" s="25">
        <v>7.4999999999999997E-2</v>
      </c>
      <c r="J2" s="26">
        <f>($F$10 - $M$6) * $F$18</f>
        <v>5.8380259999999996E-3</v>
      </c>
      <c r="K2" s="26">
        <f>($F$11 - $M$6) * $F$18</f>
        <v>5.9580259999999999E-3</v>
      </c>
      <c r="L2" s="27"/>
      <c r="M2" s="33">
        <f>IFERROR(AVERAGE(J2:L2),"")</f>
        <v>5.8980259999999998E-3</v>
      </c>
      <c r="N2" s="34">
        <f>IFERROR(STDEV(J2:L2),"")</f>
        <v>8.4852813742385927E-5</v>
      </c>
      <c r="P2" s="1" t="s">
        <v>169</v>
      </c>
      <c r="Q2" s="16">
        <f>$M$10</f>
        <v>3.3238179097574649E-2</v>
      </c>
      <c r="R2" s="16">
        <f>$N$10</f>
        <v>1.1208180824953198E-2</v>
      </c>
    </row>
    <row r="3" spans="1:18" x14ac:dyDescent="0.25">
      <c r="A3" s="1" t="s">
        <v>56</v>
      </c>
      <c r="B3" s="1" t="s">
        <v>54</v>
      </c>
      <c r="C3" s="1" t="s">
        <v>55</v>
      </c>
      <c r="D3" s="220">
        <v>0.04</v>
      </c>
      <c r="E3" s="220">
        <v>99127.09</v>
      </c>
      <c r="F3" s="220">
        <v>3.8299999999999998E-7</v>
      </c>
      <c r="H3" s="75" t="s">
        <v>171</v>
      </c>
      <c r="I3" s="20">
        <v>0.25</v>
      </c>
      <c r="J3" s="21">
        <f>($F$6 - $M$6) * $F$18</f>
        <v>4.2660000000000003E-6</v>
      </c>
      <c r="K3" s="21">
        <f>($F$7 - $M$6) * $F$18</f>
        <v>7.1460000000000007E-6</v>
      </c>
      <c r="L3" s="18"/>
      <c r="M3" s="35">
        <f>IFERROR(AVERAGE(J3:L3),"")</f>
        <v>5.7060000000000009E-6</v>
      </c>
      <c r="N3" s="36">
        <f>IFERROR(STDEV(J3:L3),"")</f>
        <v>2.0364675298172569E-6</v>
      </c>
      <c r="P3" s="1" t="s">
        <v>180</v>
      </c>
      <c r="Q3" s="13">
        <f>$M$21</f>
        <v>1.1149367888903567</v>
      </c>
      <c r="R3" s="14">
        <f>$N$21</f>
        <v>0.52814922497760286</v>
      </c>
    </row>
    <row r="4" spans="1:18" x14ac:dyDescent="0.25">
      <c r="A4" s="1" t="s">
        <v>57</v>
      </c>
      <c r="B4" s="1" t="s">
        <v>54</v>
      </c>
      <c r="C4" s="1" t="s">
        <v>55</v>
      </c>
      <c r="D4" s="220">
        <v>0.01</v>
      </c>
      <c r="E4" s="220">
        <v>108366.81</v>
      </c>
      <c r="F4" s="220">
        <v>8.3099999999999996E-8</v>
      </c>
      <c r="H4" s="75" t="s">
        <v>172</v>
      </c>
      <c r="I4" s="22">
        <v>7.4999999999999997E-2</v>
      </c>
      <c r="J4" s="23">
        <f>($F$8 - $M$6) * $F$18</f>
        <v>5.3198025999999995E-2</v>
      </c>
      <c r="K4" s="23">
        <f>($F$9 - $M$6) * $F$18</f>
        <v>5.4798026E-2</v>
      </c>
      <c r="L4" s="18"/>
      <c r="M4" s="22">
        <f>IFERROR(AVERAGE(J4:L4),"")</f>
        <v>5.3998025999999998E-2</v>
      </c>
      <c r="N4" s="37">
        <f>IFERROR(STDEV(J4:L4),"")</f>
        <v>1.1313708498984791E-3</v>
      </c>
    </row>
    <row r="5" spans="1:18" x14ac:dyDescent="0.25">
      <c r="A5" s="1" t="s">
        <v>58</v>
      </c>
      <c r="B5" s="1" t="s">
        <v>54</v>
      </c>
      <c r="C5" s="1" t="s">
        <v>55</v>
      </c>
      <c r="D5" s="220">
        <v>0.02</v>
      </c>
      <c r="E5" s="220">
        <v>113379.45</v>
      </c>
      <c r="F5" s="220">
        <v>1.3199999999999999E-7</v>
      </c>
      <c r="H5" s="75" t="s">
        <v>173</v>
      </c>
      <c r="I5" s="18"/>
      <c r="J5" s="18"/>
      <c r="K5" s="18"/>
      <c r="L5" s="18"/>
      <c r="M5" s="18"/>
      <c r="N5" s="28"/>
    </row>
    <row r="6" spans="1:18" ht="15.75" thickBot="1" x14ac:dyDescent="0.3">
      <c r="A6" s="1" t="s">
        <v>63</v>
      </c>
      <c r="B6" s="1" t="s">
        <v>54</v>
      </c>
      <c r="C6" s="1" t="s">
        <v>55</v>
      </c>
      <c r="D6" s="220">
        <v>0.19</v>
      </c>
      <c r="E6" s="220">
        <v>118347.79</v>
      </c>
      <c r="F6" s="220">
        <v>1.5600000000000001E-6</v>
      </c>
      <c r="H6" s="76" t="s">
        <v>174</v>
      </c>
      <c r="I6" s="19"/>
      <c r="J6" s="24">
        <f>IF($G$2&lt;&gt;"","Point Deleted",$F$2)</f>
        <v>6.0399999999999996E-7</v>
      </c>
      <c r="K6" s="24">
        <f>IF($G$3&lt;&gt;"","Point Deleted",$F$3)</f>
        <v>3.8299999999999998E-7</v>
      </c>
      <c r="L6" s="19"/>
      <c r="M6" s="24">
        <f>IFERROR(AVERAGE(J6:L6),"")</f>
        <v>4.9350000000000002E-7</v>
      </c>
      <c r="N6" s="38">
        <f>IFERROR(STDEV(J6:L6),"")</f>
        <v>1.5627059864222701E-7</v>
      </c>
    </row>
    <row r="7" spans="1:18" x14ac:dyDescent="0.25">
      <c r="A7" s="1" t="s">
        <v>64</v>
      </c>
      <c r="B7" s="1" t="s">
        <v>54</v>
      </c>
      <c r="C7" s="1" t="s">
        <v>55</v>
      </c>
      <c r="D7" s="220">
        <v>0.25</v>
      </c>
      <c r="E7" s="220">
        <v>107695.38</v>
      </c>
      <c r="F7" s="220">
        <v>2.2800000000000002E-6</v>
      </c>
      <c r="H7" s="77" t="s">
        <v>175</v>
      </c>
      <c r="I7" s="17"/>
      <c r="J7" s="42">
        <f>IFERROR(IF(ISTEXT($J$3),NA(),($J$3 * $I$3) / ($F$20 * 3600)),"")</f>
        <v>1.4812500000000002E-10</v>
      </c>
      <c r="K7" s="30">
        <f>IFERROR(IF(ISTEXT($K$3),NA(),($K$3 * $I$3) / ($F$20 * 3600)),"")</f>
        <v>2.4812500000000001E-10</v>
      </c>
      <c r="L7" s="17"/>
      <c r="M7" s="30">
        <f>IFERROR(AVERAGE(J7:L7),"")</f>
        <v>1.9812500000000003E-10</v>
      </c>
      <c r="N7" s="39">
        <f>IFERROR(STDEV(J7:L7),"")</f>
        <v>7.071067811865474E-11</v>
      </c>
    </row>
    <row r="8" spans="1:18" ht="18" x14ac:dyDescent="0.35">
      <c r="A8" s="1" t="s">
        <v>61</v>
      </c>
      <c r="B8" s="1" t="s">
        <v>54</v>
      </c>
      <c r="C8" s="1" t="s">
        <v>55</v>
      </c>
      <c r="D8" s="220">
        <v>1343.12</v>
      </c>
      <c r="E8" s="220">
        <v>100625.54</v>
      </c>
      <c r="F8" s="220">
        <v>1.3299999999999999E-2</v>
      </c>
      <c r="H8" s="75" t="s">
        <v>176</v>
      </c>
      <c r="I8" s="18"/>
      <c r="J8" s="43">
        <f>IFERROR(IF(ISTEXT($J$4),NA(),$J$4),"")</f>
        <v>5.3198025999999995E-2</v>
      </c>
      <c r="K8" s="22">
        <f>IFERROR(IF(ISTEXT($K$4),NA(),$K$4),"")</f>
        <v>5.4798026E-2</v>
      </c>
      <c r="L8" s="18"/>
      <c r="M8" s="22">
        <f>IFERROR(AVERAGE(J8:L8),"")</f>
        <v>5.3998025999999998E-2</v>
      </c>
      <c r="N8" s="37">
        <f>IFERROR(STDEV(J8:L8),"")</f>
        <v>1.1313708498984791E-3</v>
      </c>
    </row>
    <row r="9" spans="1:18" x14ac:dyDescent="0.25">
      <c r="A9" s="1" t="s">
        <v>62</v>
      </c>
      <c r="B9" s="1" t="s">
        <v>54</v>
      </c>
      <c r="C9" s="1" t="s">
        <v>55</v>
      </c>
      <c r="D9" s="220">
        <v>1446.87</v>
      </c>
      <c r="E9" s="220">
        <v>105579.81</v>
      </c>
      <c r="F9" s="220">
        <v>1.37E-2</v>
      </c>
      <c r="H9" s="75" t="s">
        <v>177</v>
      </c>
      <c r="I9" s="18"/>
      <c r="J9" s="44">
        <f>IFERROR(IF(OR(ISTEXT($J$2),ISTEXT($J$3),ISTEXT($J$4)),NA(),(($J$2 * $I$2) + ($J$3 * $I$3)) / $J$4 / $I$4),"")</f>
        <v>0.11000870596213476</v>
      </c>
      <c r="K9" s="31">
        <f>IFERROR(IF(OR(ISTEXT($K$2),ISTEXT($K$3),ISTEXT($K$4)),NA(),(($K$2 * $I$2) + ($K$3 * $I$3)) / $K$4 / $I$4),"")</f>
        <v>0.10916170593444369</v>
      </c>
      <c r="L9" s="18" t="str">
        <f>IFERROR(IF(OR(ISTEXT($L$2),ISTEXT($L$3),ISTEXT($L$4)),NA(),(($L$2 * $I$2) + ($L$3 * $I$3)) / $L$4 / $I$4),"")</f>
        <v/>
      </c>
      <c r="M9" s="31">
        <f>IFERROR(AVERAGE(J9:L9),"")</f>
        <v>0.10958520594828922</v>
      </c>
      <c r="N9" s="40">
        <f>IFERROR(STDEV(J9:L9),"")</f>
        <v>5.989194632455507E-4</v>
      </c>
    </row>
    <row r="10" spans="1:18" ht="18.75" thickBot="1" x14ac:dyDescent="0.4">
      <c r="A10" s="1" t="s">
        <v>59</v>
      </c>
      <c r="B10" s="1" t="s">
        <v>54</v>
      </c>
      <c r="C10" s="1" t="s">
        <v>55</v>
      </c>
      <c r="D10" s="220">
        <v>147.78</v>
      </c>
      <c r="E10" s="220">
        <v>101010.56</v>
      </c>
      <c r="F10" s="220">
        <v>1.4599999999999999E-3</v>
      </c>
      <c r="H10" s="78" t="s">
        <v>179</v>
      </c>
      <c r="I10" s="29"/>
      <c r="J10" s="45">
        <f>IFERROR($J$7 / $J$4 / $F$19 * 1000000,"")</f>
        <v>2.531279843148521E-2</v>
      </c>
      <c r="K10" s="32">
        <f>IFERROR($K$7 / $K$4 / $F$19 * 1000000,"")</f>
        <v>4.1163559763664086E-2</v>
      </c>
      <c r="L10" s="29" t="str">
        <f>IFERROR($L$7 / $L$4 / $F$19 * 1000000,"")</f>
        <v/>
      </c>
      <c r="M10" s="32">
        <f>IFERROR(AVERAGE(J10:L10),"")</f>
        <v>3.3238179097574649E-2</v>
      </c>
      <c r="N10" s="41">
        <f>IFERROR(STDEV(J10:L10),"")</f>
        <v>1.1208180824953198E-2</v>
      </c>
    </row>
    <row r="11" spans="1:18" ht="15.75" thickTop="1" x14ac:dyDescent="0.25">
      <c r="A11" s="1" t="s">
        <v>60</v>
      </c>
      <c r="B11" s="1" t="s">
        <v>54</v>
      </c>
      <c r="C11" s="1" t="s">
        <v>55</v>
      </c>
      <c r="D11" s="220">
        <v>168.72</v>
      </c>
      <c r="E11" s="220">
        <v>113575.34</v>
      </c>
      <c r="F11" s="220">
        <v>1.49E-3</v>
      </c>
      <c r="H11" s="72"/>
    </row>
    <row r="12" spans="1:18" ht="15.75" thickBot="1" x14ac:dyDescent="0.3">
      <c r="A12" s="1" t="s">
        <v>69</v>
      </c>
      <c r="B12" s="1" t="s">
        <v>54</v>
      </c>
      <c r="C12" s="1" t="s">
        <v>55</v>
      </c>
      <c r="D12" s="220">
        <v>18.829999999999998</v>
      </c>
      <c r="E12" s="220">
        <v>102364.82</v>
      </c>
      <c r="F12" s="220">
        <v>1.84E-4</v>
      </c>
      <c r="H12" s="73" t="s">
        <v>180</v>
      </c>
    </row>
    <row r="13" spans="1:18" ht="15.75" thickTop="1" x14ac:dyDescent="0.25">
      <c r="A13" s="1" t="s">
        <v>70</v>
      </c>
      <c r="B13" s="1" t="s">
        <v>54</v>
      </c>
      <c r="C13" s="1" t="s">
        <v>55</v>
      </c>
      <c r="D13" s="220">
        <v>14.26</v>
      </c>
      <c r="E13" s="220">
        <v>106381.48</v>
      </c>
      <c r="F13" s="220">
        <v>1.34E-4</v>
      </c>
      <c r="H13" s="79" t="s">
        <v>170</v>
      </c>
      <c r="I13" s="50">
        <v>0.25</v>
      </c>
      <c r="J13" s="51">
        <f>($F$16 - $M$17) * $F$18</f>
        <v>2.0999569800000003E-2</v>
      </c>
      <c r="K13" s="51">
        <f>($F$17 - $M$17) * $F$18</f>
        <v>1.8639569800000002E-2</v>
      </c>
      <c r="L13" s="52"/>
      <c r="M13" s="60">
        <f>IFERROR(AVERAGE(J13:L13),"")</f>
        <v>1.9819569800000002E-2</v>
      </c>
      <c r="N13" s="61">
        <f>IFERROR(STDEV(J13:L13),"")</f>
        <v>1.6687720036002527E-3</v>
      </c>
    </row>
    <row r="14" spans="1:18" x14ac:dyDescent="0.25">
      <c r="A14" s="1" t="s">
        <v>67</v>
      </c>
      <c r="B14" s="1" t="s">
        <v>54</v>
      </c>
      <c r="C14" s="1" t="s">
        <v>55</v>
      </c>
      <c r="D14" s="220">
        <v>1131.78</v>
      </c>
      <c r="E14" s="220">
        <v>96657.68</v>
      </c>
      <c r="F14" s="220">
        <v>1.17E-2</v>
      </c>
      <c r="H14" s="80" t="s">
        <v>171</v>
      </c>
      <c r="I14" s="22">
        <v>7.4999999999999997E-2</v>
      </c>
      <c r="J14" s="48">
        <f>($F$12 - $M$17) * $F$18</f>
        <v>7.3556979999999999E-4</v>
      </c>
      <c r="K14" s="48">
        <f>($F$13 - $M$17) * $F$18</f>
        <v>5.3556980000000001E-4</v>
      </c>
      <c r="L14" s="18"/>
      <c r="M14" s="62">
        <f>IFERROR(AVERAGE(J14:L14),"")</f>
        <v>6.3556979999999995E-4</v>
      </c>
      <c r="N14" s="63">
        <f>IFERROR(STDEV(J14:L14),"")</f>
        <v>1.4142135623730948E-4</v>
      </c>
    </row>
    <row r="15" spans="1:18" x14ac:dyDescent="0.25">
      <c r="A15" s="1" t="s">
        <v>68</v>
      </c>
      <c r="B15" s="1" t="s">
        <v>54</v>
      </c>
      <c r="C15" s="1" t="s">
        <v>55</v>
      </c>
      <c r="D15" s="220">
        <v>1922.59</v>
      </c>
      <c r="E15" s="220">
        <v>112468.31</v>
      </c>
      <c r="F15" s="220">
        <v>1.7100000000000001E-2</v>
      </c>
      <c r="H15" s="80" t="s">
        <v>172</v>
      </c>
      <c r="I15" s="20">
        <v>0.25</v>
      </c>
      <c r="J15" s="23">
        <f>($F$14 - $M$17) * $F$18</f>
        <v>4.6799569800000003E-2</v>
      </c>
      <c r="K15" s="23">
        <f>($F$15 - $M$17) * $F$18</f>
        <v>6.8399569800000004E-2</v>
      </c>
      <c r="L15" s="18"/>
      <c r="M15" s="22">
        <f>IFERROR(AVERAGE(J15:L15),"")</f>
        <v>5.75995698E-2</v>
      </c>
      <c r="N15" s="64">
        <f>IFERROR(STDEV(J15:L15),"")</f>
        <v>1.5273506473629475E-2</v>
      </c>
    </row>
    <row r="16" spans="1:18" x14ac:dyDescent="0.25">
      <c r="A16" s="1" t="s">
        <v>65</v>
      </c>
      <c r="B16" s="1" t="s">
        <v>54</v>
      </c>
      <c r="C16" s="1" t="s">
        <v>55</v>
      </c>
      <c r="D16" s="220">
        <v>635.79999999999995</v>
      </c>
      <c r="E16" s="220">
        <v>121035.91</v>
      </c>
      <c r="F16" s="220">
        <v>5.2500000000000003E-3</v>
      </c>
      <c r="H16" s="80" t="s">
        <v>173</v>
      </c>
      <c r="I16" s="18"/>
      <c r="J16" s="18"/>
      <c r="K16" s="18"/>
      <c r="L16" s="18"/>
      <c r="M16" s="18"/>
      <c r="N16" s="53"/>
    </row>
    <row r="17" spans="1:22" ht="15.75" thickBot="1" x14ac:dyDescent="0.3">
      <c r="A17" s="1" t="s">
        <v>66</v>
      </c>
      <c r="B17" s="1" t="s">
        <v>54</v>
      </c>
      <c r="C17" s="1" t="s">
        <v>55</v>
      </c>
      <c r="D17" s="220">
        <v>514.88</v>
      </c>
      <c r="E17" s="220">
        <v>110590.8</v>
      </c>
      <c r="F17" s="220">
        <v>4.6600000000000001E-3</v>
      </c>
      <c r="H17" s="81" t="s">
        <v>174</v>
      </c>
      <c r="I17" s="47"/>
      <c r="J17" s="49">
        <f>IF($G$4&lt;&gt;"","Point Deleted",$F$4)</f>
        <v>8.3099999999999996E-8</v>
      </c>
      <c r="K17" s="49">
        <f>IF($G$5&lt;&gt;"","Point Deleted",$F$5)</f>
        <v>1.3199999999999999E-7</v>
      </c>
      <c r="L17" s="47"/>
      <c r="M17" s="49">
        <f t="shared" ref="M17:M22" si="0">IFERROR(AVERAGE(J17:L17),"")</f>
        <v>1.0754999999999999E-7</v>
      </c>
      <c r="N17" s="65">
        <f t="shared" ref="N17:N22" si="1">IFERROR(STDEV(J17:L17),"")</f>
        <v>3.4577521600022168E-8</v>
      </c>
    </row>
    <row r="18" spans="1:22" ht="66.75" thickTop="1" thickBot="1" x14ac:dyDescent="0.3">
      <c r="C18" s="73"/>
      <c r="E18" s="221" t="s">
        <v>4</v>
      </c>
      <c r="F18" s="222">
        <v>4</v>
      </c>
      <c r="H18" s="82" t="s">
        <v>175</v>
      </c>
      <c r="I18" s="46"/>
      <c r="J18" s="70">
        <f>IFERROR(IF(ISTEXT($J$14),NA(),($J$14 * $I$14) / ($F$20 * 3600)),"")</f>
        <v>7.6621854166666659E-9</v>
      </c>
      <c r="K18" s="56">
        <f>IFERROR(IF(ISTEXT($K$14),NA(),($K$14 * $I$14) / ($F$20 * 3600)),"")</f>
        <v>5.5788520833333337E-9</v>
      </c>
      <c r="L18" s="46"/>
      <c r="M18" s="56">
        <f t="shared" si="0"/>
        <v>6.6205187499999998E-9</v>
      </c>
      <c r="N18" s="66">
        <f t="shared" si="1"/>
        <v>1.4731391274719731E-9</v>
      </c>
      <c r="P18" s="83" t="s">
        <v>181</v>
      </c>
      <c r="Q18" s="84" t="s">
        <v>182</v>
      </c>
      <c r="R18" s="85" t="s">
        <v>155</v>
      </c>
      <c r="S18" s="85" t="s">
        <v>183</v>
      </c>
      <c r="T18" s="85" t="s">
        <v>184</v>
      </c>
      <c r="U18" s="85" t="s">
        <v>185</v>
      </c>
      <c r="V18" s="85" t="s">
        <v>177</v>
      </c>
    </row>
    <row r="19" spans="1:22" ht="18.75" thickTop="1" x14ac:dyDescent="0.35">
      <c r="C19" s="73"/>
      <c r="E19" s="223" t="s">
        <v>166</v>
      </c>
      <c r="F19" s="224">
        <v>0.11</v>
      </c>
      <c r="H19" s="80" t="s">
        <v>176</v>
      </c>
      <c r="I19" s="18"/>
      <c r="J19" s="43">
        <f>IFERROR(IF(ISTEXT($J$15),NA(),$J$15),"")</f>
        <v>4.6799569800000003E-2</v>
      </c>
      <c r="K19" s="22">
        <f>IFERROR(IF(ISTEXT($K$15),NA(),$K$15),"")</f>
        <v>6.8399569800000004E-2</v>
      </c>
      <c r="L19" s="18"/>
      <c r="M19" s="22">
        <f t="shared" si="0"/>
        <v>5.75995698E-2</v>
      </c>
      <c r="N19" s="64">
        <f t="shared" si="1"/>
        <v>1.5273506473629475E-2</v>
      </c>
      <c r="Q19" s="86"/>
      <c r="R19" s="86" t="s">
        <v>169</v>
      </c>
      <c r="S19" s="90">
        <f>$J$10</f>
        <v>2.531279843148521E-2</v>
      </c>
      <c r="T19" s="90">
        <f>$K$10</f>
        <v>4.1163559763664086E-2</v>
      </c>
      <c r="U19" s="86" t="str">
        <f>$L$10</f>
        <v/>
      </c>
      <c r="V19" s="91">
        <f>$M$9</f>
        <v>0.10958520594828922</v>
      </c>
    </row>
    <row r="20" spans="1:22" ht="30" x14ac:dyDescent="0.25">
      <c r="C20" s="73"/>
      <c r="E20" s="223" t="s">
        <v>167</v>
      </c>
      <c r="F20" s="224">
        <v>2</v>
      </c>
      <c r="H20" s="80" t="s">
        <v>177</v>
      </c>
      <c r="I20" s="18"/>
      <c r="J20" s="44">
        <f>IFERROR(IF(OR(ISTEXT($J$13),ISTEXT($J$14),ISTEXT($J$15)),NA(),(($J$13 * $I$13) + ($J$14 * $I$14)) / $J$15 / $I$15),"")</f>
        <v>0.45342811548665141</v>
      </c>
      <c r="K20" s="31">
        <f>IFERROR(IF(OR(ISTEXT($K$13),ISTEXT($K$14),ISTEXT($K$15)),NA(),(($K$13 * $I$13) + ($K$14 * $I$14)) / $K$15 / $I$15),"")</f>
        <v>0.27485904947899248</v>
      </c>
      <c r="L20" s="18" t="str">
        <f>IFERROR(IF(OR(ISTEXT($L$13),ISTEXT($L$14),ISTEXT($L$15)),NA(),(($L$13 * $I$13) + ($L$14 * $I$14)) / $L$15 / $I$15),"")</f>
        <v/>
      </c>
      <c r="M20" s="31">
        <f t="shared" si="0"/>
        <v>0.36414358248282197</v>
      </c>
      <c r="N20" s="67">
        <f t="shared" si="1"/>
        <v>0.12626739748416366</v>
      </c>
      <c r="P20" s="87" t="str">
        <f>$B$2</f>
        <v>DTXSID1038298</v>
      </c>
      <c r="Q20" s="92">
        <f>$F$21</f>
        <v>10</v>
      </c>
      <c r="R20" s="86" t="s">
        <v>180</v>
      </c>
      <c r="S20" s="93">
        <f>$J$21</f>
        <v>1.488394687350439</v>
      </c>
      <c r="T20" s="94">
        <f>$K$21</f>
        <v>0.7414788904302746</v>
      </c>
      <c r="U20" s="86" t="str">
        <f>$L$21</f>
        <v/>
      </c>
      <c r="V20" s="91">
        <f>$M$20</f>
        <v>0.36414358248282197</v>
      </c>
    </row>
    <row r="21" spans="1:22" ht="18.75" thickBot="1" x14ac:dyDescent="0.4">
      <c r="C21" s="73"/>
      <c r="E21" s="225" t="s">
        <v>168</v>
      </c>
      <c r="F21" s="226">
        <v>10</v>
      </c>
      <c r="H21" s="81" t="s">
        <v>179</v>
      </c>
      <c r="I21" s="47"/>
      <c r="J21" s="71">
        <f>IFERROR($J$18 / $J$15 / $F$19 * 1000000,"")</f>
        <v>1.488394687350439</v>
      </c>
      <c r="K21" s="59">
        <f>IFERROR($K$18 / $K$15 / $F$19 * 1000000,"")</f>
        <v>0.7414788904302746</v>
      </c>
      <c r="L21" s="47" t="str">
        <f>IFERROR($L$18 / $L$15 / $F$19 * 1000000,"")</f>
        <v/>
      </c>
      <c r="M21" s="57">
        <f t="shared" si="0"/>
        <v>1.1149367888903567</v>
      </c>
      <c r="N21" s="68">
        <f t="shared" si="1"/>
        <v>0.52814922497760286</v>
      </c>
      <c r="P21" s="88"/>
      <c r="Q21" s="95"/>
      <c r="R21" s="96" t="s">
        <v>151</v>
      </c>
      <c r="S21" s="97">
        <f>$J$22</f>
        <v>58.800084525585525</v>
      </c>
      <c r="T21" s="97">
        <f>$K$22</f>
        <v>18.012992430377537</v>
      </c>
      <c r="U21" s="96" t="str">
        <f>$L$22</f>
        <v/>
      </c>
      <c r="V21" s="96"/>
    </row>
    <row r="22" spans="1:22" ht="15.75" thickBot="1" x14ac:dyDescent="0.3">
      <c r="H22" s="54" t="s">
        <v>151</v>
      </c>
      <c r="I22" s="55"/>
      <c r="J22" s="58">
        <f>IFERROR($J$21 / $J$10,"")</f>
        <v>58.800084525585525</v>
      </c>
      <c r="K22" s="58">
        <f>IFERROR($K$21 / $K$10,"")</f>
        <v>18.012992430377537</v>
      </c>
      <c r="L22" s="55" t="str">
        <f>IFERROR($L$21 / $L$10,"")</f>
        <v/>
      </c>
      <c r="M22" s="58">
        <f t="shared" si="0"/>
        <v>38.406538477981528</v>
      </c>
      <c r="N22" s="69">
        <f t="shared" si="1"/>
        <v>28.840829405401799</v>
      </c>
      <c r="P22" s="89"/>
      <c r="Q22" s="98"/>
      <c r="R22" s="86"/>
      <c r="S22" s="86"/>
      <c r="T22" s="86"/>
      <c r="U22" s="86"/>
      <c r="V22" s="86"/>
    </row>
    <row r="23" spans="1:22" ht="15.75" thickTop="1" x14ac:dyDescent="0.25"/>
    <row r="27" spans="1:22" ht="15.75" thickBot="1" x14ac:dyDescent="0.3">
      <c r="H27" s="73" t="s">
        <v>169</v>
      </c>
    </row>
    <row r="28" spans="1:22" ht="15.75" thickTop="1" x14ac:dyDescent="0.25">
      <c r="A28" s="1" t="s">
        <v>53</v>
      </c>
      <c r="B28" s="1" t="s">
        <v>71</v>
      </c>
      <c r="C28" s="1" t="s">
        <v>72</v>
      </c>
      <c r="D28" s="220">
        <v>1.02</v>
      </c>
      <c r="E28" s="220">
        <v>104310.45</v>
      </c>
      <c r="F28" s="220">
        <v>9.7799999999999995E-6</v>
      </c>
      <c r="H28" s="74" t="s">
        <v>170</v>
      </c>
      <c r="I28" s="25">
        <v>7.4999999999999997E-2</v>
      </c>
      <c r="J28" s="100">
        <f>($F$36 - $M$32) * $F$44</f>
        <v>4.7599754799999996</v>
      </c>
      <c r="K28" s="100">
        <f>($F$37 - $M$32) * $F$44</f>
        <v>5.0399754799999998</v>
      </c>
      <c r="L28" s="27"/>
      <c r="M28" s="104">
        <f>IFERROR(AVERAGE(J28:L28),"")</f>
        <v>4.8999754800000002</v>
      </c>
      <c r="N28" s="105">
        <f>IFERROR(STDEV(J28:L28),"")</f>
        <v>0.19798989873223347</v>
      </c>
      <c r="P28" s="1" t="s">
        <v>169</v>
      </c>
      <c r="Q28" s="13">
        <f>$M$36</f>
        <v>1.096682033137478</v>
      </c>
      <c r="R28" s="14">
        <f>$N$36</f>
        <v>0.38711030654513057</v>
      </c>
    </row>
    <row r="29" spans="1:22" x14ac:dyDescent="0.25">
      <c r="A29" s="1" t="s">
        <v>56</v>
      </c>
      <c r="B29" s="1" t="s">
        <v>71</v>
      </c>
      <c r="C29" s="1" t="s">
        <v>72</v>
      </c>
      <c r="D29" s="220">
        <v>0.25</v>
      </c>
      <c r="E29" s="220">
        <v>99127.09</v>
      </c>
      <c r="F29" s="220">
        <v>2.48E-6</v>
      </c>
      <c r="H29" s="75" t="s">
        <v>171</v>
      </c>
      <c r="I29" s="20">
        <v>0.25</v>
      </c>
      <c r="J29" s="23">
        <f>($F$32 - $M$32) * $F$44</f>
        <v>1.7415480000000001E-2</v>
      </c>
      <c r="K29" s="23">
        <f>($F$33 - $M$32) * $F$44</f>
        <v>2.969548E-2</v>
      </c>
      <c r="L29" s="18"/>
      <c r="M29" s="22">
        <f>IFERROR(AVERAGE(J29:L29),"")</f>
        <v>2.355548E-2</v>
      </c>
      <c r="N29" s="37">
        <f>IFERROR(STDEV(J29:L29),"")</f>
        <v>8.6832712729707998E-3</v>
      </c>
      <c r="P29" s="1" t="s">
        <v>180</v>
      </c>
      <c r="Q29" s="15">
        <f>$M$47</f>
        <v>27.766665550491648</v>
      </c>
      <c r="R29" s="13">
        <f>$N$47</f>
        <v>1.9445400816916867</v>
      </c>
    </row>
    <row r="30" spans="1:22" x14ac:dyDescent="0.25">
      <c r="A30" s="1" t="s">
        <v>57</v>
      </c>
      <c r="B30" s="1" t="s">
        <v>71</v>
      </c>
      <c r="C30" s="1" t="s">
        <v>72</v>
      </c>
      <c r="D30" s="220">
        <v>1.03</v>
      </c>
      <c r="E30" s="220">
        <v>108366.81</v>
      </c>
      <c r="F30" s="220">
        <v>9.5000000000000005E-6</v>
      </c>
      <c r="H30" s="75" t="s">
        <v>172</v>
      </c>
      <c r="I30" s="22">
        <v>7.4999999999999997E-2</v>
      </c>
      <c r="J30" s="99">
        <f>($F$34 - $M$32) * $F$44</f>
        <v>6.6799754799999995</v>
      </c>
      <c r="K30" s="99">
        <f>($F$35 - $M$32) * $F$44</f>
        <v>6.8399754799999997</v>
      </c>
      <c r="L30" s="18"/>
      <c r="M30" s="101">
        <f>IFERROR(AVERAGE(J30:L30),"")</f>
        <v>6.7599754799999996</v>
      </c>
      <c r="N30" s="106">
        <f>IFERROR(STDEV(J30:L30),"")</f>
        <v>0.1131370849898477</v>
      </c>
    </row>
    <row r="31" spans="1:22" x14ac:dyDescent="0.25">
      <c r="A31" s="1" t="s">
        <v>58</v>
      </c>
      <c r="B31" s="1" t="s">
        <v>71</v>
      </c>
      <c r="C31" s="1" t="s">
        <v>72</v>
      </c>
      <c r="D31" s="220">
        <v>0.1</v>
      </c>
      <c r="E31" s="220">
        <v>113379.45</v>
      </c>
      <c r="F31" s="220">
        <v>8.5600000000000004E-7</v>
      </c>
      <c r="H31" s="75" t="s">
        <v>173</v>
      </c>
      <c r="I31" s="18"/>
      <c r="J31" s="18"/>
      <c r="K31" s="18"/>
      <c r="L31" s="18"/>
      <c r="M31" s="18"/>
      <c r="N31" s="28"/>
    </row>
    <row r="32" spans="1:22" ht="15.75" thickBot="1" x14ac:dyDescent="0.3">
      <c r="A32" s="1" t="s">
        <v>77</v>
      </c>
      <c r="B32" s="1" t="s">
        <v>71</v>
      </c>
      <c r="C32" s="1" t="s">
        <v>72</v>
      </c>
      <c r="D32" s="220">
        <v>462.49</v>
      </c>
      <c r="E32" s="220">
        <v>105975.29</v>
      </c>
      <c r="F32" s="220">
        <v>4.3600000000000002E-3</v>
      </c>
      <c r="H32" s="76" t="s">
        <v>174</v>
      </c>
      <c r="I32" s="19"/>
      <c r="J32" s="24">
        <f>IF($G$28&lt;&gt;"","Point Deleted",$F$28)</f>
        <v>9.7799999999999995E-6</v>
      </c>
      <c r="K32" s="24">
        <f>IF($G$29&lt;&gt;"","Point Deleted",$F$29)</f>
        <v>2.48E-6</v>
      </c>
      <c r="L32" s="19"/>
      <c r="M32" s="24">
        <f>IFERROR(AVERAGE(J32:L32),"")</f>
        <v>6.1299999999999998E-6</v>
      </c>
      <c r="N32" s="38">
        <f>IFERROR(STDEV(J32:L32),"")</f>
        <v>5.1618795026617962E-6</v>
      </c>
    </row>
    <row r="33" spans="1:22" x14ac:dyDescent="0.25">
      <c r="A33" s="1" t="s">
        <v>78</v>
      </c>
      <c r="B33" s="1" t="s">
        <v>71</v>
      </c>
      <c r="C33" s="1" t="s">
        <v>72</v>
      </c>
      <c r="D33" s="220">
        <v>825.22</v>
      </c>
      <c r="E33" s="220">
        <v>111013.56</v>
      </c>
      <c r="F33" s="220">
        <v>7.43E-3</v>
      </c>
      <c r="H33" s="77" t="s">
        <v>175</v>
      </c>
      <c r="I33" s="17"/>
      <c r="J33" s="42">
        <f>IFERROR(IF(ISTEXT($J$29),NA(),($J$29 * $I$29) / ($F$46 * 3600)),"")</f>
        <v>6.0470416666666668E-7</v>
      </c>
      <c r="K33" s="30">
        <f>IFERROR(IF(ISTEXT($K$29),NA(),($K$29 * $I$29) / ($F$46 * 3600)),"")</f>
        <v>1.0310930555555556E-6</v>
      </c>
      <c r="L33" s="17"/>
      <c r="M33" s="30">
        <f>IFERROR(AVERAGE(J33:L33),"")</f>
        <v>8.1789861111111122E-7</v>
      </c>
      <c r="N33" s="39">
        <f>IFERROR(STDEV(J33:L33),"")</f>
        <v>3.0150247475593071E-7</v>
      </c>
    </row>
    <row r="34" spans="1:22" ht="18" x14ac:dyDescent="0.35">
      <c r="A34" s="1" t="s">
        <v>75</v>
      </c>
      <c r="B34" s="1" t="s">
        <v>71</v>
      </c>
      <c r="C34" s="1" t="s">
        <v>72</v>
      </c>
      <c r="D34" s="220">
        <v>172550.11</v>
      </c>
      <c r="E34" s="220">
        <v>103318.11</v>
      </c>
      <c r="F34" s="220">
        <v>1.67</v>
      </c>
      <c r="H34" s="75" t="s">
        <v>176</v>
      </c>
      <c r="I34" s="18"/>
      <c r="J34" s="109">
        <f>IFERROR(IF(ISTEXT($J$30),NA(),$J$30),"")</f>
        <v>6.6799754799999995</v>
      </c>
      <c r="K34" s="101">
        <f>IFERROR(IF(ISTEXT($K$30),NA(),$K$30),"")</f>
        <v>6.8399754799999997</v>
      </c>
      <c r="L34" s="18"/>
      <c r="M34" s="101">
        <f>IFERROR(AVERAGE(J34:L34),"")</f>
        <v>6.7599754799999996</v>
      </c>
      <c r="N34" s="106">
        <f>IFERROR(STDEV(J34:L34),"")</f>
        <v>0.1131370849898477</v>
      </c>
    </row>
    <row r="35" spans="1:22" x14ac:dyDescent="0.25">
      <c r="A35" s="1" t="s">
        <v>76</v>
      </c>
      <c r="B35" s="1" t="s">
        <v>71</v>
      </c>
      <c r="C35" s="1" t="s">
        <v>72</v>
      </c>
      <c r="D35" s="220">
        <v>171159.48</v>
      </c>
      <c r="E35" s="220">
        <v>100355.61</v>
      </c>
      <c r="F35" s="220">
        <v>1.71</v>
      </c>
      <c r="H35" s="75" t="s">
        <v>177</v>
      </c>
      <c r="I35" s="18"/>
      <c r="J35" s="44">
        <f>IFERROR(IF(OR(ISTEXT($J$28),ISTEXT($J$29),ISTEXT($J$30)),NA(),(($J$28 * $I$28) + ($J$29 * $I$29)) / $J$30 / $I$30),"")</f>
        <v>0.72126418643680412</v>
      </c>
      <c r="K35" s="31">
        <f>IFERROR(IF(OR(ISTEXT($K$28),ISTEXT($K$29),ISTEXT($K$30)),NA(),(($K$28 * $I$28) + ($K$29 * $I$29)) / $K$30 / $I$30),"")</f>
        <v>0.75131269525155286</v>
      </c>
      <c r="L35" s="18" t="str">
        <f>IFERROR(IF(OR(ISTEXT($L$28),ISTEXT($L$29),ISTEXT($L$30)),NA(),(($L$28 * $I$28) + ($L$29 * $I$29)) / $L$30 / $I$30),"")</f>
        <v/>
      </c>
      <c r="M35" s="31">
        <f>IFERROR(AVERAGE(J35:L35),"")</f>
        <v>0.73628844084417855</v>
      </c>
      <c r="N35" s="107">
        <f>IFERROR(STDEV(J35:L35),"")</f>
        <v>2.1247504347452584E-2</v>
      </c>
    </row>
    <row r="36" spans="1:22" ht="18.75" thickBot="1" x14ac:dyDescent="0.4">
      <c r="A36" s="1" t="s">
        <v>73</v>
      </c>
      <c r="B36" s="1" t="s">
        <v>71</v>
      </c>
      <c r="C36" s="1" t="s">
        <v>72</v>
      </c>
      <c r="D36" s="220">
        <v>135207.45000000001</v>
      </c>
      <c r="E36" s="220">
        <v>113319.72</v>
      </c>
      <c r="F36" s="220">
        <v>1.19</v>
      </c>
      <c r="H36" s="78" t="s">
        <v>179</v>
      </c>
      <c r="I36" s="29"/>
      <c r="J36" s="110">
        <f>IFERROR($J$33 / $J$30 / $F$45 * 1000000,"")</f>
        <v>0.8229537103122132</v>
      </c>
      <c r="K36" s="103">
        <f>IFERROR($K$33 / $K$30 / $F$45 * 1000000,"")</f>
        <v>1.370410355962743</v>
      </c>
      <c r="L36" s="29" t="str">
        <f>IFERROR($L$33 / $L$30 / $F$45 * 1000000,"")</f>
        <v/>
      </c>
      <c r="M36" s="103">
        <f>IFERROR(AVERAGE(J36:L36),"")</f>
        <v>1.096682033137478</v>
      </c>
      <c r="N36" s="108">
        <f>IFERROR(STDEV(J36:L36),"")</f>
        <v>0.38711030654513057</v>
      </c>
    </row>
    <row r="37" spans="1:22" ht="15.75" thickTop="1" x14ac:dyDescent="0.25">
      <c r="A37" s="1" t="s">
        <v>74</v>
      </c>
      <c r="B37" s="1" t="s">
        <v>71</v>
      </c>
      <c r="C37" s="1" t="s">
        <v>72</v>
      </c>
      <c r="D37" s="220">
        <v>126349.57</v>
      </c>
      <c r="E37" s="220">
        <v>100593.48</v>
      </c>
      <c r="F37" s="220">
        <v>1.26</v>
      </c>
      <c r="H37" s="72"/>
    </row>
    <row r="38" spans="1:22" ht="15.75" thickBot="1" x14ac:dyDescent="0.3">
      <c r="A38" s="1" t="s">
        <v>83</v>
      </c>
      <c r="B38" s="1" t="s">
        <v>71</v>
      </c>
      <c r="C38" s="1" t="s">
        <v>72</v>
      </c>
      <c r="D38" s="220">
        <v>59119.11</v>
      </c>
      <c r="E38" s="220">
        <v>114367.59</v>
      </c>
      <c r="F38" s="220">
        <v>0.51700000000000002</v>
      </c>
      <c r="H38" s="73" t="s">
        <v>180</v>
      </c>
    </row>
    <row r="39" spans="1:22" ht="15.75" thickTop="1" x14ac:dyDescent="0.25">
      <c r="A39" s="1" t="s">
        <v>84</v>
      </c>
      <c r="B39" s="1" t="s">
        <v>71</v>
      </c>
      <c r="C39" s="1" t="s">
        <v>72</v>
      </c>
      <c r="D39" s="220">
        <v>48919.18</v>
      </c>
      <c r="E39" s="220">
        <v>103882.07</v>
      </c>
      <c r="F39" s="220">
        <v>0.47099999999999997</v>
      </c>
      <c r="H39" s="79" t="s">
        <v>170</v>
      </c>
      <c r="I39" s="50">
        <v>0.25</v>
      </c>
      <c r="J39" s="111">
        <f>($F$42 - $M$43) * $F$44</f>
        <v>4.7599792879999994</v>
      </c>
      <c r="K39" s="111">
        <f>($F$43 - $M$43) * $F$44</f>
        <v>4.479979288</v>
      </c>
      <c r="L39" s="52"/>
      <c r="M39" s="113">
        <f>IFERROR(AVERAGE(J39:L39),"")</f>
        <v>4.6199792879999997</v>
      </c>
      <c r="N39" s="114">
        <f>IFERROR(STDEV(J39:L39),"")</f>
        <v>0.19798989873223286</v>
      </c>
    </row>
    <row r="40" spans="1:22" x14ac:dyDescent="0.25">
      <c r="A40" s="1" t="s">
        <v>81</v>
      </c>
      <c r="B40" s="1" t="s">
        <v>71</v>
      </c>
      <c r="C40" s="1" t="s">
        <v>72</v>
      </c>
      <c r="D40" s="220">
        <v>166153.04999999999</v>
      </c>
      <c r="E40" s="220">
        <v>98838.41</v>
      </c>
      <c r="F40" s="220">
        <v>1.68</v>
      </c>
      <c r="H40" s="80" t="s">
        <v>171</v>
      </c>
      <c r="I40" s="22">
        <v>7.4999999999999997E-2</v>
      </c>
      <c r="J40" s="99">
        <f>($F$38 - $M$43) * $F$44</f>
        <v>2.0679792880000001</v>
      </c>
      <c r="K40" s="99">
        <f>($F$39 - $M$43) * $F$44</f>
        <v>1.8839792879999999</v>
      </c>
      <c r="L40" s="18"/>
      <c r="M40" s="101">
        <f>IFERROR(AVERAGE(J40:L40),"")</f>
        <v>1.975979288</v>
      </c>
      <c r="N40" s="115">
        <f>IFERROR(STDEV(J40:L40),"")</f>
        <v>0.13010764773832487</v>
      </c>
    </row>
    <row r="41" spans="1:22" x14ac:dyDescent="0.25">
      <c r="A41" s="1" t="s">
        <v>82</v>
      </c>
      <c r="B41" s="1" t="s">
        <v>71</v>
      </c>
      <c r="C41" s="1" t="s">
        <v>72</v>
      </c>
      <c r="D41" s="220">
        <v>169746.61</v>
      </c>
      <c r="E41" s="220">
        <v>100541.49</v>
      </c>
      <c r="F41" s="220">
        <v>1.69</v>
      </c>
      <c r="H41" s="80" t="s">
        <v>172</v>
      </c>
      <c r="I41" s="20">
        <v>0.25</v>
      </c>
      <c r="J41" s="99">
        <f>($F$40 - $M$43) * $F$44</f>
        <v>6.7199792879999993</v>
      </c>
      <c r="K41" s="99">
        <f>($F$41 - $M$43) * $F$44</f>
        <v>6.7599792879999994</v>
      </c>
      <c r="L41" s="18"/>
      <c r="M41" s="101">
        <f>IFERROR(AVERAGE(J41:L41),"")</f>
        <v>6.7399792879999989</v>
      </c>
      <c r="N41" s="64">
        <f>IFERROR(STDEV(J41:L41),"")</f>
        <v>2.8284271247461926E-2</v>
      </c>
    </row>
    <row r="42" spans="1:22" x14ac:dyDescent="0.25">
      <c r="A42" s="1" t="s">
        <v>79</v>
      </c>
      <c r="B42" s="1" t="s">
        <v>71</v>
      </c>
      <c r="C42" s="1" t="s">
        <v>72</v>
      </c>
      <c r="D42" s="220">
        <v>131087.45000000001</v>
      </c>
      <c r="E42" s="220">
        <v>110449.63</v>
      </c>
      <c r="F42" s="220">
        <v>1.19</v>
      </c>
      <c r="H42" s="80" t="s">
        <v>173</v>
      </c>
      <c r="I42" s="18"/>
      <c r="J42" s="18"/>
      <c r="K42" s="18"/>
      <c r="L42" s="18"/>
      <c r="M42" s="18"/>
      <c r="N42" s="53"/>
    </row>
    <row r="43" spans="1:22" ht="15.75" thickBot="1" x14ac:dyDescent="0.3">
      <c r="A43" s="1" t="s">
        <v>80</v>
      </c>
      <c r="B43" s="1" t="s">
        <v>71</v>
      </c>
      <c r="C43" s="1" t="s">
        <v>72</v>
      </c>
      <c r="D43" s="220">
        <v>126479.58</v>
      </c>
      <c r="E43" s="220">
        <v>113369.7</v>
      </c>
      <c r="F43" s="220">
        <v>1.1200000000000001</v>
      </c>
      <c r="H43" s="81" t="s">
        <v>174</v>
      </c>
      <c r="I43" s="47"/>
      <c r="J43" s="49">
        <f>IF($G$30&lt;&gt;"","Point Deleted",$F$30)</f>
        <v>9.5000000000000005E-6</v>
      </c>
      <c r="K43" s="49">
        <f>IF($G$31&lt;&gt;"","Point Deleted",$F$31)</f>
        <v>8.5600000000000004E-7</v>
      </c>
      <c r="L43" s="47"/>
      <c r="M43" s="49">
        <f t="shared" ref="M43:M48" si="2">IFERROR(AVERAGE(J43:L43),"")</f>
        <v>5.1780000000000002E-6</v>
      </c>
      <c r="N43" s="65">
        <f t="shared" ref="N43:N48" si="3">IFERROR(STDEV(J43:L43),"")</f>
        <v>6.1122310165765173E-6</v>
      </c>
    </row>
    <row r="44" spans="1:22" ht="66.75" thickTop="1" thickBot="1" x14ac:dyDescent="0.3">
      <c r="C44" s="73"/>
      <c r="E44" s="221" t="s">
        <v>4</v>
      </c>
      <c r="F44" s="222">
        <v>4</v>
      </c>
      <c r="H44" s="82" t="s">
        <v>175</v>
      </c>
      <c r="I44" s="46"/>
      <c r="J44" s="70">
        <f>IFERROR(IF(ISTEXT($J$40),NA(),($J$40 * $I$40) / ($F$46 * 3600)),"")</f>
        <v>2.1541450916666665E-5</v>
      </c>
      <c r="K44" s="56">
        <f>IFERROR(IF(ISTEXT($K$40),NA(),($K$40 * $I$40) / ($F$46 * 3600)),"")</f>
        <v>1.9624784249999997E-5</v>
      </c>
      <c r="L44" s="46"/>
      <c r="M44" s="56">
        <f t="shared" si="2"/>
        <v>2.0583117583333331E-5</v>
      </c>
      <c r="N44" s="66">
        <f t="shared" si="3"/>
        <v>1.3552879972742171E-6</v>
      </c>
      <c r="P44" s="83" t="s">
        <v>181</v>
      </c>
      <c r="Q44" s="84" t="s">
        <v>182</v>
      </c>
      <c r="R44" s="85" t="s">
        <v>155</v>
      </c>
      <c r="S44" s="85" t="s">
        <v>183</v>
      </c>
      <c r="T44" s="85" t="s">
        <v>184</v>
      </c>
      <c r="U44" s="85" t="s">
        <v>185</v>
      </c>
      <c r="V44" s="85" t="s">
        <v>177</v>
      </c>
    </row>
    <row r="45" spans="1:22" ht="18.75" thickTop="1" x14ac:dyDescent="0.35">
      <c r="C45" s="73"/>
      <c r="E45" s="223" t="s">
        <v>166</v>
      </c>
      <c r="F45" s="224">
        <v>0.11</v>
      </c>
      <c r="H45" s="80" t="s">
        <v>176</v>
      </c>
      <c r="I45" s="18"/>
      <c r="J45" s="109">
        <f>IFERROR(IF(ISTEXT($J$41),NA(),$J$41),"")</f>
        <v>6.7199792879999993</v>
      </c>
      <c r="K45" s="101">
        <f>IFERROR(IF(ISTEXT($K$41),NA(),$K$41),"")</f>
        <v>6.7599792879999994</v>
      </c>
      <c r="L45" s="18"/>
      <c r="M45" s="101">
        <f t="shared" si="2"/>
        <v>6.7399792879999989</v>
      </c>
      <c r="N45" s="64">
        <f t="shared" si="3"/>
        <v>2.8284271247461926E-2</v>
      </c>
      <c r="Q45" s="86"/>
      <c r="R45" s="86" t="s">
        <v>169</v>
      </c>
      <c r="S45" s="94">
        <f>$J$36</f>
        <v>0.8229537103122132</v>
      </c>
      <c r="T45" s="93">
        <f>$K$36</f>
        <v>1.370410355962743</v>
      </c>
      <c r="U45" s="86" t="str">
        <f>$L$36</f>
        <v/>
      </c>
      <c r="V45" s="91">
        <f>$M$35</f>
        <v>0.73628844084417855</v>
      </c>
    </row>
    <row r="46" spans="1:22" ht="30" x14ac:dyDescent="0.25">
      <c r="C46" s="73"/>
      <c r="E46" s="223" t="s">
        <v>167</v>
      </c>
      <c r="F46" s="224">
        <v>2</v>
      </c>
      <c r="H46" s="80" t="s">
        <v>177</v>
      </c>
      <c r="I46" s="18"/>
      <c r="J46" s="44">
        <f>IFERROR(IF(OR(ISTEXT($J$39),ISTEXT($J$40),ISTEXT($J$41)),NA(),(($J$39 * $I$39) + ($J$40 * $I$40)) / $J$41 / $I$41),"")</f>
        <v>0.80065322284665952</v>
      </c>
      <c r="K46" s="31">
        <f>IFERROR(IF(OR(ISTEXT($K$39),ISTEXT($K$40),ISTEXT($K$41)),NA(),(($K$39 * $I$39) + ($K$40 * $I$40)) / $K$41 / $I$41),"")</f>
        <v>0.74632966455325633</v>
      </c>
      <c r="L46" s="18" t="str">
        <f>IFERROR(IF(OR(ISTEXT($L$39),ISTEXT($L$40),ISTEXT($L$41)),NA(),(($L$39 * $I$39) + ($L$40 * $I$40)) / $L$41 / $I$41),"")</f>
        <v/>
      </c>
      <c r="M46" s="31">
        <f t="shared" si="2"/>
        <v>0.77349144369995793</v>
      </c>
      <c r="N46" s="116">
        <f t="shared" si="3"/>
        <v>3.8412556447448107E-2</v>
      </c>
      <c r="P46" s="87" t="str">
        <f>$B$28</f>
        <v>DTXSID3042423</v>
      </c>
      <c r="Q46" s="92">
        <f>$F$47</f>
        <v>10</v>
      </c>
      <c r="R46" s="86" t="s">
        <v>180</v>
      </c>
      <c r="S46" s="119">
        <f>$J$47</f>
        <v>29.141663028544883</v>
      </c>
      <c r="T46" s="119">
        <f>$K$47</f>
        <v>26.391668072438414</v>
      </c>
      <c r="U46" s="86" t="str">
        <f>$L$47</f>
        <v/>
      </c>
      <c r="V46" s="91">
        <f>$M$46</f>
        <v>0.77349144369995793</v>
      </c>
    </row>
    <row r="47" spans="1:22" ht="18.75" thickBot="1" x14ac:dyDescent="0.4">
      <c r="C47" s="73"/>
      <c r="E47" s="225" t="s">
        <v>168</v>
      </c>
      <c r="F47" s="226">
        <v>10</v>
      </c>
      <c r="H47" s="81" t="s">
        <v>179</v>
      </c>
      <c r="I47" s="47"/>
      <c r="J47" s="118">
        <f>IFERROR($J$44 / $J$41 / $F$45 * 1000000,"")</f>
        <v>29.141663028544883</v>
      </c>
      <c r="K47" s="112">
        <f>IFERROR($K$44 / $K$41 / $F$45 * 1000000,"")</f>
        <v>26.391668072438414</v>
      </c>
      <c r="L47" s="47" t="str">
        <f>IFERROR($L$44 / $L$41 / $F$45 * 1000000,"")</f>
        <v/>
      </c>
      <c r="M47" s="112">
        <f t="shared" si="2"/>
        <v>27.766665550491648</v>
      </c>
      <c r="N47" s="117">
        <f t="shared" si="3"/>
        <v>1.9445400816916867</v>
      </c>
      <c r="P47" s="88"/>
      <c r="Q47" s="95"/>
      <c r="R47" s="96" t="s">
        <v>151</v>
      </c>
      <c r="S47" s="97">
        <f>$J$48</f>
        <v>35.41105977575468</v>
      </c>
      <c r="T47" s="97">
        <f>$K$48</f>
        <v>19.258222880180803</v>
      </c>
      <c r="U47" s="96" t="str">
        <f>$L$48</f>
        <v/>
      </c>
      <c r="V47" s="96"/>
    </row>
    <row r="48" spans="1:22" ht="15.75" thickBot="1" x14ac:dyDescent="0.3">
      <c r="H48" s="54" t="s">
        <v>151</v>
      </c>
      <c r="I48" s="55"/>
      <c r="J48" s="58">
        <f>IFERROR($J$47 / $J$36,"")</f>
        <v>35.41105977575468</v>
      </c>
      <c r="K48" s="58">
        <f>IFERROR($K$47 / $K$36,"")</f>
        <v>19.258222880180803</v>
      </c>
      <c r="L48" s="55" t="str">
        <f>IFERROR($L$47 / $L$36,"")</f>
        <v/>
      </c>
      <c r="M48" s="58">
        <f t="shared" si="2"/>
        <v>27.334641327967741</v>
      </c>
      <c r="N48" s="69">
        <f t="shared" si="3"/>
        <v>11.421780504260548</v>
      </c>
      <c r="P48" s="89"/>
      <c r="Q48" s="98"/>
      <c r="R48" s="86"/>
      <c r="S48" s="86"/>
      <c r="T48" s="86"/>
      <c r="U48" s="86"/>
      <c r="V48" s="86"/>
    </row>
    <row r="49" spans="1:18" ht="15.75" thickTop="1" x14ac:dyDescent="0.25"/>
    <row r="53" spans="1:18" ht="15.75" thickBot="1" x14ac:dyDescent="0.3">
      <c r="H53" s="73" t="s">
        <v>169</v>
      </c>
    </row>
    <row r="54" spans="1:18" ht="15.75" thickTop="1" x14ac:dyDescent="0.25">
      <c r="A54" s="1" t="s">
        <v>85</v>
      </c>
      <c r="B54" s="1" t="s">
        <v>86</v>
      </c>
      <c r="C54" s="1" t="s">
        <v>87</v>
      </c>
      <c r="D54" s="220">
        <v>1.93</v>
      </c>
      <c r="E54" s="220">
        <v>115724.45</v>
      </c>
      <c r="F54" s="220">
        <v>1.6699999999999999E-5</v>
      </c>
      <c r="H54" s="74" t="s">
        <v>170</v>
      </c>
      <c r="I54" s="25">
        <v>7.4999999999999997E-2</v>
      </c>
      <c r="J54" s="122">
        <f>($F$62 - $M$58) * $F$70</f>
        <v>4.5900799999999999E-2</v>
      </c>
      <c r="K54" s="122">
        <f>($F$63 - $M$58) * $F$70</f>
        <v>4.11008E-2</v>
      </c>
      <c r="L54" s="27"/>
      <c r="M54" s="25">
        <f>IFERROR(AVERAGE(J54:L54),"")</f>
        <v>4.3500799999999999E-2</v>
      </c>
      <c r="N54" s="124">
        <f>IFERROR(STDEV(J54:L54),"")</f>
        <v>3.3941125496954271E-3</v>
      </c>
      <c r="P54" s="1" t="s">
        <v>169</v>
      </c>
      <c r="Q54" s="14">
        <f>$M$62</f>
        <v>0.37507374242647451</v>
      </c>
      <c r="R54" s="14">
        <f>$N$62</f>
        <v>0.18685240251272206</v>
      </c>
    </row>
    <row r="55" spans="1:18" x14ac:dyDescent="0.25">
      <c r="A55" s="1" t="s">
        <v>88</v>
      </c>
      <c r="B55" s="1" t="s">
        <v>86</v>
      </c>
      <c r="C55" s="1" t="s">
        <v>87</v>
      </c>
      <c r="D55" s="220">
        <v>3.33</v>
      </c>
      <c r="E55" s="220">
        <v>101184.77</v>
      </c>
      <c r="F55" s="220">
        <v>3.29E-5</v>
      </c>
      <c r="H55" s="75" t="s">
        <v>171</v>
      </c>
      <c r="I55" s="20">
        <v>0.25</v>
      </c>
      <c r="J55" s="120">
        <f>($F$58 - $M$58) * $F$70</f>
        <v>1.5487999999999999E-3</v>
      </c>
      <c r="K55" s="120">
        <f>($F$59 - $M$58) * $F$70</f>
        <v>1.0127999999999999E-3</v>
      </c>
      <c r="L55" s="18"/>
      <c r="M55" s="125">
        <f>IFERROR(AVERAGE(J55:L55),"")</f>
        <v>1.2807999999999999E-3</v>
      </c>
      <c r="N55" s="126">
        <f>IFERROR(STDEV(J55:L55),"")</f>
        <v>3.7900923471598951E-4</v>
      </c>
      <c r="P55" s="1" t="s">
        <v>180</v>
      </c>
      <c r="Q55" s="14">
        <f>$M$73</f>
        <v>0.10005601025442479</v>
      </c>
      <c r="R55" s="133">
        <f>$N$73</f>
        <v>1.169045196010016E-3</v>
      </c>
    </row>
    <row r="56" spans="1:18" x14ac:dyDescent="0.25">
      <c r="A56" s="1" t="s">
        <v>89</v>
      </c>
      <c r="B56" s="1" t="s">
        <v>86</v>
      </c>
      <c r="C56" s="1" t="s">
        <v>87</v>
      </c>
      <c r="D56" s="220">
        <v>2.2200000000000002</v>
      </c>
      <c r="E56" s="220">
        <v>126681.22</v>
      </c>
      <c r="F56" s="220">
        <v>1.7499999999999998E-5</v>
      </c>
      <c r="H56" s="75" t="s">
        <v>172</v>
      </c>
      <c r="I56" s="22">
        <v>7.4999999999999997E-2</v>
      </c>
      <c r="J56" s="121">
        <f>($F$60 - $M$58) * $F$70</f>
        <v>0.9639008</v>
      </c>
      <c r="K56" s="99">
        <f>($F$61 - $M$58) * $F$70</f>
        <v>1.3159008000000001</v>
      </c>
      <c r="L56" s="18"/>
      <c r="M56" s="101">
        <f>IFERROR(AVERAGE(J56:L56),"")</f>
        <v>1.1399007999999999</v>
      </c>
      <c r="N56" s="106">
        <f>IFERROR(STDEV(J56:L56),"")</f>
        <v>0.24890158697766607</v>
      </c>
    </row>
    <row r="57" spans="1:18" x14ac:dyDescent="0.25">
      <c r="A57" s="1" t="s">
        <v>90</v>
      </c>
      <c r="B57" s="1" t="s">
        <v>86</v>
      </c>
      <c r="C57" s="1" t="s">
        <v>87</v>
      </c>
      <c r="D57" s="220">
        <v>3.74</v>
      </c>
      <c r="E57" s="220">
        <v>119349.09</v>
      </c>
      <c r="F57" s="220">
        <v>3.1399999999999998E-5</v>
      </c>
      <c r="H57" s="75" t="s">
        <v>173</v>
      </c>
      <c r="I57" s="18"/>
      <c r="J57" s="18"/>
      <c r="K57" s="18"/>
      <c r="L57" s="18"/>
      <c r="M57" s="18"/>
      <c r="N57" s="28"/>
    </row>
    <row r="58" spans="1:18" ht="15.75" thickBot="1" x14ac:dyDescent="0.3">
      <c r="A58" s="1" t="s">
        <v>95</v>
      </c>
      <c r="B58" s="1" t="s">
        <v>86</v>
      </c>
      <c r="C58" s="1" t="s">
        <v>87</v>
      </c>
      <c r="D58" s="220">
        <v>46.08</v>
      </c>
      <c r="E58" s="220">
        <v>111913.38</v>
      </c>
      <c r="F58" s="220">
        <v>4.1199999999999999E-4</v>
      </c>
      <c r="H58" s="76" t="s">
        <v>174</v>
      </c>
      <c r="I58" s="19"/>
      <c r="J58" s="24">
        <f>IF($G$54&lt;&gt;"","Point Deleted",$F$54)</f>
        <v>1.6699999999999999E-5</v>
      </c>
      <c r="K58" s="24">
        <f>IF($G$55&lt;&gt;"","Point Deleted",$F$55)</f>
        <v>3.29E-5</v>
      </c>
      <c r="L58" s="19"/>
      <c r="M58" s="24">
        <f>IFERROR(AVERAGE(J58:L58),"")</f>
        <v>2.48E-5</v>
      </c>
      <c r="N58" s="38">
        <f>IFERROR(STDEV(J58:L58),"")</f>
        <v>1.1455129855222071E-5</v>
      </c>
    </row>
    <row r="59" spans="1:18" x14ac:dyDescent="0.25">
      <c r="A59" s="1" t="s">
        <v>96</v>
      </c>
      <c r="B59" s="1" t="s">
        <v>86</v>
      </c>
      <c r="C59" s="1" t="s">
        <v>87</v>
      </c>
      <c r="D59" s="220">
        <v>30.31</v>
      </c>
      <c r="E59" s="220">
        <v>109105.01</v>
      </c>
      <c r="F59" s="220">
        <v>2.7799999999999998E-4</v>
      </c>
      <c r="H59" s="77" t="s">
        <v>175</v>
      </c>
      <c r="I59" s="17"/>
      <c r="J59" s="42">
        <f>IFERROR(IF(ISTEXT($J$55),NA(),($J$55 * $I$55) / ($F$72 * 3600)),"")</f>
        <v>5.3777777777777772E-8</v>
      </c>
      <c r="K59" s="30">
        <f>IFERROR(IF(ISTEXT($K$55),NA(),($K$55 * $I$55) / ($F$72 * 3600)),"")</f>
        <v>3.5166666666666664E-8</v>
      </c>
      <c r="L59" s="17"/>
      <c r="M59" s="30">
        <f>IFERROR(AVERAGE(J59:L59),"")</f>
        <v>4.4472222222222218E-8</v>
      </c>
      <c r="N59" s="39">
        <f>IFERROR(STDEV(J59:L59),"")</f>
        <v>1.3160042872082966E-8</v>
      </c>
    </row>
    <row r="60" spans="1:18" ht="18" x14ac:dyDescent="0.35">
      <c r="A60" s="1" t="s">
        <v>93</v>
      </c>
      <c r="B60" s="1" t="s">
        <v>86</v>
      </c>
      <c r="C60" s="1" t="s">
        <v>87</v>
      </c>
      <c r="D60" s="220">
        <v>24577.14</v>
      </c>
      <c r="E60" s="220">
        <v>101789.18</v>
      </c>
      <c r="F60" s="220">
        <v>0.24099999999999999</v>
      </c>
      <c r="H60" s="75" t="s">
        <v>176</v>
      </c>
      <c r="I60" s="18"/>
      <c r="J60" s="127">
        <f>IFERROR(IF(ISTEXT($J$56),NA(),$J$56),"")</f>
        <v>0.9639008</v>
      </c>
      <c r="K60" s="101">
        <f>IFERROR(IF(ISTEXT($K$56),NA(),$K$56),"")</f>
        <v>1.3159008000000001</v>
      </c>
      <c r="L60" s="18"/>
      <c r="M60" s="101">
        <f>IFERROR(AVERAGE(J60:L60),"")</f>
        <v>1.1399007999999999</v>
      </c>
      <c r="N60" s="106">
        <f>IFERROR(STDEV(J60:L60),"")</f>
        <v>0.24890158697766607</v>
      </c>
    </row>
    <row r="61" spans="1:18" x14ac:dyDescent="0.25">
      <c r="A61" s="1" t="s">
        <v>94</v>
      </c>
      <c r="B61" s="1" t="s">
        <v>86</v>
      </c>
      <c r="C61" s="1" t="s">
        <v>87</v>
      </c>
      <c r="D61" s="220">
        <v>33133.47</v>
      </c>
      <c r="E61" s="220">
        <v>100682.21</v>
      </c>
      <c r="F61" s="220">
        <v>0.32900000000000001</v>
      </c>
      <c r="H61" s="75" t="s">
        <v>177</v>
      </c>
      <c r="I61" s="18"/>
      <c r="J61" s="128">
        <f>IFERROR(IF(OR(ISTEXT($J$54),ISTEXT($J$55),ISTEXT($J$56)),NA(),(($J$54 * $I$54) + ($J$55 * $I$55)) / $J$56 / $I$56),"")</f>
        <v>5.2975852563527971E-2</v>
      </c>
      <c r="K61" s="123">
        <f>IFERROR(IF(OR(ISTEXT($K$54),ISTEXT($K$55),ISTEXT($K$56)),NA(),(($K$54 * $I$54) + ($K$55 * $I$55)) / $K$56 / $I$56),"")</f>
        <v>3.3799508291202499E-2</v>
      </c>
      <c r="L61" s="18" t="str">
        <f>IFERROR(IF(OR(ISTEXT($L$54),ISTEXT($L$55),ISTEXT($L$56)),NA(),(($L$54 * $I$54) + ($L$55 * $I$55)) / $L$56 / $I$56),"")</f>
        <v/>
      </c>
      <c r="M61" s="123">
        <f>IFERROR(AVERAGE(J61:L61),"")</f>
        <v>4.3387680427365238E-2</v>
      </c>
      <c r="N61" s="107">
        <f>IFERROR(STDEV(J61:L61),"")</f>
        <v>1.355972307332912E-2</v>
      </c>
    </row>
    <row r="62" spans="1:18" ht="18.75" thickBot="1" x14ac:dyDescent="0.4">
      <c r="A62" s="1" t="s">
        <v>91</v>
      </c>
      <c r="B62" s="1" t="s">
        <v>86</v>
      </c>
      <c r="C62" s="1" t="s">
        <v>87</v>
      </c>
      <c r="D62" s="220">
        <v>1202.1600000000001</v>
      </c>
      <c r="E62" s="220">
        <v>104347.79</v>
      </c>
      <c r="F62" s="220">
        <v>1.15E-2</v>
      </c>
      <c r="H62" s="78" t="s">
        <v>179</v>
      </c>
      <c r="I62" s="29"/>
      <c r="J62" s="110">
        <f>IFERROR($J$59 / $J$56 / $F$71 * 1000000,"")</f>
        <v>0.50719834332421854</v>
      </c>
      <c r="K62" s="102">
        <f>IFERROR($K$59 / $K$56 / $F$71 * 1000000,"")</f>
        <v>0.24294914152873046</v>
      </c>
      <c r="L62" s="29" t="str">
        <f>IFERROR($L$59 / $L$56 / $F$71 * 1000000,"")</f>
        <v/>
      </c>
      <c r="M62" s="102">
        <f>IFERROR(AVERAGE(J62:L62),"")</f>
        <v>0.37507374242647451</v>
      </c>
      <c r="N62" s="108">
        <f>IFERROR(STDEV(J62:L62),"")</f>
        <v>0.18685240251272206</v>
      </c>
    </row>
    <row r="63" spans="1:18" ht="15.75" thickTop="1" x14ac:dyDescent="0.25">
      <c r="A63" s="1" t="s">
        <v>92</v>
      </c>
      <c r="B63" s="1" t="s">
        <v>86</v>
      </c>
      <c r="C63" s="1" t="s">
        <v>87</v>
      </c>
      <c r="D63" s="220">
        <v>1073.1199999999999</v>
      </c>
      <c r="E63" s="220">
        <v>104094.81</v>
      </c>
      <c r="F63" s="220">
        <v>1.03E-2</v>
      </c>
      <c r="H63" s="72"/>
    </row>
    <row r="64" spans="1:18" ht="15.75" thickBot="1" x14ac:dyDescent="0.3">
      <c r="A64" s="1" t="s">
        <v>101</v>
      </c>
      <c r="B64" s="1" t="s">
        <v>86</v>
      </c>
      <c r="C64" s="1" t="s">
        <v>87</v>
      </c>
      <c r="D64" s="220">
        <v>47.31</v>
      </c>
      <c r="E64" s="220">
        <v>104466.39</v>
      </c>
      <c r="F64" s="220">
        <v>4.5300000000000001E-4</v>
      </c>
      <c r="H64" s="73" t="s">
        <v>180</v>
      </c>
    </row>
    <row r="65" spans="1:22" ht="15.75" thickTop="1" x14ac:dyDescent="0.25">
      <c r="A65" s="1" t="s">
        <v>102</v>
      </c>
      <c r="B65" s="1" t="s">
        <v>86</v>
      </c>
      <c r="C65" s="1" t="s">
        <v>87</v>
      </c>
      <c r="D65" s="220">
        <v>37.56</v>
      </c>
      <c r="E65" s="220">
        <v>104288.2</v>
      </c>
      <c r="F65" s="220">
        <v>3.6000000000000002E-4</v>
      </c>
      <c r="H65" s="79" t="s">
        <v>170</v>
      </c>
      <c r="I65" s="50">
        <v>0.25</v>
      </c>
      <c r="J65" s="51">
        <f>($F$68 - $M$69) * $F$70</f>
        <v>7.6702199999999998E-2</v>
      </c>
      <c r="K65" s="51">
        <f>($F$69 - $M$69) * $F$70</f>
        <v>6.6302200000000006E-2</v>
      </c>
      <c r="L65" s="52"/>
      <c r="M65" s="60">
        <f>IFERROR(AVERAGE(J65:L65),"")</f>
        <v>7.1502200000000002E-2</v>
      </c>
      <c r="N65" s="61">
        <f>IFERROR(STDEV(J65:L65),"")</f>
        <v>7.3539105243400887E-3</v>
      </c>
    </row>
    <row r="66" spans="1:22" x14ac:dyDescent="0.25">
      <c r="A66" s="1" t="s">
        <v>99</v>
      </c>
      <c r="B66" s="1" t="s">
        <v>86</v>
      </c>
      <c r="C66" s="1" t="s">
        <v>87</v>
      </c>
      <c r="D66" s="220">
        <v>39385.26</v>
      </c>
      <c r="E66" s="220">
        <v>96387.31</v>
      </c>
      <c r="F66" s="220">
        <v>0.40899999999999997</v>
      </c>
      <c r="H66" s="80" t="s">
        <v>171</v>
      </c>
      <c r="I66" s="22">
        <v>7.4999999999999997E-2</v>
      </c>
      <c r="J66" s="120">
        <f>($F$64 - $M$69) * $F$70</f>
        <v>1.7141999999999999E-3</v>
      </c>
      <c r="K66" s="120">
        <f>($F$65 - $M$69) * $F$70</f>
        <v>1.3422E-3</v>
      </c>
      <c r="L66" s="18"/>
      <c r="M66" s="125">
        <f>IFERROR(AVERAGE(J66:L66),"")</f>
        <v>1.5282E-3</v>
      </c>
      <c r="N66" s="63">
        <f>IFERROR(STDEV(J66:L66),"")</f>
        <v>2.6304372260139563E-4</v>
      </c>
    </row>
    <row r="67" spans="1:22" x14ac:dyDescent="0.25">
      <c r="A67" s="1" t="s">
        <v>100</v>
      </c>
      <c r="B67" s="1" t="s">
        <v>86</v>
      </c>
      <c r="C67" s="1" t="s">
        <v>87</v>
      </c>
      <c r="D67" s="220">
        <v>31349.47</v>
      </c>
      <c r="E67" s="220">
        <v>99573.88</v>
      </c>
      <c r="F67" s="220">
        <v>0.315</v>
      </c>
      <c r="H67" s="80" t="s">
        <v>172</v>
      </c>
      <c r="I67" s="20">
        <v>0.25</v>
      </c>
      <c r="J67" s="99">
        <f>($F$66 - $M$69) * $F$70</f>
        <v>1.6359021999999999</v>
      </c>
      <c r="K67" s="99">
        <f>($F$67 - $M$69) * $F$70</f>
        <v>1.2599022</v>
      </c>
      <c r="L67" s="18"/>
      <c r="M67" s="101">
        <f>IFERROR(AVERAGE(J67:L67),"")</f>
        <v>1.4479021999999999</v>
      </c>
      <c r="N67" s="115">
        <f>IFERROR(STDEV(J67:L67),"")</f>
        <v>0.26587214972614287</v>
      </c>
    </row>
    <row r="68" spans="1:22" x14ac:dyDescent="0.25">
      <c r="A68" s="1" t="s">
        <v>97</v>
      </c>
      <c r="B68" s="1" t="s">
        <v>86</v>
      </c>
      <c r="C68" s="1" t="s">
        <v>87</v>
      </c>
      <c r="D68" s="220">
        <v>2097.96</v>
      </c>
      <c r="E68" s="220">
        <v>109440.77</v>
      </c>
      <c r="F68" s="220">
        <v>1.9199999999999998E-2</v>
      </c>
      <c r="H68" s="80" t="s">
        <v>173</v>
      </c>
      <c r="I68" s="18"/>
      <c r="J68" s="18"/>
      <c r="K68" s="18"/>
      <c r="L68" s="18"/>
      <c r="M68" s="18"/>
      <c r="N68" s="53"/>
    </row>
    <row r="69" spans="1:22" ht="15.75" thickBot="1" x14ac:dyDescent="0.3">
      <c r="A69" s="1" t="s">
        <v>98</v>
      </c>
      <c r="B69" s="1" t="s">
        <v>86</v>
      </c>
      <c r="C69" s="1" t="s">
        <v>87</v>
      </c>
      <c r="D69" s="220">
        <v>2097.5</v>
      </c>
      <c r="E69" s="220">
        <v>125988.35</v>
      </c>
      <c r="F69" s="220">
        <v>1.66E-2</v>
      </c>
      <c r="H69" s="81" t="s">
        <v>174</v>
      </c>
      <c r="I69" s="47"/>
      <c r="J69" s="49">
        <f>IF($G$56&lt;&gt;"","Point Deleted",$F$56)</f>
        <v>1.7499999999999998E-5</v>
      </c>
      <c r="K69" s="49">
        <f>IF($G$57&lt;&gt;"","Point Deleted",$F$57)</f>
        <v>3.1399999999999998E-5</v>
      </c>
      <c r="L69" s="47"/>
      <c r="M69" s="49">
        <f t="shared" ref="M69:M74" si="4">IFERROR(AVERAGE(J69:L69),"")</f>
        <v>2.4449999999999998E-5</v>
      </c>
      <c r="N69" s="65">
        <f t="shared" ref="N69:N74" si="5">IFERROR(STDEV(J69:L69),"")</f>
        <v>9.8287842584930097E-6</v>
      </c>
    </row>
    <row r="70" spans="1:22" ht="66.75" thickTop="1" thickBot="1" x14ac:dyDescent="0.3">
      <c r="C70" s="73"/>
      <c r="E70" s="221" t="s">
        <v>4</v>
      </c>
      <c r="F70" s="222">
        <v>4</v>
      </c>
      <c r="H70" s="82" t="s">
        <v>175</v>
      </c>
      <c r="I70" s="46"/>
      <c r="J70" s="70">
        <f>IFERROR(IF(ISTEXT($J$66),NA(),($J$66 * $I$66) / ($F$72 * 3600)),"")</f>
        <v>1.7856250000000001E-8</v>
      </c>
      <c r="K70" s="56">
        <f>IFERROR(IF(ISTEXT($K$66),NA(),($K$66 * $I$66) / ($F$72 * 3600)),"")</f>
        <v>1.398125E-8</v>
      </c>
      <c r="L70" s="46"/>
      <c r="M70" s="56">
        <f t="shared" si="4"/>
        <v>1.5918750000000002E-8</v>
      </c>
      <c r="N70" s="66">
        <f t="shared" si="5"/>
        <v>2.7400387770978727E-9</v>
      </c>
      <c r="P70" s="83" t="s">
        <v>181</v>
      </c>
      <c r="Q70" s="84" t="s">
        <v>182</v>
      </c>
      <c r="R70" s="85" t="s">
        <v>155</v>
      </c>
      <c r="S70" s="85" t="s">
        <v>183</v>
      </c>
      <c r="T70" s="85" t="s">
        <v>184</v>
      </c>
      <c r="U70" s="85" t="s">
        <v>185</v>
      </c>
      <c r="V70" s="85" t="s">
        <v>177</v>
      </c>
    </row>
    <row r="71" spans="1:22" ht="18.75" thickTop="1" x14ac:dyDescent="0.35">
      <c r="C71" s="73"/>
      <c r="E71" s="223" t="s">
        <v>166</v>
      </c>
      <c r="F71" s="224">
        <v>0.11</v>
      </c>
      <c r="H71" s="80" t="s">
        <v>176</v>
      </c>
      <c r="I71" s="18"/>
      <c r="J71" s="109">
        <f>IFERROR(IF(ISTEXT($J$67),NA(),$J$67),"")</f>
        <v>1.6359021999999999</v>
      </c>
      <c r="K71" s="101">
        <f>IFERROR(IF(ISTEXT($K$67),NA(),$K$67),"")</f>
        <v>1.2599022</v>
      </c>
      <c r="L71" s="18"/>
      <c r="M71" s="101">
        <f t="shared" si="4"/>
        <v>1.4479021999999999</v>
      </c>
      <c r="N71" s="115">
        <f t="shared" si="5"/>
        <v>0.26587214972614287</v>
      </c>
      <c r="Q71" s="86"/>
      <c r="R71" s="86" t="s">
        <v>169</v>
      </c>
      <c r="S71" s="94">
        <f>$J$62</f>
        <v>0.50719834332421854</v>
      </c>
      <c r="T71" s="94">
        <f>$K$62</f>
        <v>0.24294914152873046</v>
      </c>
      <c r="U71" s="86" t="str">
        <f>$L$62</f>
        <v/>
      </c>
      <c r="V71" s="135">
        <f>$M$61</f>
        <v>4.3387680427365238E-2</v>
      </c>
    </row>
    <row r="72" spans="1:22" ht="30" x14ac:dyDescent="0.25">
      <c r="C72" s="73"/>
      <c r="E72" s="223" t="s">
        <v>167</v>
      </c>
      <c r="F72" s="224">
        <v>2</v>
      </c>
      <c r="H72" s="80" t="s">
        <v>177</v>
      </c>
      <c r="I72" s="18"/>
      <c r="J72" s="128">
        <f>IFERROR(IF(OR(ISTEXT($J$65),ISTEXT($J$66),ISTEXT($J$67)),NA(),(($J$65 * $I$65) + ($J$66 * $I$66)) / $J$67 / $I$67),"")</f>
        <v>4.7201146865625591E-2</v>
      </c>
      <c r="K72" s="123">
        <f>IFERROR(IF(OR(ISTEXT($K$65),ISTEXT($K$66),ISTEXT($K$67)),NA(),(($K$65 * $I$65) + ($K$66 * $I$66)) / $K$67 / $I$67),"")</f>
        <v>5.2944474579058605E-2</v>
      </c>
      <c r="L72" s="18" t="str">
        <f>IFERROR(IF(OR(ISTEXT($L$65),ISTEXT($L$66),ISTEXT($L$67)),NA(),(($L$65 * $I$65) + ($L$66 * $I$66)) / $L$67 / $I$67),"")</f>
        <v/>
      </c>
      <c r="M72" s="123">
        <f t="shared" si="4"/>
        <v>5.0072810722342098E-2</v>
      </c>
      <c r="N72" s="130">
        <f t="shared" si="5"/>
        <v>4.0611459727451123E-3</v>
      </c>
      <c r="P72" s="87" t="str">
        <f>$B$54</f>
        <v>DTXSID5044994</v>
      </c>
      <c r="Q72" s="92">
        <f>$F$73</f>
        <v>10</v>
      </c>
      <c r="R72" s="86" t="s">
        <v>180</v>
      </c>
      <c r="S72" s="94">
        <f>$J$73</f>
        <v>9.9229370468812556E-2</v>
      </c>
      <c r="T72" s="94">
        <f>$K$73</f>
        <v>0.10088265004003703</v>
      </c>
      <c r="U72" s="86" t="str">
        <f>$L$73</f>
        <v/>
      </c>
      <c r="V72" s="135">
        <f>$M$72</f>
        <v>5.0072810722342098E-2</v>
      </c>
    </row>
    <row r="73" spans="1:22" ht="18.75" thickBot="1" x14ac:dyDescent="0.4">
      <c r="C73" s="73"/>
      <c r="E73" s="225" t="s">
        <v>168</v>
      </c>
      <c r="F73" s="226">
        <v>10</v>
      </c>
      <c r="H73" s="81" t="s">
        <v>179</v>
      </c>
      <c r="I73" s="47"/>
      <c r="J73" s="134">
        <f>IFERROR($J$70 / $J$67 / $F$71 * 1000000,"")</f>
        <v>9.9229370468812556E-2</v>
      </c>
      <c r="K73" s="59">
        <f>IFERROR($K$70 / $K$67 / $F$71 * 1000000,"")</f>
        <v>0.10088265004003703</v>
      </c>
      <c r="L73" s="47" t="str">
        <f>IFERROR($L$70 / $L$67 / $F$71 * 1000000,"")</f>
        <v/>
      </c>
      <c r="M73" s="59">
        <f t="shared" si="4"/>
        <v>0.10005601025442479</v>
      </c>
      <c r="N73" s="131">
        <f t="shared" si="5"/>
        <v>1.169045196010016E-3</v>
      </c>
      <c r="P73" s="88"/>
      <c r="Q73" s="95"/>
      <c r="R73" s="96" t="s">
        <v>151</v>
      </c>
      <c r="S73" s="136">
        <f>$J$74</f>
        <v>0.19564214231942345</v>
      </c>
      <c r="T73" s="136">
        <f>$K$74</f>
        <v>0.41524184611332304</v>
      </c>
      <c r="U73" s="96" t="str">
        <f>$L$74</f>
        <v/>
      </c>
      <c r="V73" s="96"/>
    </row>
    <row r="74" spans="1:22" ht="15.75" thickBot="1" x14ac:dyDescent="0.3">
      <c r="H74" s="54" t="s">
        <v>151</v>
      </c>
      <c r="I74" s="55"/>
      <c r="J74" s="129">
        <f>IFERROR($J$73 / $J$62,"")</f>
        <v>0.19564214231942345</v>
      </c>
      <c r="K74" s="129">
        <f>IFERROR($K$73 / $K$62,"")</f>
        <v>0.41524184611332304</v>
      </c>
      <c r="L74" s="55" t="str">
        <f>IFERROR($L$73 / $L$62,"")</f>
        <v/>
      </c>
      <c r="M74" s="129">
        <f t="shared" si="4"/>
        <v>0.30544199421637325</v>
      </c>
      <c r="N74" s="132">
        <f t="shared" si="5"/>
        <v>0.15528043969922359</v>
      </c>
      <c r="P74" s="89"/>
      <c r="Q74" s="98"/>
      <c r="R74" s="86"/>
      <c r="S74" s="86"/>
      <c r="T74" s="86"/>
      <c r="U74" s="86"/>
      <c r="V74" s="86"/>
    </row>
    <row r="75" spans="1:22" ht="15.75" thickTop="1" x14ac:dyDescent="0.25"/>
    <row r="79" spans="1:22" ht="15.75" thickBot="1" x14ac:dyDescent="0.3">
      <c r="H79" s="73" t="s">
        <v>169</v>
      </c>
    </row>
    <row r="80" spans="1:22" ht="15.75" thickTop="1" x14ac:dyDescent="0.25">
      <c r="A80" s="1" t="s">
        <v>85</v>
      </c>
      <c r="B80" s="1" t="s">
        <v>103</v>
      </c>
      <c r="C80" s="1" t="s">
        <v>104</v>
      </c>
      <c r="D80" s="220">
        <v>0.41</v>
      </c>
      <c r="E80" s="220">
        <v>115724.45</v>
      </c>
      <c r="F80" s="220">
        <v>3.5499999999999999E-6</v>
      </c>
      <c r="H80" s="74" t="s">
        <v>170</v>
      </c>
      <c r="I80" s="25">
        <v>7.4999999999999997E-2</v>
      </c>
      <c r="J80" s="100">
        <f>($F$88 - $M$84) * $F$96</f>
        <v>2.7359687000000004</v>
      </c>
      <c r="K80" s="100">
        <f>($F$89 - $M$84) * $F$96</f>
        <v>2.9679687000000001</v>
      </c>
      <c r="L80" s="27"/>
      <c r="M80" s="104">
        <f>IFERROR(AVERAGE(J80:L80),"")</f>
        <v>2.8519687000000005</v>
      </c>
      <c r="N80" s="105">
        <f>IFERROR(STDEV(J80:L80),"")</f>
        <v>0.16404877323527886</v>
      </c>
      <c r="P80" s="1" t="s">
        <v>169</v>
      </c>
      <c r="Q80" s="15">
        <f>$M$88</f>
        <v>43.782219732926656</v>
      </c>
      <c r="R80" s="13">
        <f>$N$88</f>
        <v>1.636131692819679</v>
      </c>
    </row>
    <row r="81" spans="1:22" x14ac:dyDescent="0.25">
      <c r="A81" s="1" t="s">
        <v>88</v>
      </c>
      <c r="B81" s="1" t="s">
        <v>103</v>
      </c>
      <c r="C81" s="1" t="s">
        <v>104</v>
      </c>
      <c r="D81" s="220">
        <v>1.22</v>
      </c>
      <c r="E81" s="220">
        <v>101184.77</v>
      </c>
      <c r="F81" s="220">
        <v>1.2099999999999999E-5</v>
      </c>
      <c r="H81" s="75" t="s">
        <v>171</v>
      </c>
      <c r="I81" s="20">
        <v>0.25</v>
      </c>
      <c r="J81" s="121">
        <f>($F$84 - $M$84) * $F$96</f>
        <v>0.67196870000000009</v>
      </c>
      <c r="K81" s="121">
        <f>($F$85 - $M$84) * $F$96</f>
        <v>0.63196870000000005</v>
      </c>
      <c r="L81" s="18"/>
      <c r="M81" s="20">
        <f>IFERROR(AVERAGE(J81:L81),"")</f>
        <v>0.65196870000000007</v>
      </c>
      <c r="N81" s="139">
        <f>IFERROR(STDEV(J81:L81),"")</f>
        <v>2.8284271247461926E-2</v>
      </c>
      <c r="P81" s="1" t="s">
        <v>180</v>
      </c>
      <c r="Q81" s="15">
        <f>$M$99</f>
        <v>45.386534945639916</v>
      </c>
      <c r="R81" s="14">
        <f>$N$99</f>
        <v>0.79209480608527272</v>
      </c>
    </row>
    <row r="82" spans="1:22" x14ac:dyDescent="0.25">
      <c r="A82" s="1" t="s">
        <v>89</v>
      </c>
      <c r="B82" s="1" t="s">
        <v>103</v>
      </c>
      <c r="C82" s="1" t="s">
        <v>104</v>
      </c>
      <c r="D82" s="220">
        <v>10.28</v>
      </c>
      <c r="E82" s="220">
        <v>126681.22</v>
      </c>
      <c r="F82" s="220">
        <v>8.1199999999999995E-5</v>
      </c>
      <c r="H82" s="75" t="s">
        <v>172</v>
      </c>
      <c r="I82" s="22">
        <v>7.4999999999999997E-2</v>
      </c>
      <c r="J82" s="99">
        <f>($F$86 - $M$84) * $F$96</f>
        <v>4.7199686999999999</v>
      </c>
      <c r="K82" s="99">
        <f>($F$87 - $M$84) * $F$96</f>
        <v>4.6799686999999999</v>
      </c>
      <c r="L82" s="18"/>
      <c r="M82" s="101">
        <f>IFERROR(AVERAGE(J82:L82),"")</f>
        <v>4.6999686999999994</v>
      </c>
      <c r="N82" s="139">
        <f>IFERROR(STDEV(J82:L82),"")</f>
        <v>2.8284271247461926E-2</v>
      </c>
    </row>
    <row r="83" spans="1:22" x14ac:dyDescent="0.25">
      <c r="A83" s="1" t="s">
        <v>90</v>
      </c>
      <c r="B83" s="1" t="s">
        <v>103</v>
      </c>
      <c r="C83" s="1" t="s">
        <v>104</v>
      </c>
      <c r="D83" s="220">
        <v>1.49</v>
      </c>
      <c r="E83" s="220">
        <v>119349.09</v>
      </c>
      <c r="F83" s="220">
        <v>1.2500000000000001E-5</v>
      </c>
      <c r="H83" s="75" t="s">
        <v>173</v>
      </c>
      <c r="I83" s="18"/>
      <c r="J83" s="18"/>
      <c r="K83" s="18"/>
      <c r="L83" s="18"/>
      <c r="M83" s="18"/>
      <c r="N83" s="28"/>
    </row>
    <row r="84" spans="1:22" ht="15.75" thickBot="1" x14ac:dyDescent="0.3">
      <c r="A84" s="1" t="s">
        <v>109</v>
      </c>
      <c r="B84" s="1" t="s">
        <v>103</v>
      </c>
      <c r="C84" s="1" t="s">
        <v>104</v>
      </c>
      <c r="D84" s="220">
        <v>19194.509999999998</v>
      </c>
      <c r="E84" s="220">
        <v>114157</v>
      </c>
      <c r="F84" s="220">
        <v>0.16800000000000001</v>
      </c>
      <c r="H84" s="76" t="s">
        <v>174</v>
      </c>
      <c r="I84" s="19"/>
      <c r="J84" s="24">
        <f>IF($G$80&lt;&gt;"","Point Deleted",$F$80)</f>
        <v>3.5499999999999999E-6</v>
      </c>
      <c r="K84" s="24">
        <f>IF($G$81&lt;&gt;"","Point Deleted",$F$81)</f>
        <v>1.2099999999999999E-5</v>
      </c>
      <c r="L84" s="19"/>
      <c r="M84" s="24">
        <f>IFERROR(AVERAGE(J84:L84),"")</f>
        <v>7.8250000000000005E-6</v>
      </c>
      <c r="N84" s="38">
        <f>IFERROR(STDEV(J84:L84),"")</f>
        <v>6.045762979144981E-6</v>
      </c>
    </row>
    <row r="85" spans="1:22" x14ac:dyDescent="0.25">
      <c r="A85" s="1" t="s">
        <v>110</v>
      </c>
      <c r="B85" s="1" t="s">
        <v>103</v>
      </c>
      <c r="C85" s="1" t="s">
        <v>104</v>
      </c>
      <c r="D85" s="220">
        <v>17336.650000000001</v>
      </c>
      <c r="E85" s="220">
        <v>109903.52</v>
      </c>
      <c r="F85" s="220">
        <v>0.158</v>
      </c>
      <c r="H85" s="77" t="s">
        <v>175</v>
      </c>
      <c r="I85" s="17"/>
      <c r="J85" s="42">
        <f>IFERROR(IF(ISTEXT($J$81),NA(),($J$81 * $I$81) / ($F$98 * 3600)),"")</f>
        <v>2.3332246527777782E-5</v>
      </c>
      <c r="K85" s="30">
        <f>IFERROR(IF(ISTEXT($K$81),NA(),($K$81 * $I$81) / ($F$98 * 3600)),"")</f>
        <v>2.1943357638888891E-5</v>
      </c>
      <c r="L85" s="17"/>
      <c r="M85" s="30">
        <f>IFERROR(AVERAGE(J85:L85),"")</f>
        <v>2.2637802083333338E-5</v>
      </c>
      <c r="N85" s="39">
        <f>IFERROR(STDEV(J85:L85),"")</f>
        <v>9.8209275164798396E-7</v>
      </c>
    </row>
    <row r="86" spans="1:22" ht="18" x14ac:dyDescent="0.35">
      <c r="A86" s="1" t="s">
        <v>107</v>
      </c>
      <c r="B86" s="1" t="s">
        <v>103</v>
      </c>
      <c r="C86" s="1" t="s">
        <v>104</v>
      </c>
      <c r="D86" s="220">
        <v>121843.64</v>
      </c>
      <c r="E86" s="220">
        <v>103627.17</v>
      </c>
      <c r="F86" s="220">
        <v>1.18</v>
      </c>
      <c r="H86" s="75" t="s">
        <v>176</v>
      </c>
      <c r="I86" s="18"/>
      <c r="J86" s="109">
        <f>IFERROR(IF(ISTEXT($J$82),NA(),$J$82),"")</f>
        <v>4.7199686999999999</v>
      </c>
      <c r="K86" s="101">
        <f>IFERROR(IF(ISTEXT($K$82),NA(),$K$82),"")</f>
        <v>4.6799686999999999</v>
      </c>
      <c r="L86" s="18"/>
      <c r="M86" s="101">
        <f>IFERROR(AVERAGE(J86:L86),"")</f>
        <v>4.6999686999999994</v>
      </c>
      <c r="N86" s="139">
        <f>IFERROR(STDEV(J86:L86),"")</f>
        <v>2.8284271247461926E-2</v>
      </c>
    </row>
    <row r="87" spans="1:22" x14ac:dyDescent="0.25">
      <c r="A87" s="1" t="s">
        <v>108</v>
      </c>
      <c r="B87" s="1" t="s">
        <v>103</v>
      </c>
      <c r="C87" s="1" t="s">
        <v>104</v>
      </c>
      <c r="D87" s="220">
        <v>125585.45</v>
      </c>
      <c r="E87" s="220">
        <v>107192.02</v>
      </c>
      <c r="F87" s="220">
        <v>1.17</v>
      </c>
      <c r="H87" s="75" t="s">
        <v>177</v>
      </c>
      <c r="I87" s="18"/>
      <c r="J87" s="141">
        <f>IFERROR(IF(OR(ISTEXT($J$80),ISTEXT($J$81),ISTEXT($J$82)),NA(),(($J$80 * $I$80) + ($J$81 * $I$81)) / $J$82 / $I$82),"")</f>
        <v>1.0542155431383831</v>
      </c>
      <c r="K87" s="137">
        <f>IFERROR(IF(OR(ISTEXT($K$80),ISTEXT($K$81),ISTEXT($K$82)),NA(),(($K$80 * $I$80) + ($K$81 * $I$81)) / $K$82 / $I$82),"")</f>
        <v>1.084308754743025</v>
      </c>
      <c r="L87" s="18" t="str">
        <f>IFERROR(IF(OR(ISTEXT($L$80),ISTEXT($L$81),ISTEXT($L$82)),NA(),(($L$80 * $I$80) + ($L$81 * $I$81)) / $L$82 / $I$82),"")</f>
        <v/>
      </c>
      <c r="M87" s="137">
        <f>IFERROR(AVERAGE(J87:L87),"")</f>
        <v>1.0692621489407039</v>
      </c>
      <c r="N87" s="107">
        <f>IFERROR(STDEV(J87:L87),"")</f>
        <v>2.1279113993324033E-2</v>
      </c>
    </row>
    <row r="88" spans="1:22" ht="18.75" thickBot="1" x14ac:dyDescent="0.4">
      <c r="A88" s="1" t="s">
        <v>105</v>
      </c>
      <c r="B88" s="1" t="s">
        <v>103</v>
      </c>
      <c r="C88" s="1" t="s">
        <v>104</v>
      </c>
      <c r="D88" s="220">
        <v>65702.98</v>
      </c>
      <c r="E88" s="220">
        <v>96074.559999999998</v>
      </c>
      <c r="F88" s="220">
        <v>0.68400000000000005</v>
      </c>
      <c r="H88" s="78" t="s">
        <v>179</v>
      </c>
      <c r="I88" s="29"/>
      <c r="J88" s="142">
        <f>IFERROR($J$85 / $J$82 / $F$97 * 1000000,"")</f>
        <v>44.939139547833676</v>
      </c>
      <c r="K88" s="138">
        <f>IFERROR($K$85 / $K$82 / $F$97 * 1000000,"")</f>
        <v>42.625299918019635</v>
      </c>
      <c r="L88" s="29" t="str">
        <f>IFERROR($L$85 / $L$82 / $F$97 * 1000000,"")</f>
        <v/>
      </c>
      <c r="M88" s="138">
        <f>IFERROR(AVERAGE(J88:L88),"")</f>
        <v>43.782219732926656</v>
      </c>
      <c r="N88" s="140">
        <f>IFERROR(STDEV(J88:L88),"")</f>
        <v>1.636131692819679</v>
      </c>
    </row>
    <row r="89" spans="1:22" ht="15.75" thickTop="1" x14ac:dyDescent="0.25">
      <c r="A89" s="1" t="s">
        <v>106</v>
      </c>
      <c r="B89" s="1" t="s">
        <v>103</v>
      </c>
      <c r="C89" s="1" t="s">
        <v>104</v>
      </c>
      <c r="D89" s="220">
        <v>73548.490000000005</v>
      </c>
      <c r="E89" s="220">
        <v>99081.38</v>
      </c>
      <c r="F89" s="220">
        <v>0.74199999999999999</v>
      </c>
      <c r="H89" s="72"/>
    </row>
    <row r="90" spans="1:22" ht="15.75" thickBot="1" x14ac:dyDescent="0.3">
      <c r="A90" s="1" t="s">
        <v>115</v>
      </c>
      <c r="B90" s="1" t="s">
        <v>103</v>
      </c>
      <c r="C90" s="1" t="s">
        <v>104</v>
      </c>
      <c r="D90" s="220">
        <v>59080.82</v>
      </c>
      <c r="E90" s="220">
        <v>105864.45</v>
      </c>
      <c r="F90" s="220">
        <v>0.55800000000000005</v>
      </c>
      <c r="H90" s="73" t="s">
        <v>180</v>
      </c>
    </row>
    <row r="91" spans="1:22" ht="15.75" thickTop="1" x14ac:dyDescent="0.25">
      <c r="A91" s="1" t="s">
        <v>116</v>
      </c>
      <c r="B91" s="1" t="s">
        <v>103</v>
      </c>
      <c r="C91" s="1" t="s">
        <v>104</v>
      </c>
      <c r="D91" s="220">
        <v>61940.3</v>
      </c>
      <c r="E91" s="220">
        <v>105446.58</v>
      </c>
      <c r="F91" s="220">
        <v>0.58699999999999997</v>
      </c>
      <c r="H91" s="79" t="s">
        <v>170</v>
      </c>
      <c r="I91" s="50">
        <v>0.25</v>
      </c>
      <c r="J91" s="111">
        <f>($F$94 - $M$95) * $F$96</f>
        <v>3.2638125999999996</v>
      </c>
      <c r="K91" s="111">
        <f>($F$95 - $M$95) * $F$96</f>
        <v>3.0718125999999999</v>
      </c>
      <c r="L91" s="52"/>
      <c r="M91" s="113">
        <f>IFERROR(AVERAGE(J91:L91),"")</f>
        <v>3.1678125999999995</v>
      </c>
      <c r="N91" s="114">
        <f>IFERROR(STDEV(J91:L91),"")</f>
        <v>0.13576450198781692</v>
      </c>
    </row>
    <row r="92" spans="1:22" x14ac:dyDescent="0.25">
      <c r="A92" s="1" t="s">
        <v>113</v>
      </c>
      <c r="B92" s="1" t="s">
        <v>103</v>
      </c>
      <c r="C92" s="1" t="s">
        <v>104</v>
      </c>
      <c r="D92" s="220">
        <v>118157.33</v>
      </c>
      <c r="E92" s="220">
        <v>102401.66</v>
      </c>
      <c r="F92" s="220">
        <v>1.1499999999999999</v>
      </c>
      <c r="H92" s="80" t="s">
        <v>171</v>
      </c>
      <c r="I92" s="22">
        <v>7.4999999999999997E-2</v>
      </c>
      <c r="J92" s="99">
        <f>($F$90 - $M$95) * $F$96</f>
        <v>2.2318126</v>
      </c>
      <c r="K92" s="99">
        <f>($F$91 - $M$95) * $F$96</f>
        <v>2.3478125999999997</v>
      </c>
      <c r="L92" s="18"/>
      <c r="M92" s="101">
        <f>IFERROR(AVERAGE(J92:L92),"")</f>
        <v>2.2898125999999999</v>
      </c>
      <c r="N92" s="64">
        <f>IFERROR(STDEV(J92:L92),"")</f>
        <v>8.2024386617639278E-2</v>
      </c>
    </row>
    <row r="93" spans="1:22" x14ac:dyDescent="0.25">
      <c r="A93" s="1" t="s">
        <v>114</v>
      </c>
      <c r="B93" s="1" t="s">
        <v>103</v>
      </c>
      <c r="C93" s="1" t="s">
        <v>104</v>
      </c>
      <c r="D93" s="220">
        <v>99626.240000000005</v>
      </c>
      <c r="E93" s="220">
        <v>80606.41</v>
      </c>
      <c r="F93" s="220">
        <v>1.24</v>
      </c>
      <c r="H93" s="80" t="s">
        <v>172</v>
      </c>
      <c r="I93" s="20">
        <v>0.25</v>
      </c>
      <c r="J93" s="99">
        <f>($F$92 - $M$95) * $F$96</f>
        <v>4.5998125999999999</v>
      </c>
      <c r="K93" s="99">
        <f>($F$93 - $M$95) * $F$96</f>
        <v>4.9598126000000002</v>
      </c>
      <c r="L93" s="18"/>
      <c r="M93" s="101">
        <f>IFERROR(AVERAGE(J93:L93),"")</f>
        <v>4.7798125999999996</v>
      </c>
      <c r="N93" s="115">
        <f>IFERROR(STDEV(J93:L93),"")</f>
        <v>0.25455844122715737</v>
      </c>
    </row>
    <row r="94" spans="1:22" x14ac:dyDescent="0.25">
      <c r="A94" s="1" t="s">
        <v>111</v>
      </c>
      <c r="B94" s="1" t="s">
        <v>103</v>
      </c>
      <c r="C94" s="1" t="s">
        <v>104</v>
      </c>
      <c r="D94" s="220">
        <v>86870.23</v>
      </c>
      <c r="E94" s="220">
        <v>106435.95</v>
      </c>
      <c r="F94" s="220">
        <v>0.81599999999999995</v>
      </c>
      <c r="H94" s="80" t="s">
        <v>173</v>
      </c>
      <c r="I94" s="18"/>
      <c r="J94" s="18"/>
      <c r="K94" s="18"/>
      <c r="L94" s="18"/>
      <c r="M94" s="18"/>
      <c r="N94" s="53"/>
    </row>
    <row r="95" spans="1:22" ht="15.75" thickBot="1" x14ac:dyDescent="0.3">
      <c r="A95" s="1" t="s">
        <v>112</v>
      </c>
      <c r="B95" s="1" t="s">
        <v>103</v>
      </c>
      <c r="C95" s="1" t="s">
        <v>104</v>
      </c>
      <c r="D95" s="220">
        <v>98547.21</v>
      </c>
      <c r="E95" s="220">
        <v>128254.98</v>
      </c>
      <c r="F95" s="220">
        <v>0.76800000000000002</v>
      </c>
      <c r="H95" s="81" t="s">
        <v>174</v>
      </c>
      <c r="I95" s="47"/>
      <c r="J95" s="49">
        <f>IF($G$82&lt;&gt;"","Point Deleted",$F$82)</f>
        <v>8.1199999999999995E-5</v>
      </c>
      <c r="K95" s="49">
        <f>IF($G$83&lt;&gt;"","Point Deleted",$F$83)</f>
        <v>1.2500000000000001E-5</v>
      </c>
      <c r="L95" s="47"/>
      <c r="M95" s="49">
        <f t="shared" ref="M95:M100" si="6">IFERROR(AVERAGE(J95:L95),"")</f>
        <v>4.685E-5</v>
      </c>
      <c r="N95" s="65">
        <f t="shared" ref="N95:N100" si="7">IFERROR(STDEV(J95:L95),"")</f>
        <v>4.8578235867515807E-5</v>
      </c>
    </row>
    <row r="96" spans="1:22" ht="66.75" thickTop="1" thickBot="1" x14ac:dyDescent="0.3">
      <c r="C96" s="73"/>
      <c r="E96" s="221" t="s">
        <v>4</v>
      </c>
      <c r="F96" s="222">
        <v>4</v>
      </c>
      <c r="H96" s="82" t="s">
        <v>175</v>
      </c>
      <c r="I96" s="46"/>
      <c r="J96" s="70">
        <f>IFERROR(IF(ISTEXT($J$92),NA(),($J$92 * $I$92) / ($F$98 * 3600)),"")</f>
        <v>2.3248047916666669E-5</v>
      </c>
      <c r="K96" s="56">
        <f>IFERROR(IF(ISTEXT($K$92),NA(),($K$92 * $I$92) / ($F$98 * 3600)),"")</f>
        <v>2.4456381249999995E-5</v>
      </c>
      <c r="L96" s="46"/>
      <c r="M96" s="56">
        <f t="shared" si="6"/>
        <v>2.3852214583333332E-5</v>
      </c>
      <c r="N96" s="66">
        <f t="shared" si="7"/>
        <v>8.5442069393374013E-7</v>
      </c>
      <c r="P96" s="83" t="s">
        <v>181</v>
      </c>
      <c r="Q96" s="84" t="s">
        <v>182</v>
      </c>
      <c r="R96" s="85" t="s">
        <v>155</v>
      </c>
      <c r="S96" s="85" t="s">
        <v>183</v>
      </c>
      <c r="T96" s="85" t="s">
        <v>184</v>
      </c>
      <c r="U96" s="85" t="s">
        <v>185</v>
      </c>
      <c r="V96" s="85" t="s">
        <v>177</v>
      </c>
    </row>
    <row r="97" spans="1:22" ht="18.75" thickTop="1" x14ac:dyDescent="0.35">
      <c r="C97" s="73"/>
      <c r="E97" s="223" t="s">
        <v>166</v>
      </c>
      <c r="F97" s="224">
        <v>0.11</v>
      </c>
      <c r="H97" s="80" t="s">
        <v>176</v>
      </c>
      <c r="I97" s="18"/>
      <c r="J97" s="109">
        <f>IFERROR(IF(ISTEXT($J$93),NA(),$J$93),"")</f>
        <v>4.5998125999999999</v>
      </c>
      <c r="K97" s="101">
        <f>IFERROR(IF(ISTEXT($K$93),NA(),$K$93),"")</f>
        <v>4.9598126000000002</v>
      </c>
      <c r="L97" s="18"/>
      <c r="M97" s="101">
        <f t="shared" si="6"/>
        <v>4.7798125999999996</v>
      </c>
      <c r="N97" s="115">
        <f t="shared" si="7"/>
        <v>0.25455844122715737</v>
      </c>
      <c r="Q97" s="86"/>
      <c r="R97" s="86" t="s">
        <v>169</v>
      </c>
      <c r="S97" s="119">
        <f>$J$88</f>
        <v>44.939139547833676</v>
      </c>
      <c r="T97" s="119">
        <f>$K$88</f>
        <v>42.625299918019635</v>
      </c>
      <c r="U97" s="86" t="str">
        <f>$L$88</f>
        <v/>
      </c>
      <c r="V97" s="145">
        <f>$M$87</f>
        <v>1.0692621489407039</v>
      </c>
    </row>
    <row r="98" spans="1:22" ht="30" x14ac:dyDescent="0.25">
      <c r="C98" s="73"/>
      <c r="E98" s="223" t="s">
        <v>167</v>
      </c>
      <c r="F98" s="224">
        <v>2</v>
      </c>
      <c r="H98" s="80" t="s">
        <v>177</v>
      </c>
      <c r="I98" s="18"/>
      <c r="J98" s="44">
        <f>IFERROR(IF(OR(ISTEXT($J$91),ISTEXT($J$92),ISTEXT($J$93)),NA(),(($J$91 * $I$91) + ($J$92 * $I$92)) / $J$93 / $I$93),"")</f>
        <v>0.85511231044499503</v>
      </c>
      <c r="K98" s="31">
        <f>IFERROR(IF(OR(ISTEXT($K$91),ISTEXT($K$92),ISTEXT($K$93)),NA(),(($K$91 * $I$91) + ($K$92 * $I$92)) / $K$93 / $I$93),"")</f>
        <v>0.76135061635191614</v>
      </c>
      <c r="L98" s="18" t="str">
        <f>IFERROR(IF(OR(ISTEXT($L$91),ISTEXT($L$92),ISTEXT($L$93)),NA(),(($L$91 * $I$91) + ($L$92 * $I$92)) / $L$93 / $I$93),"")</f>
        <v/>
      </c>
      <c r="M98" s="31">
        <f t="shared" si="6"/>
        <v>0.80823146339845553</v>
      </c>
      <c r="N98" s="116">
        <f t="shared" si="7"/>
        <v>6.6299529708754731E-2</v>
      </c>
      <c r="P98" s="87" t="str">
        <f>$B$80</f>
        <v>DTXSID6021953</v>
      </c>
      <c r="Q98" s="92">
        <f>$F$99</f>
        <v>10</v>
      </c>
      <c r="R98" s="86" t="s">
        <v>180</v>
      </c>
      <c r="S98" s="119">
        <f>$J$99</f>
        <v>45.946630554365456</v>
      </c>
      <c r="T98" s="119">
        <f>$K$99</f>
        <v>44.826439336914376</v>
      </c>
      <c r="U98" s="86" t="str">
        <f>$L$99</f>
        <v/>
      </c>
      <c r="V98" s="91">
        <f>$M$98</f>
        <v>0.80823146339845553</v>
      </c>
    </row>
    <row r="99" spans="1:22" ht="18.75" thickBot="1" x14ac:dyDescent="0.4">
      <c r="C99" s="73"/>
      <c r="E99" s="225" t="s">
        <v>168</v>
      </c>
      <c r="F99" s="226">
        <v>10</v>
      </c>
      <c r="H99" s="81" t="s">
        <v>179</v>
      </c>
      <c r="I99" s="47"/>
      <c r="J99" s="118">
        <f>IFERROR($J$96 / $J$93 / $F$97 * 1000000,"")</f>
        <v>45.946630554365456</v>
      </c>
      <c r="K99" s="112">
        <f>IFERROR($K$96 / $K$93 / $F$97 * 1000000,"")</f>
        <v>44.826439336914376</v>
      </c>
      <c r="L99" s="47" t="str">
        <f>IFERROR($L$96 / $L$93 / $F$97 * 1000000,"")</f>
        <v/>
      </c>
      <c r="M99" s="112">
        <f t="shared" si="6"/>
        <v>45.386534945639916</v>
      </c>
      <c r="N99" s="68">
        <f t="shared" si="7"/>
        <v>0.79209480608527272</v>
      </c>
      <c r="P99" s="88"/>
      <c r="Q99" s="95"/>
      <c r="R99" s="96" t="s">
        <v>151</v>
      </c>
      <c r="S99" s="146">
        <f>$J$100</f>
        <v>1.0224190097244608</v>
      </c>
      <c r="T99" s="146">
        <f>$K$100</f>
        <v>1.0516392711166407</v>
      </c>
      <c r="U99" s="96" t="str">
        <f>$L$100</f>
        <v/>
      </c>
      <c r="V99" s="96"/>
    </row>
    <row r="100" spans="1:22" ht="15.75" thickBot="1" x14ac:dyDescent="0.3">
      <c r="H100" s="54" t="s">
        <v>151</v>
      </c>
      <c r="I100" s="55"/>
      <c r="J100" s="143">
        <f>IFERROR($J$99 / $J$88,"")</f>
        <v>1.0224190097244608</v>
      </c>
      <c r="K100" s="143">
        <f>IFERROR($K$99 / $K$88,"")</f>
        <v>1.0516392711166407</v>
      </c>
      <c r="L100" s="55" t="str">
        <f>IFERROR($L$99 / $L$88,"")</f>
        <v/>
      </c>
      <c r="M100" s="143">
        <f t="shared" si="6"/>
        <v>1.0370291404205507</v>
      </c>
      <c r="N100" s="144">
        <f t="shared" si="7"/>
        <v>2.0661844978453893E-2</v>
      </c>
      <c r="P100" s="89"/>
      <c r="Q100" s="98"/>
      <c r="R100" s="86"/>
      <c r="S100" s="86"/>
      <c r="T100" s="86"/>
      <c r="U100" s="86"/>
      <c r="V100" s="86"/>
    </row>
    <row r="101" spans="1:22" ht="15.75" thickTop="1" x14ac:dyDescent="0.25"/>
    <row r="105" spans="1:22" ht="15.75" thickBot="1" x14ac:dyDescent="0.3">
      <c r="H105" s="73" t="s">
        <v>169</v>
      </c>
    </row>
    <row r="106" spans="1:22" ht="15.75" thickTop="1" x14ac:dyDescent="0.25">
      <c r="A106" s="1" t="s">
        <v>85</v>
      </c>
      <c r="B106" s="1" t="s">
        <v>117</v>
      </c>
      <c r="C106" s="1" t="s">
        <v>118</v>
      </c>
      <c r="D106" s="220">
        <v>2.8</v>
      </c>
      <c r="E106" s="220">
        <v>115724.45</v>
      </c>
      <c r="F106" s="220">
        <v>2.4199999999999999E-5</v>
      </c>
      <c r="H106" s="74" t="s">
        <v>170</v>
      </c>
      <c r="I106" s="25">
        <v>7.4999999999999997E-2</v>
      </c>
      <c r="J106" s="147">
        <f>($F$114 - $M$110) * $F$122</f>
        <v>0.77580720000000003</v>
      </c>
      <c r="K106" s="147">
        <f>($F$115 - $M$110) * $F$122</f>
        <v>0.8678072</v>
      </c>
      <c r="L106" s="27"/>
      <c r="M106" s="148">
        <f>IFERROR(AVERAGE(J106:L106),"")</f>
        <v>0.82180720000000007</v>
      </c>
      <c r="N106" s="149">
        <f>IFERROR(STDEV(J106:L106),"")</f>
        <v>6.505382386916235E-2</v>
      </c>
      <c r="P106" s="1" t="s">
        <v>169</v>
      </c>
      <c r="Q106" s="15">
        <f>$M$114</f>
        <v>21.717858343217692</v>
      </c>
      <c r="R106" s="13">
        <f>$N$114</f>
        <v>1.2867648412298374</v>
      </c>
    </row>
    <row r="107" spans="1:22" x14ac:dyDescent="0.25">
      <c r="A107" s="1" t="s">
        <v>88</v>
      </c>
      <c r="B107" s="1" t="s">
        <v>117</v>
      </c>
      <c r="C107" s="1" t="s">
        <v>118</v>
      </c>
      <c r="D107" s="220">
        <v>7.3</v>
      </c>
      <c r="E107" s="220">
        <v>101184.77</v>
      </c>
      <c r="F107" s="220">
        <v>7.2200000000000007E-5</v>
      </c>
      <c r="H107" s="75" t="s">
        <v>171</v>
      </c>
      <c r="I107" s="20">
        <v>0.25</v>
      </c>
      <c r="J107" s="121">
        <f>($F$110 - $M$110) * $F$122</f>
        <v>0.1806072</v>
      </c>
      <c r="K107" s="121">
        <f>($F$111 - $M$110) * $F$122</f>
        <v>0.18980720000000001</v>
      </c>
      <c r="L107" s="18"/>
      <c r="M107" s="20">
        <f>IFERROR(AVERAGE(J107:L107),"")</f>
        <v>0.18520720000000002</v>
      </c>
      <c r="N107" s="37">
        <f>IFERROR(STDEV(J107:L107),"")</f>
        <v>6.505382386916247E-3</v>
      </c>
      <c r="P107" s="1" t="s">
        <v>180</v>
      </c>
      <c r="Q107" s="15">
        <f>$M$125</f>
        <v>17.025116193404504</v>
      </c>
      <c r="R107" s="13">
        <f>$N$125</f>
        <v>4.0080720677950161</v>
      </c>
    </row>
    <row r="108" spans="1:22" x14ac:dyDescent="0.25">
      <c r="A108" s="1" t="s">
        <v>89</v>
      </c>
      <c r="B108" s="1" t="s">
        <v>117</v>
      </c>
      <c r="C108" s="1" t="s">
        <v>118</v>
      </c>
      <c r="D108" s="220">
        <v>6.77</v>
      </c>
      <c r="E108" s="220">
        <v>126681.22</v>
      </c>
      <c r="F108" s="220">
        <v>5.3499999999999999E-5</v>
      </c>
      <c r="H108" s="75" t="s">
        <v>172</v>
      </c>
      <c r="I108" s="22">
        <v>7.4999999999999997E-2</v>
      </c>
      <c r="J108" s="99">
        <f>($F$112 - $M$110) * $F$122</f>
        <v>2.7398072</v>
      </c>
      <c r="K108" s="99">
        <f>($F$113 - $M$110) * $F$122</f>
        <v>2.6478071999999999</v>
      </c>
      <c r="L108" s="18"/>
      <c r="M108" s="101">
        <f>IFERROR(AVERAGE(J108:L108),"")</f>
        <v>2.6938072000000002</v>
      </c>
      <c r="N108" s="139">
        <f>IFERROR(STDEV(J108:L108),"")</f>
        <v>6.5053823869162433E-2</v>
      </c>
    </row>
    <row r="109" spans="1:22" x14ac:dyDescent="0.25">
      <c r="A109" s="1" t="s">
        <v>90</v>
      </c>
      <c r="B109" s="1" t="s">
        <v>117</v>
      </c>
      <c r="C109" s="1" t="s">
        <v>118</v>
      </c>
      <c r="D109" s="220">
        <v>1.5</v>
      </c>
      <c r="E109" s="220">
        <v>119349.09</v>
      </c>
      <c r="F109" s="220">
        <v>1.2500000000000001E-5</v>
      </c>
      <c r="H109" s="75" t="s">
        <v>173</v>
      </c>
      <c r="I109" s="18"/>
      <c r="J109" s="18"/>
      <c r="K109" s="18"/>
      <c r="L109" s="18"/>
      <c r="M109" s="18"/>
      <c r="N109" s="28"/>
    </row>
    <row r="110" spans="1:22" ht="15.75" thickBot="1" x14ac:dyDescent="0.3">
      <c r="A110" s="1" t="s">
        <v>123</v>
      </c>
      <c r="B110" s="1" t="s">
        <v>117</v>
      </c>
      <c r="C110" s="1" t="s">
        <v>118</v>
      </c>
      <c r="D110" s="220">
        <v>5606.81</v>
      </c>
      <c r="E110" s="220">
        <v>123975.31</v>
      </c>
      <c r="F110" s="220">
        <v>4.5199999999999997E-2</v>
      </c>
      <c r="H110" s="76" t="s">
        <v>174</v>
      </c>
      <c r="I110" s="19"/>
      <c r="J110" s="24">
        <f>IF($G$106&lt;&gt;"","Point Deleted",$F$106)</f>
        <v>2.4199999999999999E-5</v>
      </c>
      <c r="K110" s="24">
        <f>IF($G$107&lt;&gt;"","Point Deleted",$F$107)</f>
        <v>7.2200000000000007E-5</v>
      </c>
      <c r="L110" s="19"/>
      <c r="M110" s="24">
        <f>IFERROR(AVERAGE(J110:L110),"")</f>
        <v>4.8200000000000006E-5</v>
      </c>
      <c r="N110" s="38">
        <f>IFERROR(STDEV(J110:L110),"")</f>
        <v>3.3941125496954292E-5</v>
      </c>
    </row>
    <row r="111" spans="1:22" x14ac:dyDescent="0.25">
      <c r="A111" s="1" t="s">
        <v>124</v>
      </c>
      <c r="B111" s="1" t="s">
        <v>117</v>
      </c>
      <c r="C111" s="1" t="s">
        <v>118</v>
      </c>
      <c r="D111" s="220">
        <v>5074.16</v>
      </c>
      <c r="E111" s="220">
        <v>106754.08</v>
      </c>
      <c r="F111" s="220">
        <v>4.7500000000000001E-2</v>
      </c>
      <c r="H111" s="77" t="s">
        <v>175</v>
      </c>
      <c r="I111" s="17"/>
      <c r="J111" s="42">
        <f>IFERROR(IF(ISTEXT($J$107),NA(),($J$107 * $I$107) / ($F$124 * 3600)),"")</f>
        <v>6.2710833333333333E-6</v>
      </c>
      <c r="K111" s="30">
        <f>IFERROR(IF(ISTEXT($K$107),NA(),($K$107 * $I$107) / ($F$124 * 3600)),"")</f>
        <v>6.590527777777778E-6</v>
      </c>
      <c r="L111" s="17"/>
      <c r="M111" s="30">
        <f>IFERROR(AVERAGE(J111:L111),"")</f>
        <v>6.4308055555555556E-6</v>
      </c>
      <c r="N111" s="39">
        <f>IFERROR(STDEV(J111:L111),"")</f>
        <v>2.2588133287903618E-7</v>
      </c>
    </row>
    <row r="112" spans="1:22" ht="18" x14ac:dyDescent="0.35">
      <c r="A112" s="1" t="s">
        <v>121</v>
      </c>
      <c r="B112" s="1" t="s">
        <v>117</v>
      </c>
      <c r="C112" s="1" t="s">
        <v>118</v>
      </c>
      <c r="D112" s="220">
        <v>69165.5</v>
      </c>
      <c r="E112" s="220">
        <v>100962.38</v>
      </c>
      <c r="F112" s="220">
        <v>0.68500000000000005</v>
      </c>
      <c r="H112" s="75" t="s">
        <v>176</v>
      </c>
      <c r="I112" s="18"/>
      <c r="J112" s="109">
        <f>IFERROR(IF(ISTEXT($J$108),NA(),$J$108),"")</f>
        <v>2.7398072</v>
      </c>
      <c r="K112" s="101">
        <f>IFERROR(IF(ISTEXT($K$108),NA(),$K$108),"")</f>
        <v>2.6478071999999999</v>
      </c>
      <c r="L112" s="18"/>
      <c r="M112" s="101">
        <f>IFERROR(AVERAGE(J112:L112),"")</f>
        <v>2.6938072000000002</v>
      </c>
      <c r="N112" s="139">
        <f>IFERROR(STDEV(J112:L112),"")</f>
        <v>6.5053823869162433E-2</v>
      </c>
    </row>
    <row r="113" spans="1:22" x14ac:dyDescent="0.25">
      <c r="A113" s="1" t="s">
        <v>122</v>
      </c>
      <c r="B113" s="1" t="s">
        <v>117</v>
      </c>
      <c r="C113" s="1" t="s">
        <v>118</v>
      </c>
      <c r="D113" s="220">
        <v>72808.47</v>
      </c>
      <c r="E113" s="220">
        <v>109933.39</v>
      </c>
      <c r="F113" s="220">
        <v>0.66200000000000003</v>
      </c>
      <c r="H113" s="75" t="s">
        <v>177</v>
      </c>
      <c r="I113" s="18"/>
      <c r="J113" s="44">
        <f>IFERROR(IF(OR(ISTEXT($J$106),ISTEXT($J$107),ISTEXT($J$108)),NA(),(($J$106 * $I$106) + ($J$107 * $I$107)) / $J$108 / $I$108),"")</f>
        <v>0.50289348827172953</v>
      </c>
      <c r="K113" s="31">
        <f>IFERROR(IF(OR(ISTEXT($K$106),ISTEXT($K$107),ISTEXT($K$108)),NA(),(($K$106 * $I$106) + ($K$107 * $I$107)) / $K$108 / $I$108),"")</f>
        <v>0.5666945337510475</v>
      </c>
      <c r="L113" s="18" t="str">
        <f>IFERROR(IF(OR(ISTEXT($L$106),ISTEXT($L$107),ISTEXT($L$108)),NA(),(($L$106 * $I$106) + ($L$107 * $I$107)) / $L$108 / $I$108),"")</f>
        <v/>
      </c>
      <c r="M113" s="31">
        <f>IFERROR(AVERAGE(J113:L113),"")</f>
        <v>0.53479401101138846</v>
      </c>
      <c r="N113" s="107">
        <f>IFERROR(STDEV(J113:L113),"")</f>
        <v>4.5114151905217066E-2</v>
      </c>
    </row>
    <row r="114" spans="1:22" ht="18.75" thickBot="1" x14ac:dyDescent="0.4">
      <c r="A114" s="1" t="s">
        <v>119</v>
      </c>
      <c r="B114" s="1" t="s">
        <v>117</v>
      </c>
      <c r="C114" s="1" t="s">
        <v>118</v>
      </c>
      <c r="D114" s="220">
        <v>19700.919999999998</v>
      </c>
      <c r="E114" s="220">
        <v>101621.13</v>
      </c>
      <c r="F114" s="220">
        <v>0.19400000000000001</v>
      </c>
      <c r="H114" s="78" t="s">
        <v>179</v>
      </c>
      <c r="I114" s="29"/>
      <c r="J114" s="142">
        <f>IFERROR($J$111 / $J$108 / $F$123 * 1000000,"")</f>
        <v>20.807978198191641</v>
      </c>
      <c r="K114" s="138">
        <f>IFERROR($K$111 / $K$108 / $F$123 * 1000000,"")</f>
        <v>22.62773848824374</v>
      </c>
      <c r="L114" s="29" t="str">
        <f>IFERROR($L$111 / $L$108 / $F$123 * 1000000,"")</f>
        <v/>
      </c>
      <c r="M114" s="138">
        <f>IFERROR(AVERAGE(J114:L114),"")</f>
        <v>21.717858343217692</v>
      </c>
      <c r="N114" s="140">
        <f>IFERROR(STDEV(J114:L114),"")</f>
        <v>1.2867648412298374</v>
      </c>
    </row>
    <row r="115" spans="1:22" ht="15.75" thickTop="1" x14ac:dyDescent="0.25">
      <c r="A115" s="1" t="s">
        <v>120</v>
      </c>
      <c r="B115" s="1" t="s">
        <v>117</v>
      </c>
      <c r="C115" s="1" t="s">
        <v>118</v>
      </c>
      <c r="D115" s="220">
        <v>24135.26</v>
      </c>
      <c r="E115" s="220">
        <v>111459.14</v>
      </c>
      <c r="F115" s="220">
        <v>0.217</v>
      </c>
      <c r="H115" s="72"/>
    </row>
    <row r="116" spans="1:22" ht="15.75" thickBot="1" x14ac:dyDescent="0.3">
      <c r="A116" s="1" t="s">
        <v>129</v>
      </c>
      <c r="B116" s="1" t="s">
        <v>117</v>
      </c>
      <c r="C116" s="1" t="s">
        <v>118</v>
      </c>
      <c r="D116" s="220">
        <v>15620.02</v>
      </c>
      <c r="E116" s="220">
        <v>116878.99</v>
      </c>
      <c r="F116" s="220">
        <v>0.13400000000000001</v>
      </c>
      <c r="H116" s="73" t="s">
        <v>180</v>
      </c>
    </row>
    <row r="117" spans="1:22" ht="15.75" thickTop="1" x14ac:dyDescent="0.25">
      <c r="A117" s="1" t="s">
        <v>130</v>
      </c>
      <c r="B117" s="1" t="s">
        <v>117</v>
      </c>
      <c r="C117" s="1" t="s">
        <v>118</v>
      </c>
      <c r="D117" s="220">
        <v>12985.57</v>
      </c>
      <c r="E117" s="220">
        <v>100469.4</v>
      </c>
      <c r="F117" s="220">
        <v>0.129</v>
      </c>
      <c r="H117" s="79" t="s">
        <v>170</v>
      </c>
      <c r="I117" s="50">
        <v>0.25</v>
      </c>
      <c r="J117" s="111">
        <f>($F$120 - $M$121) * $F$122</f>
        <v>1.235868</v>
      </c>
      <c r="K117" s="111">
        <f>($F$121 - $M$121) * $F$122</f>
        <v>1.235868</v>
      </c>
      <c r="L117" s="52"/>
      <c r="M117" s="113">
        <f>IFERROR(AVERAGE(J117:L117),"")</f>
        <v>1.235868</v>
      </c>
      <c r="N117" s="150">
        <f>IFERROR(STDEV(J117:L117),"")</f>
        <v>0</v>
      </c>
    </row>
    <row r="118" spans="1:22" x14ac:dyDescent="0.25">
      <c r="A118" s="1" t="s">
        <v>127</v>
      </c>
      <c r="B118" s="1" t="s">
        <v>117</v>
      </c>
      <c r="C118" s="1" t="s">
        <v>118</v>
      </c>
      <c r="D118" s="220">
        <v>94678.43</v>
      </c>
      <c r="E118" s="220">
        <v>105911.53</v>
      </c>
      <c r="F118" s="220">
        <v>0.89400000000000002</v>
      </c>
      <c r="H118" s="80" t="s">
        <v>171</v>
      </c>
      <c r="I118" s="22">
        <v>7.4999999999999997E-2</v>
      </c>
      <c r="J118" s="121">
        <f>($F$116 - $M$121) * $F$122</f>
        <v>0.53586800000000001</v>
      </c>
      <c r="K118" s="121">
        <f>($F$117 - $M$121) * $F$122</f>
        <v>0.51586799999999999</v>
      </c>
      <c r="L118" s="18"/>
      <c r="M118" s="20">
        <f>IFERROR(AVERAGE(J118:L118),"")</f>
        <v>0.525868</v>
      </c>
      <c r="N118" s="64">
        <f>IFERROR(STDEV(J118:L118),"")</f>
        <v>1.4142135623730963E-2</v>
      </c>
    </row>
    <row r="119" spans="1:22" x14ac:dyDescent="0.25">
      <c r="A119" s="1" t="s">
        <v>128</v>
      </c>
      <c r="B119" s="1" t="s">
        <v>117</v>
      </c>
      <c r="C119" s="1" t="s">
        <v>118</v>
      </c>
      <c r="D119" s="220">
        <v>66461.149999999994</v>
      </c>
      <c r="E119" s="220">
        <v>108108.12</v>
      </c>
      <c r="F119" s="220">
        <v>0.61499999999999999</v>
      </c>
      <c r="H119" s="80" t="s">
        <v>172</v>
      </c>
      <c r="I119" s="20">
        <v>0.25</v>
      </c>
      <c r="J119" s="99">
        <f>($F$118 - $M$121) * $F$122</f>
        <v>3.5758680000000003</v>
      </c>
      <c r="K119" s="99">
        <f>($F$119 - $M$121) * $F$122</f>
        <v>2.4598680000000002</v>
      </c>
      <c r="L119" s="18"/>
      <c r="M119" s="101">
        <f>IFERROR(AVERAGE(J119:L119),"")</f>
        <v>3.017868</v>
      </c>
      <c r="N119" s="115">
        <f>IFERROR(STDEV(J119:L119),"")</f>
        <v>0.78913116780418846</v>
      </c>
    </row>
    <row r="120" spans="1:22" x14ac:dyDescent="0.25">
      <c r="A120" s="1" t="s">
        <v>125</v>
      </c>
      <c r="B120" s="1" t="s">
        <v>117</v>
      </c>
      <c r="C120" s="1" t="s">
        <v>118</v>
      </c>
      <c r="D120" s="220">
        <v>33947.61</v>
      </c>
      <c r="E120" s="220">
        <v>109799.06</v>
      </c>
      <c r="F120" s="220">
        <v>0.309</v>
      </c>
      <c r="H120" s="80" t="s">
        <v>173</v>
      </c>
      <c r="I120" s="18"/>
      <c r="J120" s="18"/>
      <c r="K120" s="18"/>
      <c r="L120" s="18"/>
      <c r="M120" s="18"/>
      <c r="N120" s="53"/>
    </row>
    <row r="121" spans="1:22" ht="15.75" thickBot="1" x14ac:dyDescent="0.3">
      <c r="A121" s="1" t="s">
        <v>126</v>
      </c>
      <c r="B121" s="1" t="s">
        <v>117</v>
      </c>
      <c r="C121" s="1" t="s">
        <v>118</v>
      </c>
      <c r="D121" s="220">
        <v>34178.97</v>
      </c>
      <c r="E121" s="220">
        <v>110588.02</v>
      </c>
      <c r="F121" s="220">
        <v>0.309</v>
      </c>
      <c r="H121" s="81" t="s">
        <v>174</v>
      </c>
      <c r="I121" s="47"/>
      <c r="J121" s="49">
        <f>IF($G$108&lt;&gt;"","Point Deleted",$F$108)</f>
        <v>5.3499999999999999E-5</v>
      </c>
      <c r="K121" s="49">
        <f>IF($G$109&lt;&gt;"","Point Deleted",$F$109)</f>
        <v>1.2500000000000001E-5</v>
      </c>
      <c r="L121" s="47"/>
      <c r="M121" s="49">
        <f t="shared" ref="M121:M126" si="8">IFERROR(AVERAGE(J121:L121),"")</f>
        <v>3.3000000000000003E-5</v>
      </c>
      <c r="N121" s="65">
        <f t="shared" ref="N121:N126" si="9">IFERROR(STDEV(J121:L121),"")</f>
        <v>2.8991378028648448E-5</v>
      </c>
    </row>
    <row r="122" spans="1:22" ht="66.75" thickTop="1" thickBot="1" x14ac:dyDescent="0.3">
      <c r="C122" s="73"/>
      <c r="E122" s="221" t="s">
        <v>4</v>
      </c>
      <c r="F122" s="222">
        <v>4</v>
      </c>
      <c r="H122" s="82" t="s">
        <v>175</v>
      </c>
      <c r="I122" s="46"/>
      <c r="J122" s="70">
        <f>IFERROR(IF(ISTEXT($J$118),NA(),($J$118 * $I$118) / ($F$124 * 3600)),"")</f>
        <v>5.5819583333333333E-6</v>
      </c>
      <c r="K122" s="56">
        <f>IFERROR(IF(ISTEXT($K$118),NA(),($K$118 * $I$118) / ($F$124 * 3600)),"")</f>
        <v>5.3736249999999997E-6</v>
      </c>
      <c r="L122" s="46"/>
      <c r="M122" s="56">
        <f t="shared" si="8"/>
        <v>5.477791666666667E-6</v>
      </c>
      <c r="N122" s="66">
        <f t="shared" si="9"/>
        <v>1.4731391274719758E-7</v>
      </c>
      <c r="P122" s="83" t="s">
        <v>181</v>
      </c>
      <c r="Q122" s="84" t="s">
        <v>182</v>
      </c>
      <c r="R122" s="85" t="s">
        <v>155</v>
      </c>
      <c r="S122" s="85" t="s">
        <v>183</v>
      </c>
      <c r="T122" s="85" t="s">
        <v>184</v>
      </c>
      <c r="U122" s="85" t="s">
        <v>185</v>
      </c>
      <c r="V122" s="85" t="s">
        <v>177</v>
      </c>
    </row>
    <row r="123" spans="1:22" ht="18.75" thickTop="1" x14ac:dyDescent="0.35">
      <c r="C123" s="73"/>
      <c r="E123" s="223" t="s">
        <v>166</v>
      </c>
      <c r="F123" s="224">
        <v>0.11</v>
      </c>
      <c r="H123" s="80" t="s">
        <v>176</v>
      </c>
      <c r="I123" s="18"/>
      <c r="J123" s="109">
        <f>IFERROR(IF(ISTEXT($J$119),NA(),$J$119),"")</f>
        <v>3.5758680000000003</v>
      </c>
      <c r="K123" s="101">
        <f>IFERROR(IF(ISTEXT($K$119),NA(),$K$119),"")</f>
        <v>2.4598680000000002</v>
      </c>
      <c r="L123" s="18"/>
      <c r="M123" s="101">
        <f t="shared" si="8"/>
        <v>3.017868</v>
      </c>
      <c r="N123" s="115">
        <f t="shared" si="9"/>
        <v>0.78913116780418846</v>
      </c>
      <c r="Q123" s="86"/>
      <c r="R123" s="86" t="s">
        <v>169</v>
      </c>
      <c r="S123" s="119">
        <f>$J$114</f>
        <v>20.807978198191641</v>
      </c>
      <c r="T123" s="119">
        <f>$K$114</f>
        <v>22.62773848824374</v>
      </c>
      <c r="U123" s="86" t="str">
        <f>$L$114</f>
        <v/>
      </c>
      <c r="V123" s="91">
        <f>$M$113</f>
        <v>0.53479401101138846</v>
      </c>
    </row>
    <row r="124" spans="1:22" ht="30" x14ac:dyDescent="0.25">
      <c r="C124" s="73"/>
      <c r="E124" s="223" t="s">
        <v>167</v>
      </c>
      <c r="F124" s="224">
        <v>2</v>
      </c>
      <c r="H124" s="80" t="s">
        <v>177</v>
      </c>
      <c r="I124" s="18"/>
      <c r="J124" s="44">
        <f>IFERROR(IF(OR(ISTEXT($J$117),ISTEXT($J$118),ISTEXT($J$119)),NA(),(($J$117 * $I$117) + ($J$118 * $I$118)) / $J$119 / $I$119),"")</f>
        <v>0.39057045729875933</v>
      </c>
      <c r="K124" s="31">
        <f>IFERROR(IF(OR(ISTEXT($K$117),ISTEXT($K$118),ISTEXT($K$119)),NA(),(($K$117 * $I$117) + ($K$118 * $I$118)) / $K$119 / $I$119),"")</f>
        <v>0.56532643215001777</v>
      </c>
      <c r="L124" s="18" t="str">
        <f>IFERROR(IF(OR(ISTEXT($L$117),ISTEXT($L$118),ISTEXT($L$119)),NA(),(($L$117 * $I$117) + ($L$118 * $I$118)) / $L$119 / $I$119),"")</f>
        <v/>
      </c>
      <c r="M124" s="31">
        <f t="shared" si="8"/>
        <v>0.47794844472438858</v>
      </c>
      <c r="N124" s="67">
        <f t="shared" si="9"/>
        <v>0.12357113487019039</v>
      </c>
      <c r="P124" s="87" t="str">
        <f>$B$106</f>
        <v>DTXSID7041910</v>
      </c>
      <c r="Q124" s="92">
        <f>$F$125</f>
        <v>10</v>
      </c>
      <c r="R124" s="86" t="s">
        <v>180</v>
      </c>
      <c r="S124" s="119">
        <f>$J$125</f>
        <v>14.190981254782267</v>
      </c>
      <c r="T124" s="119">
        <f>$K$125</f>
        <v>19.859251132026742</v>
      </c>
      <c r="U124" s="86" t="str">
        <f>$L$125</f>
        <v/>
      </c>
      <c r="V124" s="91">
        <f>$M$124</f>
        <v>0.47794844472438858</v>
      </c>
    </row>
    <row r="125" spans="1:22" ht="18.75" thickBot="1" x14ac:dyDescent="0.4">
      <c r="C125" s="73"/>
      <c r="E125" s="225" t="s">
        <v>168</v>
      </c>
      <c r="F125" s="226">
        <v>10</v>
      </c>
      <c r="H125" s="81" t="s">
        <v>179</v>
      </c>
      <c r="I125" s="47"/>
      <c r="J125" s="118">
        <f>IFERROR($J$122 / $J$119 / $F$123 * 1000000,"")</f>
        <v>14.190981254782267</v>
      </c>
      <c r="K125" s="112">
        <f>IFERROR($K$122 / $K$119 / $F$123 * 1000000,"")</f>
        <v>19.859251132026742</v>
      </c>
      <c r="L125" s="47" t="str">
        <f>IFERROR($L$122 / $L$119 / $F$123 * 1000000,"")</f>
        <v/>
      </c>
      <c r="M125" s="112">
        <f t="shared" si="8"/>
        <v>17.025116193404504</v>
      </c>
      <c r="N125" s="117">
        <f t="shared" si="9"/>
        <v>4.0080720677950161</v>
      </c>
      <c r="P125" s="88"/>
      <c r="Q125" s="95"/>
      <c r="R125" s="96" t="s">
        <v>151</v>
      </c>
      <c r="S125" s="136">
        <f>$J$126</f>
        <v>0.68199712243141253</v>
      </c>
      <c r="T125" s="136">
        <f>$K$126</f>
        <v>0.87765072688747192</v>
      </c>
      <c r="U125" s="96" t="str">
        <f>$L$126</f>
        <v/>
      </c>
      <c r="V125" s="96"/>
    </row>
    <row r="126" spans="1:22" ht="15.75" thickBot="1" x14ac:dyDescent="0.3">
      <c r="H126" s="54" t="s">
        <v>151</v>
      </c>
      <c r="I126" s="55"/>
      <c r="J126" s="129">
        <f>IFERROR($J$125 / $J$114,"")</f>
        <v>0.68199712243141253</v>
      </c>
      <c r="K126" s="129">
        <f>IFERROR($K$125 / $K$114,"")</f>
        <v>0.87765072688747192</v>
      </c>
      <c r="L126" s="55" t="str">
        <f>IFERROR($L$125 / $L$114,"")</f>
        <v/>
      </c>
      <c r="M126" s="129">
        <f t="shared" si="8"/>
        <v>0.77982392465944228</v>
      </c>
      <c r="N126" s="132">
        <f t="shared" si="9"/>
        <v>0.13834799047446966</v>
      </c>
      <c r="P126" s="89"/>
      <c r="Q126" s="98"/>
      <c r="R126" s="86"/>
      <c r="S126" s="86"/>
      <c r="T126" s="86"/>
      <c r="U126" s="86"/>
      <c r="V126" s="86"/>
    </row>
    <row r="127" spans="1:22" ht="15.75" thickTop="1" x14ac:dyDescent="0.25"/>
    <row r="131" spans="1:18" ht="15.75" thickBot="1" x14ac:dyDescent="0.3">
      <c r="H131" s="73" t="s">
        <v>169</v>
      </c>
    </row>
    <row r="132" spans="1:18" ht="15.75" thickTop="1" x14ac:dyDescent="0.25">
      <c r="A132" s="1" t="s">
        <v>85</v>
      </c>
      <c r="B132" s="1" t="s">
        <v>131</v>
      </c>
      <c r="C132" s="1" t="s">
        <v>132</v>
      </c>
      <c r="D132" s="220">
        <v>2.83</v>
      </c>
      <c r="E132" s="220">
        <v>115724.45</v>
      </c>
      <c r="F132" s="220">
        <v>2.4499999999999999E-5</v>
      </c>
      <c r="H132" s="74" t="s">
        <v>170</v>
      </c>
      <c r="I132" s="25">
        <v>7.4999999999999997E-2</v>
      </c>
      <c r="J132" s="26">
        <f>($F$140 - $M$136) * $F$148</f>
        <v>2.1259999999999999E-3</v>
      </c>
      <c r="K132" s="151">
        <f>($F$141 - $M$136) * $F$148</f>
        <v>8.2600000000000002E-4</v>
      </c>
      <c r="L132" s="27"/>
      <c r="M132" s="33">
        <f>IFERROR(AVERAGE(J132:L132),"")</f>
        <v>1.4759999999999999E-3</v>
      </c>
      <c r="N132" s="152">
        <f>IFERROR(STDEV(J132:L132),"")</f>
        <v>9.1923881554251163E-4</v>
      </c>
      <c r="P132" s="1" t="s">
        <v>169</v>
      </c>
      <c r="Q132" s="13">
        <f>$M$140</f>
        <v>1.0778160085664026</v>
      </c>
      <c r="R132" s="13">
        <f>$N$140</f>
        <v>1.3175785953794499</v>
      </c>
    </row>
    <row r="133" spans="1:18" x14ac:dyDescent="0.25">
      <c r="A133" s="1" t="s">
        <v>88</v>
      </c>
      <c r="B133" s="1" t="s">
        <v>131</v>
      </c>
      <c r="C133" s="1" t="s">
        <v>132</v>
      </c>
      <c r="D133" s="220">
        <v>2.88</v>
      </c>
      <c r="E133" s="220">
        <v>101184.77</v>
      </c>
      <c r="F133" s="220">
        <v>2.8500000000000002E-5</v>
      </c>
      <c r="H133" s="75" t="s">
        <v>171</v>
      </c>
      <c r="I133" s="20">
        <v>0.25</v>
      </c>
      <c r="J133" s="48">
        <f>($F$136 - $M$136) * $F$148</f>
        <v>1.4880000000000001E-4</v>
      </c>
      <c r="K133" s="48">
        <f>($F$137 - $M$136) * $F$148</f>
        <v>1.3599999999999992E-5</v>
      </c>
      <c r="L133" s="18"/>
      <c r="M133" s="62">
        <f>IFERROR(AVERAGE(J133:L133),"")</f>
        <v>8.1199999999999995E-5</v>
      </c>
      <c r="N133" s="36">
        <f>IFERROR(STDEV(J133:L133),"")</f>
        <v>9.5600836816421244E-5</v>
      </c>
      <c r="P133" s="1" t="s">
        <v>180</v>
      </c>
      <c r="Q133" s="13">
        <f>$M$151</f>
        <v>5.2732717508084441</v>
      </c>
      <c r="R133" s="13">
        <f>$N$151</f>
        <v>4.2813373892493409</v>
      </c>
    </row>
    <row r="134" spans="1:18" x14ac:dyDescent="0.25">
      <c r="A134" s="1" t="s">
        <v>89</v>
      </c>
      <c r="B134" s="1" t="s">
        <v>131</v>
      </c>
      <c r="C134" s="1" t="s">
        <v>132</v>
      </c>
      <c r="D134" s="220">
        <v>1.92</v>
      </c>
      <c r="E134" s="220">
        <v>126681.22</v>
      </c>
      <c r="F134" s="220">
        <v>1.52E-5</v>
      </c>
      <c r="H134" s="75" t="s">
        <v>172</v>
      </c>
      <c r="I134" s="22">
        <v>7.4999999999999997E-2</v>
      </c>
      <c r="J134" s="23">
        <f>($F$138 - $M$136) * $F$148</f>
        <v>2.3374000000000002E-2</v>
      </c>
      <c r="K134" s="23">
        <f>($F$139 - $M$136) * $F$148</f>
        <v>2.9374000000000001E-2</v>
      </c>
      <c r="L134" s="18"/>
      <c r="M134" s="22">
        <f>IFERROR(AVERAGE(J134:L134),"")</f>
        <v>2.6374000000000002E-2</v>
      </c>
      <c r="N134" s="37">
        <f>IFERROR(STDEV(J134:L134),"")</f>
        <v>4.242640687119284E-3</v>
      </c>
    </row>
    <row r="135" spans="1:18" x14ac:dyDescent="0.25">
      <c r="A135" s="1" t="s">
        <v>90</v>
      </c>
      <c r="B135" s="1" t="s">
        <v>131</v>
      </c>
      <c r="C135" s="1" t="s">
        <v>132</v>
      </c>
      <c r="D135" s="220">
        <v>1.4</v>
      </c>
      <c r="E135" s="220">
        <v>119349.09</v>
      </c>
      <c r="F135" s="220">
        <v>1.17E-5</v>
      </c>
      <c r="H135" s="75" t="s">
        <v>173</v>
      </c>
      <c r="I135" s="18"/>
      <c r="J135" s="18"/>
      <c r="K135" s="18"/>
      <c r="L135" s="18"/>
      <c r="M135" s="18"/>
      <c r="N135" s="28"/>
    </row>
    <row r="136" spans="1:18" ht="15.75" thickBot="1" x14ac:dyDescent="0.3">
      <c r="A136" s="1" t="s">
        <v>137</v>
      </c>
      <c r="B136" s="1" t="s">
        <v>131</v>
      </c>
      <c r="C136" s="1" t="s">
        <v>132</v>
      </c>
      <c r="D136" s="220">
        <v>7.08</v>
      </c>
      <c r="E136" s="220">
        <v>111132.35</v>
      </c>
      <c r="F136" s="220">
        <v>6.3700000000000003E-5</v>
      </c>
      <c r="H136" s="76" t="s">
        <v>174</v>
      </c>
      <c r="I136" s="19"/>
      <c r="J136" s="24">
        <f>IF($G$132&lt;&gt;"","Point Deleted",$F$132)</f>
        <v>2.4499999999999999E-5</v>
      </c>
      <c r="K136" s="24">
        <f>IF($G$133&lt;&gt;"","Point Deleted",$F$133)</f>
        <v>2.8500000000000002E-5</v>
      </c>
      <c r="L136" s="19"/>
      <c r="M136" s="24">
        <f>IFERROR(AVERAGE(J136:L136),"")</f>
        <v>2.65E-5</v>
      </c>
      <c r="N136" s="38">
        <f>IFERROR(STDEV(J136:L136),"")</f>
        <v>2.8284271247461916E-6</v>
      </c>
    </row>
    <row r="137" spans="1:18" x14ac:dyDescent="0.25">
      <c r="A137" s="1" t="s">
        <v>138</v>
      </c>
      <c r="B137" s="1" t="s">
        <v>131</v>
      </c>
      <c r="C137" s="1" t="s">
        <v>132</v>
      </c>
      <c r="D137" s="220">
        <v>3.36</v>
      </c>
      <c r="E137" s="220">
        <v>112254.9</v>
      </c>
      <c r="F137" s="220">
        <v>2.9899999999999998E-5</v>
      </c>
      <c r="H137" s="77" t="s">
        <v>175</v>
      </c>
      <c r="I137" s="17"/>
      <c r="J137" s="42">
        <f>IFERROR(IF(ISTEXT($J$133),NA(),($J$133 * $I$133) / ($F$150 * 3600)),"")</f>
        <v>5.1666666666666674E-9</v>
      </c>
      <c r="K137" s="30">
        <f>IFERROR(IF(ISTEXT($K$133),NA(),($K$133 * $I$133) / ($F$150 * 3600)),"")</f>
        <v>4.7222222222222197E-10</v>
      </c>
      <c r="L137" s="17"/>
      <c r="M137" s="30">
        <f>IFERROR(AVERAGE(J137:L137),"")</f>
        <v>2.8194444444444446E-9</v>
      </c>
      <c r="N137" s="39">
        <f>IFERROR(STDEV(J137:L137),"")</f>
        <v>3.3194735005701824E-9</v>
      </c>
    </row>
    <row r="138" spans="1:18" ht="18" x14ac:dyDescent="0.35">
      <c r="A138" s="1" t="s">
        <v>135</v>
      </c>
      <c r="B138" s="1" t="s">
        <v>131</v>
      </c>
      <c r="C138" s="1" t="s">
        <v>132</v>
      </c>
      <c r="D138" s="220">
        <v>604.5</v>
      </c>
      <c r="E138" s="220">
        <v>102920</v>
      </c>
      <c r="F138" s="220">
        <v>5.8700000000000002E-3</v>
      </c>
      <c r="H138" s="75" t="s">
        <v>176</v>
      </c>
      <c r="I138" s="18"/>
      <c r="J138" s="43">
        <f>IFERROR(IF(ISTEXT($J$134),NA(),$J$134),"")</f>
        <v>2.3374000000000002E-2</v>
      </c>
      <c r="K138" s="22">
        <f>IFERROR(IF(ISTEXT($K$134),NA(),$K$134),"")</f>
        <v>2.9374000000000001E-2</v>
      </c>
      <c r="L138" s="18"/>
      <c r="M138" s="22">
        <f>IFERROR(AVERAGE(J138:L138),"")</f>
        <v>2.6374000000000002E-2</v>
      </c>
      <c r="N138" s="37">
        <f>IFERROR(STDEV(J138:L138),"")</f>
        <v>4.242640687119284E-3</v>
      </c>
    </row>
    <row r="139" spans="1:18" x14ac:dyDescent="0.25">
      <c r="A139" s="1" t="s">
        <v>136</v>
      </c>
      <c r="B139" s="1" t="s">
        <v>131</v>
      </c>
      <c r="C139" s="1" t="s">
        <v>132</v>
      </c>
      <c r="D139" s="220">
        <v>874</v>
      </c>
      <c r="E139" s="220">
        <v>118648.58</v>
      </c>
      <c r="F139" s="220">
        <v>7.3699999999999998E-3</v>
      </c>
      <c r="H139" s="75" t="s">
        <v>177</v>
      </c>
      <c r="I139" s="18"/>
      <c r="J139" s="44">
        <f>IFERROR(IF(OR(ISTEXT($J$132),ISTEXT($J$133),ISTEXT($J$134)),NA(),(($J$132 * $I$132) + ($J$133 * $I$133)) / $J$134 / $I$134),"")</f>
        <v>0.11217592196457601</v>
      </c>
      <c r="K139" s="123">
        <f>IFERROR(IF(OR(ISTEXT($K$132),ISTEXT($K$133),ISTEXT($K$134)),NA(),(($K$132 * $I$132) + ($K$133 * $I$133)) / $K$134 / $I$134),"")</f>
        <v>2.9663421166110621E-2</v>
      </c>
      <c r="L139" s="18" t="str">
        <f>IFERROR(IF(OR(ISTEXT($L$132),ISTEXT($L$133),ISTEXT($L$134)),NA(),(($L$132 * $I$132) + ($L$133 * $I$133)) / $L$134 / $I$134),"")</f>
        <v/>
      </c>
      <c r="M139" s="123">
        <f>IFERROR(AVERAGE(J139:L139),"")</f>
        <v>7.0919671565343317E-2</v>
      </c>
      <c r="N139" s="107">
        <f>IFERROR(STDEV(J139:L139),"")</f>
        <v>5.83451488472553E-2</v>
      </c>
    </row>
    <row r="140" spans="1:18" ht="18.75" thickBot="1" x14ac:dyDescent="0.4">
      <c r="A140" s="1" t="s">
        <v>133</v>
      </c>
      <c r="B140" s="1" t="s">
        <v>131</v>
      </c>
      <c r="C140" s="1" t="s">
        <v>132</v>
      </c>
      <c r="D140" s="220">
        <v>60.45</v>
      </c>
      <c r="E140" s="220">
        <v>108350.62</v>
      </c>
      <c r="F140" s="220">
        <v>5.5800000000000001E-4</v>
      </c>
      <c r="H140" s="78" t="s">
        <v>179</v>
      </c>
      <c r="I140" s="29"/>
      <c r="J140" s="153">
        <f>IFERROR($J$137 / $J$134 / $F$149 * 1000000,"")</f>
        <v>2.009484768105458</v>
      </c>
      <c r="K140" s="103">
        <f>IFERROR($K$137 / $K$134 / $F$149 * 1000000,"")</f>
        <v>0.14614724902734699</v>
      </c>
      <c r="L140" s="29" t="str">
        <f>IFERROR($L$137 / $L$134 / $F$149 * 1000000,"")</f>
        <v/>
      </c>
      <c r="M140" s="103">
        <f>IFERROR(AVERAGE(J140:L140),"")</f>
        <v>1.0778160085664026</v>
      </c>
      <c r="N140" s="140">
        <f>IFERROR(STDEV(J140:L140),"")</f>
        <v>1.3175785953794499</v>
      </c>
    </row>
    <row r="141" spans="1:18" ht="15.75" thickTop="1" x14ac:dyDescent="0.25">
      <c r="A141" s="1" t="s">
        <v>134</v>
      </c>
      <c r="B141" s="1" t="s">
        <v>131</v>
      </c>
      <c r="C141" s="1" t="s">
        <v>132</v>
      </c>
      <c r="D141" s="220">
        <v>25.43</v>
      </c>
      <c r="E141" s="220">
        <v>108937.04</v>
      </c>
      <c r="F141" s="220">
        <v>2.33E-4</v>
      </c>
      <c r="H141" s="72"/>
    </row>
    <row r="142" spans="1:18" ht="15.75" thickBot="1" x14ac:dyDescent="0.3">
      <c r="A142" s="1" t="s">
        <v>143</v>
      </c>
      <c r="B142" s="1" t="s">
        <v>131</v>
      </c>
      <c r="C142" s="1" t="s">
        <v>132</v>
      </c>
      <c r="D142" s="220">
        <v>7.75</v>
      </c>
      <c r="E142" s="220">
        <v>109084.93</v>
      </c>
      <c r="F142" s="220">
        <v>7.1000000000000005E-5</v>
      </c>
      <c r="H142" s="73" t="s">
        <v>180</v>
      </c>
    </row>
    <row r="143" spans="1:18" ht="15.75" thickTop="1" x14ac:dyDescent="0.25">
      <c r="A143" s="1" t="s">
        <v>144</v>
      </c>
      <c r="B143" s="1" t="s">
        <v>131</v>
      </c>
      <c r="C143" s="1" t="s">
        <v>132</v>
      </c>
      <c r="D143" s="220">
        <v>14.95</v>
      </c>
      <c r="E143" s="220">
        <v>105260.34</v>
      </c>
      <c r="F143" s="220">
        <v>1.4200000000000001E-4</v>
      </c>
      <c r="H143" s="79" t="s">
        <v>170</v>
      </c>
      <c r="I143" s="50">
        <v>0.25</v>
      </c>
      <c r="J143" s="154">
        <f>($F$146 - $M$147) * $F$148</f>
        <v>5.9820000000000001E-4</v>
      </c>
      <c r="K143" s="154">
        <f>($F$147 - $M$147) * $F$148</f>
        <v>5.9420000000000002E-4</v>
      </c>
      <c r="L143" s="52"/>
      <c r="M143" s="155">
        <f>IFERROR(AVERAGE(J143:L143),"")</f>
        <v>5.9620000000000007E-4</v>
      </c>
      <c r="N143" s="156">
        <f>IFERROR(STDEV(J143:L143),"")</f>
        <v>2.8284271247461823E-6</v>
      </c>
    </row>
    <row r="144" spans="1:18" x14ac:dyDescent="0.25">
      <c r="A144" s="1" t="s">
        <v>141</v>
      </c>
      <c r="B144" s="1" t="s">
        <v>131</v>
      </c>
      <c r="C144" s="1" t="s">
        <v>132</v>
      </c>
      <c r="D144" s="220">
        <v>242.42</v>
      </c>
      <c r="E144" s="220">
        <v>99394.2</v>
      </c>
      <c r="F144" s="220">
        <v>2.4399999999999999E-3</v>
      </c>
      <c r="H144" s="80" t="s">
        <v>171</v>
      </c>
      <c r="I144" s="22">
        <v>7.4999999999999997E-2</v>
      </c>
      <c r="J144" s="48">
        <f>($F$142 - $M$147) * $F$148</f>
        <v>2.3020000000000001E-4</v>
      </c>
      <c r="K144" s="48">
        <f>($F$143 - $M$147) * $F$148</f>
        <v>5.1420000000000003E-4</v>
      </c>
      <c r="L144" s="18"/>
      <c r="M144" s="62">
        <f>IFERROR(AVERAGE(J144:L144),"")</f>
        <v>3.7220000000000005E-4</v>
      </c>
      <c r="N144" s="63">
        <f>IFERROR(STDEV(J144:L144),"")</f>
        <v>2.0081832585697949E-4</v>
      </c>
    </row>
    <row r="145" spans="1:22" x14ac:dyDescent="0.25">
      <c r="A145" s="1" t="s">
        <v>142</v>
      </c>
      <c r="B145" s="1" t="s">
        <v>131</v>
      </c>
      <c r="C145" s="1" t="s">
        <v>132</v>
      </c>
      <c r="D145" s="220">
        <v>163.47999999999999</v>
      </c>
      <c r="E145" s="220">
        <v>110435.84</v>
      </c>
      <c r="F145" s="220">
        <v>1.48E-3</v>
      </c>
      <c r="H145" s="80" t="s">
        <v>172</v>
      </c>
      <c r="I145" s="20">
        <v>0.25</v>
      </c>
      <c r="J145" s="120">
        <f>($F$144 - $M$147) * $F$148</f>
        <v>9.7061999999999999E-3</v>
      </c>
      <c r="K145" s="120">
        <f>($F$145 - $M$147) * $F$148</f>
        <v>5.8662000000000002E-3</v>
      </c>
      <c r="L145" s="18"/>
      <c r="M145" s="125">
        <f>IFERROR(AVERAGE(J145:L145),"")</f>
        <v>7.7862000000000001E-3</v>
      </c>
      <c r="N145" s="157">
        <f>IFERROR(STDEV(J145:L145),"")</f>
        <v>2.7152900397563423E-3</v>
      </c>
    </row>
    <row r="146" spans="1:22" x14ac:dyDescent="0.25">
      <c r="A146" s="1" t="s">
        <v>139</v>
      </c>
      <c r="B146" s="1" t="s">
        <v>131</v>
      </c>
      <c r="C146" s="1" t="s">
        <v>132</v>
      </c>
      <c r="D146" s="220">
        <v>17.95</v>
      </c>
      <c r="E146" s="220">
        <v>110164.18</v>
      </c>
      <c r="F146" s="220">
        <v>1.63E-4</v>
      </c>
      <c r="H146" s="80" t="s">
        <v>173</v>
      </c>
      <c r="I146" s="18"/>
      <c r="J146" s="18"/>
      <c r="K146" s="18"/>
      <c r="L146" s="18"/>
      <c r="M146" s="18"/>
      <c r="N146" s="53"/>
    </row>
    <row r="147" spans="1:22" ht="15.75" thickBot="1" x14ac:dyDescent="0.3">
      <c r="A147" s="1" t="s">
        <v>140</v>
      </c>
      <c r="B147" s="1" t="s">
        <v>131</v>
      </c>
      <c r="C147" s="1" t="s">
        <v>132</v>
      </c>
      <c r="D147" s="220">
        <v>17.82</v>
      </c>
      <c r="E147" s="220">
        <v>110068.41</v>
      </c>
      <c r="F147" s="220">
        <v>1.6200000000000001E-4</v>
      </c>
      <c r="H147" s="81" t="s">
        <v>174</v>
      </c>
      <c r="I147" s="47"/>
      <c r="J147" s="49">
        <f>IF($G$134&lt;&gt;"","Point Deleted",$F$134)</f>
        <v>1.52E-5</v>
      </c>
      <c r="K147" s="49">
        <f>IF($G$135&lt;&gt;"","Point Deleted",$F$135)</f>
        <v>1.17E-5</v>
      </c>
      <c r="L147" s="47"/>
      <c r="M147" s="49">
        <f t="shared" ref="M147:M152" si="10">IFERROR(AVERAGE(J147:L147),"")</f>
        <v>1.345E-5</v>
      </c>
      <c r="N147" s="65">
        <f t="shared" ref="N147:N152" si="11">IFERROR(STDEV(J147:L147),"")</f>
        <v>2.4748737341529166E-6</v>
      </c>
    </row>
    <row r="148" spans="1:22" ht="66.75" thickTop="1" thickBot="1" x14ac:dyDescent="0.3">
      <c r="C148" s="73"/>
      <c r="E148" s="221" t="s">
        <v>4</v>
      </c>
      <c r="F148" s="222">
        <v>4</v>
      </c>
      <c r="H148" s="82" t="s">
        <v>175</v>
      </c>
      <c r="I148" s="46"/>
      <c r="J148" s="70">
        <f>IFERROR(IF(ISTEXT($J$144),NA(),($J$144 * $I$144) / ($F$150 * 3600)),"")</f>
        <v>2.397916666666667E-9</v>
      </c>
      <c r="K148" s="56">
        <f>IFERROR(IF(ISTEXT($K$144),NA(),($K$144 * $I$144) / ($F$150 * 3600)),"")</f>
        <v>5.3562500000000004E-9</v>
      </c>
      <c r="L148" s="46"/>
      <c r="M148" s="56">
        <f t="shared" si="10"/>
        <v>3.8770833333333337E-9</v>
      </c>
      <c r="N148" s="66">
        <f t="shared" si="11"/>
        <v>2.0918575610102032E-9</v>
      </c>
      <c r="P148" s="83" t="s">
        <v>181</v>
      </c>
      <c r="Q148" s="84" t="s">
        <v>182</v>
      </c>
      <c r="R148" s="85" t="s">
        <v>155</v>
      </c>
      <c r="S148" s="85" t="s">
        <v>183</v>
      </c>
      <c r="T148" s="85" t="s">
        <v>184</v>
      </c>
      <c r="U148" s="85" t="s">
        <v>185</v>
      </c>
      <c r="V148" s="85" t="s">
        <v>177</v>
      </c>
    </row>
    <row r="149" spans="1:22" ht="18.75" thickTop="1" x14ac:dyDescent="0.35">
      <c r="C149" s="73"/>
      <c r="E149" s="223" t="s">
        <v>166</v>
      </c>
      <c r="F149" s="224">
        <v>0.11</v>
      </c>
      <c r="H149" s="80" t="s">
        <v>176</v>
      </c>
      <c r="I149" s="18"/>
      <c r="J149" s="158">
        <f>IFERROR(IF(ISTEXT($J$145),NA(),$J$145),"")</f>
        <v>9.7061999999999999E-3</v>
      </c>
      <c r="K149" s="125">
        <f>IFERROR(IF(ISTEXT($K$145),NA(),$K$145),"")</f>
        <v>5.8662000000000002E-3</v>
      </c>
      <c r="L149" s="18"/>
      <c r="M149" s="125">
        <f t="shared" si="10"/>
        <v>7.7862000000000001E-3</v>
      </c>
      <c r="N149" s="157">
        <f t="shared" si="11"/>
        <v>2.7152900397563423E-3</v>
      </c>
      <c r="Q149" s="86"/>
      <c r="R149" s="86" t="s">
        <v>169</v>
      </c>
      <c r="S149" s="93">
        <f>$J$140</f>
        <v>2.009484768105458</v>
      </c>
      <c r="T149" s="93">
        <f>$K$140</f>
        <v>0.14614724902734699</v>
      </c>
      <c r="U149" s="86" t="str">
        <f>$L$140</f>
        <v/>
      </c>
      <c r="V149" s="135">
        <f>$M$139</f>
        <v>7.0919671565343317E-2</v>
      </c>
    </row>
    <row r="150" spans="1:22" ht="30" x14ac:dyDescent="0.25">
      <c r="C150" s="73"/>
      <c r="E150" s="223" t="s">
        <v>167</v>
      </c>
      <c r="F150" s="224">
        <v>2</v>
      </c>
      <c r="H150" s="80" t="s">
        <v>177</v>
      </c>
      <c r="I150" s="18"/>
      <c r="J150" s="128">
        <f>IFERROR(IF(OR(ISTEXT($J$143),ISTEXT($J$144),ISTEXT($J$145)),NA(),(($J$143 * $I$143) + ($J$144 * $I$144)) / $J$145 / $I$145),"")</f>
        <v>6.8745750139086362E-2</v>
      </c>
      <c r="K150" s="31">
        <f>IFERROR(IF(OR(ISTEXT($K$143),ISTEXT($K$144),ISTEXT($K$145)),NA(),(($K$143 * $I$143) + ($K$144 * $I$144)) / $K$145 / $I$145),"")</f>
        <v>0.12758855818076439</v>
      </c>
      <c r="L150" s="18" t="str">
        <f>IFERROR(IF(OR(ISTEXT($L$143),ISTEXT($L$144),ISTEXT($L$145)),NA(),(($L$143 * $I$143) + ($L$144 * $I$144)) / $L$145 / $I$145),"")</f>
        <v/>
      </c>
      <c r="M150" s="123">
        <f t="shared" si="10"/>
        <v>9.8167154159925385E-2</v>
      </c>
      <c r="N150" s="116">
        <f t="shared" si="11"/>
        <v>4.1608148590328839E-2</v>
      </c>
      <c r="P150" s="87" t="str">
        <f>$B$132</f>
        <v>DTXSID8032675</v>
      </c>
      <c r="Q150" s="92">
        <f>$F$151</f>
        <v>10</v>
      </c>
      <c r="R150" s="86" t="s">
        <v>180</v>
      </c>
      <c r="S150" s="93">
        <f>$J$151</f>
        <v>2.2459090503227248</v>
      </c>
      <c r="T150" s="93">
        <f>$K$151</f>
        <v>8.3006344512941634</v>
      </c>
      <c r="U150" s="86" t="str">
        <f>$L$151</f>
        <v/>
      </c>
      <c r="V150" s="135">
        <f>$M$150</f>
        <v>9.8167154159925385E-2</v>
      </c>
    </row>
    <row r="151" spans="1:22" ht="18.75" thickBot="1" x14ac:dyDescent="0.4">
      <c r="C151" s="73"/>
      <c r="E151" s="225" t="s">
        <v>168</v>
      </c>
      <c r="F151" s="226">
        <v>10</v>
      </c>
      <c r="H151" s="81" t="s">
        <v>179</v>
      </c>
      <c r="I151" s="47"/>
      <c r="J151" s="71">
        <f>IFERROR($J$148 / $J$145 / $F$149 * 1000000,"")</f>
        <v>2.2459090503227248</v>
      </c>
      <c r="K151" s="57">
        <f>IFERROR($K$148 / $K$145 / $F$149 * 1000000,"")</f>
        <v>8.3006344512941634</v>
      </c>
      <c r="L151" s="47" t="str">
        <f>IFERROR($L$148 / $L$145 / $F$149 * 1000000,"")</f>
        <v/>
      </c>
      <c r="M151" s="57">
        <f t="shared" si="10"/>
        <v>5.2732717508084441</v>
      </c>
      <c r="N151" s="117">
        <f t="shared" si="11"/>
        <v>4.2813373892493409</v>
      </c>
      <c r="P151" s="88"/>
      <c r="Q151" s="95"/>
      <c r="R151" s="96" t="s">
        <v>151</v>
      </c>
      <c r="S151" s="146">
        <f>$J$152</f>
        <v>1.1176541798026007</v>
      </c>
      <c r="T151" s="97">
        <f>$K$152</f>
        <v>56.796378354962762</v>
      </c>
      <c r="U151" s="96" t="str">
        <f>$L$152</f>
        <v/>
      </c>
      <c r="V151" s="96"/>
    </row>
    <row r="152" spans="1:22" ht="15.75" thickBot="1" x14ac:dyDescent="0.3">
      <c r="H152" s="54" t="s">
        <v>151</v>
      </c>
      <c r="I152" s="55"/>
      <c r="J152" s="143">
        <f>IFERROR($J$151 / $J$140,"")</f>
        <v>1.1176541798026007</v>
      </c>
      <c r="K152" s="58">
        <f>IFERROR($K$151 / $K$140,"")</f>
        <v>56.796378354962762</v>
      </c>
      <c r="L152" s="55" t="str">
        <f>IFERROR($L$151 / $L$140,"")</f>
        <v/>
      </c>
      <c r="M152" s="58">
        <f t="shared" si="10"/>
        <v>28.957016267382681</v>
      </c>
      <c r="N152" s="69">
        <f t="shared" si="11"/>
        <v>39.370803432071114</v>
      </c>
      <c r="P152" s="89"/>
      <c r="Q152" s="98"/>
      <c r="R152" s="86"/>
      <c r="S152" s="86"/>
      <c r="T152" s="86"/>
      <c r="U152" s="86"/>
      <c r="V152" s="86"/>
    </row>
    <row r="153" spans="1:22" ht="15.75" thickTop="1" x14ac:dyDescent="0.25"/>
    <row r="157" spans="1:22" ht="15.75" thickBot="1" x14ac:dyDescent="0.3">
      <c r="H157" s="73" t="s">
        <v>169</v>
      </c>
    </row>
    <row r="158" spans="1:22" ht="15.75" thickTop="1" x14ac:dyDescent="0.25">
      <c r="A158" s="1" t="s">
        <v>7</v>
      </c>
      <c r="B158" s="1" t="s">
        <v>8</v>
      </c>
      <c r="C158" s="1" t="s">
        <v>9</v>
      </c>
      <c r="D158" s="220">
        <v>3.585</v>
      </c>
      <c r="E158" s="220">
        <v>64974.218999999997</v>
      </c>
      <c r="F158" s="220">
        <v>5.5175700000000001E-5</v>
      </c>
      <c r="H158" s="74" t="s">
        <v>170</v>
      </c>
      <c r="I158" s="25">
        <v>7.4999999999999997E-2</v>
      </c>
      <c r="J158" s="100">
        <f>($F$166 - $M$162) * $F$174</f>
        <v>3.1796832691999999</v>
      </c>
      <c r="K158" s="100">
        <f>($F$167 - $M$162) * $F$174</f>
        <v>3.0400254007999998</v>
      </c>
      <c r="L158" s="27"/>
      <c r="M158" s="104">
        <f>IFERROR(AVERAGE(J158:L158),"")</f>
        <v>3.1098543349999996</v>
      </c>
      <c r="N158" s="149">
        <f>IFERROR(STDEV(J158:L158),"")</f>
        <v>9.8753025791698479E-2</v>
      </c>
      <c r="P158" s="1" t="s">
        <v>169</v>
      </c>
      <c r="Q158" s="14">
        <f>$M$166</f>
        <v>0.71281538018824975</v>
      </c>
      <c r="R158" s="14">
        <f>$N$166</f>
        <v>0.13759184189261173</v>
      </c>
    </row>
    <row r="159" spans="1:22" x14ac:dyDescent="0.25">
      <c r="A159" s="1" t="s">
        <v>10</v>
      </c>
      <c r="B159" s="1" t="s">
        <v>8</v>
      </c>
      <c r="C159" s="1" t="s">
        <v>9</v>
      </c>
      <c r="D159" s="220">
        <v>0.38</v>
      </c>
      <c r="E159" s="220">
        <v>54173.538999999997</v>
      </c>
      <c r="F159" s="220">
        <v>7.0145000000000003E-6</v>
      </c>
      <c r="H159" s="75" t="s">
        <v>171</v>
      </c>
      <c r="I159" s="20">
        <v>0.25</v>
      </c>
      <c r="J159" s="120">
        <f>($F$162 - $M$162) * $F$174</f>
        <v>7.0100568E-3</v>
      </c>
      <c r="K159" s="120">
        <f>($F$163 - $M$162) * $F$174</f>
        <v>7.6526928000000003E-3</v>
      </c>
      <c r="L159" s="18"/>
      <c r="M159" s="125">
        <f>IFERROR(AVERAGE(J159:L159),"")</f>
        <v>7.3313748000000001E-3</v>
      </c>
      <c r="N159" s="126">
        <f>IFERROR(STDEV(J159:L159),"")</f>
        <v>4.5441227343459833E-4</v>
      </c>
      <c r="P159" s="1" t="s">
        <v>180</v>
      </c>
      <c r="Q159" s="13">
        <f>$M$177</f>
        <v>4.0122679036456681</v>
      </c>
      <c r="R159" s="14">
        <f>$N$177</f>
        <v>0.19570775095876913</v>
      </c>
    </row>
    <row r="160" spans="1:22" x14ac:dyDescent="0.25">
      <c r="A160" s="1" t="s">
        <v>11</v>
      </c>
      <c r="B160" s="1" t="s">
        <v>8</v>
      </c>
      <c r="C160" s="1" t="s">
        <v>9</v>
      </c>
      <c r="D160" s="220">
        <v>0.17100000000000001</v>
      </c>
      <c r="E160" s="220">
        <v>53664.637000000002</v>
      </c>
      <c r="F160" s="220">
        <v>3.1864999999999999E-6</v>
      </c>
      <c r="H160" s="75" t="s">
        <v>172</v>
      </c>
      <c r="I160" s="22">
        <v>7.4999999999999997E-2</v>
      </c>
      <c r="J160" s="99">
        <f>($F$164 - $M$162) * $F$174</f>
        <v>3.5949420820000002</v>
      </c>
      <c r="K160" s="99">
        <f>($F$165 - $M$162) * $F$174</f>
        <v>2.9818545236</v>
      </c>
      <c r="L160" s="18"/>
      <c r="M160" s="101">
        <f>IFERROR(AVERAGE(J160:L160),"")</f>
        <v>3.2883983028000001</v>
      </c>
      <c r="N160" s="106">
        <f>IFERROR(STDEV(J160:L160),"")</f>
        <v>0.43351837000574361</v>
      </c>
    </row>
    <row r="161" spans="1:22" x14ac:dyDescent="0.25">
      <c r="A161" s="1" t="s">
        <v>12</v>
      </c>
      <c r="B161" s="1" t="s">
        <v>8</v>
      </c>
      <c r="C161" s="1" t="s">
        <v>9</v>
      </c>
      <c r="D161" s="220">
        <v>3.9260000000000002</v>
      </c>
      <c r="E161" s="220">
        <v>44621.601999999999</v>
      </c>
      <c r="F161" s="220">
        <v>8.7984299999999997E-5</v>
      </c>
      <c r="H161" s="75" t="s">
        <v>173</v>
      </c>
      <c r="I161" s="18"/>
      <c r="J161" s="18"/>
      <c r="K161" s="18"/>
      <c r="L161" s="18"/>
      <c r="M161" s="18"/>
      <c r="N161" s="28"/>
    </row>
    <row r="162" spans="1:22" ht="15.75" thickBot="1" x14ac:dyDescent="0.3">
      <c r="A162" s="1" t="s">
        <v>17</v>
      </c>
      <c r="B162" s="1" t="s">
        <v>8</v>
      </c>
      <c r="C162" s="1" t="s">
        <v>9</v>
      </c>
      <c r="D162" s="220">
        <v>72.518000000000001</v>
      </c>
      <c r="E162" s="220">
        <v>40658.008000000002</v>
      </c>
      <c r="F162" s="220">
        <v>1.7836092999999999E-3</v>
      </c>
      <c r="H162" s="76" t="s">
        <v>174</v>
      </c>
      <c r="I162" s="19"/>
      <c r="J162" s="24">
        <f>IF($G$158&lt;&gt;"","Point Deleted",$F$158)</f>
        <v>5.5175700000000001E-5</v>
      </c>
      <c r="K162" s="24">
        <f>IF($G$159&lt;&gt;"","Point Deleted",$F$159)</f>
        <v>7.0145000000000003E-6</v>
      </c>
      <c r="L162" s="19"/>
      <c r="M162" s="24">
        <f>IFERROR(AVERAGE(J162:L162),"")</f>
        <v>3.10951E-5</v>
      </c>
      <c r="N162" s="38">
        <f>IFERROR(STDEV(J162:L162),"")</f>
        <v>3.4055111110081556E-5</v>
      </c>
    </row>
    <row r="163" spans="1:22" x14ac:dyDescent="0.25">
      <c r="A163" s="1" t="s">
        <v>18</v>
      </c>
      <c r="B163" s="1" t="s">
        <v>8</v>
      </c>
      <c r="C163" s="1" t="s">
        <v>9</v>
      </c>
      <c r="D163" s="220">
        <v>123.175</v>
      </c>
      <c r="E163" s="220">
        <v>63352.883000000002</v>
      </c>
      <c r="F163" s="220">
        <v>1.9442683E-3</v>
      </c>
      <c r="H163" s="77" t="s">
        <v>175</v>
      </c>
      <c r="I163" s="17"/>
      <c r="J163" s="42">
        <f>IFERROR(IF(ISTEXT($J$159),NA(),($J$159 * $I$159) / ($F$176 * 3600)),"")</f>
        <v>2.4340474999999999E-7</v>
      </c>
      <c r="K163" s="30">
        <f>IFERROR(IF(ISTEXT($K$159),NA(),($K$159 * $I$159) / ($F$176 * 3600)),"")</f>
        <v>2.6571849999999998E-7</v>
      </c>
      <c r="L163" s="17"/>
      <c r="M163" s="30">
        <f>IFERROR(AVERAGE(J163:L163),"")</f>
        <v>2.5456162499999999E-7</v>
      </c>
      <c r="N163" s="39">
        <f>IFERROR(STDEV(J163:L163),"")</f>
        <v>1.5778203938701317E-8</v>
      </c>
    </row>
    <row r="164" spans="1:22" ht="18" x14ac:dyDescent="0.35">
      <c r="A164" s="1" t="s">
        <v>15</v>
      </c>
      <c r="B164" s="1" t="s">
        <v>8</v>
      </c>
      <c r="C164" s="1" t="s">
        <v>9</v>
      </c>
      <c r="D164" s="220">
        <v>27658.153999999999</v>
      </c>
      <c r="E164" s="220">
        <v>30773.455000000002</v>
      </c>
      <c r="F164" s="220">
        <v>0.89876661560000004</v>
      </c>
      <c r="H164" s="75" t="s">
        <v>176</v>
      </c>
      <c r="I164" s="18"/>
      <c r="J164" s="109">
        <f>IFERROR(IF(ISTEXT($J$160),NA(),$J$160),"")</f>
        <v>3.5949420820000002</v>
      </c>
      <c r="K164" s="101">
        <f>IFERROR(IF(ISTEXT($K$160),NA(),$K$160),"")</f>
        <v>2.9818545236</v>
      </c>
      <c r="L164" s="18"/>
      <c r="M164" s="101">
        <f>IFERROR(AVERAGE(J164:L164),"")</f>
        <v>3.2883983028000001</v>
      </c>
      <c r="N164" s="106">
        <f>IFERROR(STDEV(J164:L164),"")</f>
        <v>0.43351837000574361</v>
      </c>
    </row>
    <row r="165" spans="1:22" x14ac:dyDescent="0.25">
      <c r="A165" s="1" t="s">
        <v>16</v>
      </c>
      <c r="B165" s="1" t="s">
        <v>8</v>
      </c>
      <c r="C165" s="1" t="s">
        <v>9</v>
      </c>
      <c r="D165" s="220">
        <v>41036.203000000001</v>
      </c>
      <c r="E165" s="220">
        <v>55045.597999999998</v>
      </c>
      <c r="F165" s="220">
        <v>0.745494726</v>
      </c>
      <c r="H165" s="75" t="s">
        <v>177</v>
      </c>
      <c r="I165" s="18"/>
      <c r="J165" s="44">
        <f>IFERROR(IF(OR(ISTEXT($J$158),ISTEXT($J$159),ISTEXT($J$160)),NA(),(($J$158 * $I$158) + ($J$159 * $I$159)) / $J$160 / $I$160),"")</f>
        <v>0.89098796368313793</v>
      </c>
      <c r="K165" s="137">
        <f>IFERROR(IF(OR(ISTEXT($K$158),ISTEXT($K$159),ISTEXT($K$160)),NA(),(($K$158 * $I$158) + ($K$159 * $I$159)) / $K$160 / $I$160),"")</f>
        <v>1.0280630233761281</v>
      </c>
      <c r="L165" s="18" t="str">
        <f>IFERROR(IF(OR(ISTEXT($L$158),ISTEXT($L$159),ISTEXT($L$160)),NA(),(($L$158 * $I$158) + ($L$159 * $I$159)) / $L$160 / $I$160),"")</f>
        <v/>
      </c>
      <c r="M165" s="31">
        <f>IFERROR(AVERAGE(J165:L165),"")</f>
        <v>0.95952549352963301</v>
      </c>
      <c r="N165" s="107">
        <f>IFERROR(STDEV(J165:L165),"")</f>
        <v>9.6926704240464137E-2</v>
      </c>
    </row>
    <row r="166" spans="1:22" ht="18.75" thickBot="1" x14ac:dyDescent="0.4">
      <c r="A166" s="1" t="s">
        <v>13</v>
      </c>
      <c r="B166" s="1" t="s">
        <v>8</v>
      </c>
      <c r="C166" s="1" t="s">
        <v>9</v>
      </c>
      <c r="D166" s="220">
        <v>33748.366999999998</v>
      </c>
      <c r="E166" s="220">
        <v>42453.343999999997</v>
      </c>
      <c r="F166" s="220">
        <v>0.79495191239999996</v>
      </c>
      <c r="H166" s="78" t="s">
        <v>179</v>
      </c>
      <c r="I166" s="29"/>
      <c r="J166" s="110">
        <f>IFERROR($J$163 / $J$160 / $F$175 * 1000000,"")</f>
        <v>0.61552325575003641</v>
      </c>
      <c r="K166" s="102">
        <f>IFERROR($K$163 / $K$160 / $F$175 * 1000000,"")</f>
        <v>0.81010750462646308</v>
      </c>
      <c r="L166" s="29" t="str">
        <f>IFERROR($L$163 / $L$160 / $F$175 * 1000000,"")</f>
        <v/>
      </c>
      <c r="M166" s="102">
        <f>IFERROR(AVERAGE(J166:L166),"")</f>
        <v>0.71281538018824975</v>
      </c>
      <c r="N166" s="108">
        <f>IFERROR(STDEV(J166:L166),"")</f>
        <v>0.13759184189261173</v>
      </c>
    </row>
    <row r="167" spans="1:22" ht="15.75" thickTop="1" x14ac:dyDescent="0.25">
      <c r="A167" s="1" t="s">
        <v>14</v>
      </c>
      <c r="B167" s="1" t="s">
        <v>8</v>
      </c>
      <c r="C167" s="1" t="s">
        <v>9</v>
      </c>
      <c r="D167" s="220">
        <v>33175.464999999997</v>
      </c>
      <c r="E167" s="220">
        <v>43649.777000000002</v>
      </c>
      <c r="F167" s="220">
        <v>0.76003744529999995</v>
      </c>
      <c r="H167" s="72"/>
    </row>
    <row r="168" spans="1:22" ht="15.75" thickBot="1" x14ac:dyDescent="0.3">
      <c r="A168" s="1" t="s">
        <v>23</v>
      </c>
      <c r="B168" s="1" t="s">
        <v>8</v>
      </c>
      <c r="C168" s="1" t="s">
        <v>9</v>
      </c>
      <c r="D168" s="220">
        <v>1556.38</v>
      </c>
      <c r="E168" s="220">
        <v>44777.785000000003</v>
      </c>
      <c r="F168" s="220">
        <v>3.47578604E-2</v>
      </c>
      <c r="H168" s="73" t="s">
        <v>180</v>
      </c>
    </row>
    <row r="169" spans="1:22" ht="15.75" thickTop="1" x14ac:dyDescent="0.25">
      <c r="A169" s="1" t="s">
        <v>24</v>
      </c>
      <c r="B169" s="1" t="s">
        <v>8</v>
      </c>
      <c r="C169" s="1" t="s">
        <v>9</v>
      </c>
      <c r="D169" s="220">
        <v>1135.52</v>
      </c>
      <c r="E169" s="220">
        <v>34499.211000000003</v>
      </c>
      <c r="F169" s="220">
        <v>3.2914375900000001E-2</v>
      </c>
      <c r="H169" s="79" t="s">
        <v>170</v>
      </c>
      <c r="I169" s="50">
        <v>0.25</v>
      </c>
      <c r="J169" s="111">
        <f>($F$172 - $M$173) * $F$174</f>
        <v>2.4848756932000002</v>
      </c>
      <c r="K169" s="111">
        <f>($F$173 - $M$173) * $F$174</f>
        <v>2.3328533864000001</v>
      </c>
      <c r="L169" s="52"/>
      <c r="M169" s="113">
        <f>IFERROR(AVERAGE(J169:L169),"")</f>
        <v>2.4088645398000001</v>
      </c>
      <c r="N169" s="114">
        <f>IFERROR(STDEV(J169:L169),"")</f>
        <v>0.10749600402990192</v>
      </c>
    </row>
    <row r="170" spans="1:22" x14ac:dyDescent="0.25">
      <c r="A170" s="1" t="s">
        <v>21</v>
      </c>
      <c r="B170" s="1" t="s">
        <v>8</v>
      </c>
      <c r="C170" s="1" t="s">
        <v>9</v>
      </c>
      <c r="D170" s="220">
        <v>30363.657999999999</v>
      </c>
      <c r="E170" s="220">
        <v>38337.737999999998</v>
      </c>
      <c r="F170" s="220">
        <v>0.79200442130000004</v>
      </c>
      <c r="H170" s="80" t="s">
        <v>171</v>
      </c>
      <c r="I170" s="22">
        <v>7.4999999999999997E-2</v>
      </c>
      <c r="J170" s="121">
        <f>($F$168 - $M$173) * $F$174</f>
        <v>0.1388491</v>
      </c>
      <c r="K170" s="121">
        <f>($F$169 - $M$173) * $F$174</f>
        <v>0.13147516200000001</v>
      </c>
      <c r="L170" s="18"/>
      <c r="M170" s="20">
        <f>IFERROR(AVERAGE(J170:L170),"")</f>
        <v>0.13516213100000002</v>
      </c>
      <c r="N170" s="157">
        <f>IFERROR(STDEV(J170:L170),"")</f>
        <v>5.2141615638491654E-3</v>
      </c>
    </row>
    <row r="171" spans="1:22" x14ac:dyDescent="0.25">
      <c r="A171" s="1" t="s">
        <v>22</v>
      </c>
      <c r="B171" s="1" t="s">
        <v>8</v>
      </c>
      <c r="C171" s="1" t="s">
        <v>9</v>
      </c>
      <c r="D171" s="220">
        <v>26383.278999999999</v>
      </c>
      <c r="E171" s="220">
        <v>32834.519999999997</v>
      </c>
      <c r="F171" s="220">
        <v>0.80352260369999995</v>
      </c>
      <c r="H171" s="80" t="s">
        <v>172</v>
      </c>
      <c r="I171" s="20">
        <v>0.25</v>
      </c>
      <c r="J171" s="99">
        <f>($F$170 - $M$173) * $F$174</f>
        <v>3.1678353436000002</v>
      </c>
      <c r="K171" s="99">
        <f>($F$171 - $M$173) * $F$174</f>
        <v>3.2139080731999998</v>
      </c>
      <c r="L171" s="18"/>
      <c r="M171" s="101">
        <f>IFERROR(AVERAGE(J171:L171),"")</f>
        <v>3.1908717084</v>
      </c>
      <c r="N171" s="64">
        <f>IFERROR(STDEV(J171:L171),"")</f>
        <v>3.2578339527933917E-2</v>
      </c>
    </row>
    <row r="172" spans="1:22" x14ac:dyDescent="0.25">
      <c r="A172" s="1" t="s">
        <v>19</v>
      </c>
      <c r="B172" s="1" t="s">
        <v>8</v>
      </c>
      <c r="C172" s="1" t="s">
        <v>9</v>
      </c>
      <c r="D172" s="220">
        <v>25708.008000000002</v>
      </c>
      <c r="E172" s="220">
        <v>41380.133000000002</v>
      </c>
      <c r="F172" s="220">
        <v>0.62126450870000005</v>
      </c>
      <c r="H172" s="80" t="s">
        <v>173</v>
      </c>
      <c r="I172" s="18"/>
      <c r="J172" s="18"/>
      <c r="K172" s="18"/>
      <c r="L172" s="18"/>
      <c r="M172" s="18"/>
      <c r="N172" s="53"/>
    </row>
    <row r="173" spans="1:22" ht="15.75" thickBot="1" x14ac:dyDescent="0.3">
      <c r="A173" s="1" t="s">
        <v>20</v>
      </c>
      <c r="B173" s="1" t="s">
        <v>8</v>
      </c>
      <c r="C173" s="1" t="s">
        <v>9</v>
      </c>
      <c r="D173" s="220">
        <v>25758.186000000002</v>
      </c>
      <c r="E173" s="220">
        <v>44162.523000000001</v>
      </c>
      <c r="F173" s="220">
        <v>0.58325893200000001</v>
      </c>
      <c r="H173" s="81" t="s">
        <v>174</v>
      </c>
      <c r="I173" s="47"/>
      <c r="J173" s="49">
        <f>IF($G$160&lt;&gt;"","Point Deleted",$F$160)</f>
        <v>3.1864999999999999E-6</v>
      </c>
      <c r="K173" s="49">
        <f>IF($G$161&lt;&gt;"","Point Deleted",$F$161)</f>
        <v>8.7984299999999997E-5</v>
      </c>
      <c r="L173" s="47"/>
      <c r="M173" s="49">
        <f t="shared" ref="M173:M178" si="12">IFERROR(AVERAGE(J173:L173),"")</f>
        <v>4.5585399999999999E-5</v>
      </c>
      <c r="N173" s="65">
        <f t="shared" ref="N173:N178" si="13">IFERROR(STDEV(J173:L173),"")</f>
        <v>5.9961099409700616E-5</v>
      </c>
    </row>
    <row r="174" spans="1:22" ht="66.75" thickTop="1" thickBot="1" x14ac:dyDescent="0.3">
      <c r="C174" s="73"/>
      <c r="E174" s="221" t="s">
        <v>4</v>
      </c>
      <c r="F174" s="222">
        <v>4</v>
      </c>
      <c r="H174" s="82" t="s">
        <v>175</v>
      </c>
      <c r="I174" s="46"/>
      <c r="J174" s="70">
        <f>IFERROR(IF(ISTEXT($J$170),NA(),($J$170 * $I$170) / ($F$176 * 3600)),"")</f>
        <v>1.4463447916666668E-6</v>
      </c>
      <c r="K174" s="56">
        <f>IFERROR(IF(ISTEXT($K$170),NA(),($K$170 * $I$170) / ($F$176 * 3600)),"")</f>
        <v>1.3695329375000001E-6</v>
      </c>
      <c r="L174" s="46"/>
      <c r="M174" s="56">
        <f t="shared" si="12"/>
        <v>1.4079388645833334E-6</v>
      </c>
      <c r="N174" s="66">
        <f t="shared" si="13"/>
        <v>5.4314182956762199E-8</v>
      </c>
      <c r="P174" s="83" t="s">
        <v>181</v>
      </c>
      <c r="Q174" s="84" t="s">
        <v>182</v>
      </c>
      <c r="R174" s="85" t="s">
        <v>155</v>
      </c>
      <c r="S174" s="85" t="s">
        <v>183</v>
      </c>
      <c r="T174" s="85" t="s">
        <v>184</v>
      </c>
      <c r="U174" s="85" t="s">
        <v>185</v>
      </c>
      <c r="V174" s="85" t="s">
        <v>177</v>
      </c>
    </row>
    <row r="175" spans="1:22" ht="18.75" thickTop="1" x14ac:dyDescent="0.35">
      <c r="C175" s="73"/>
      <c r="E175" s="223" t="s">
        <v>166</v>
      </c>
      <c r="F175" s="224">
        <v>0.11</v>
      </c>
      <c r="H175" s="80" t="s">
        <v>176</v>
      </c>
      <c r="I175" s="18"/>
      <c r="J175" s="109">
        <f>IFERROR(IF(ISTEXT($J$171),NA(),$J$171),"")</f>
        <v>3.1678353436000002</v>
      </c>
      <c r="K175" s="101">
        <f>IFERROR(IF(ISTEXT($K$171),NA(),$K$171),"")</f>
        <v>3.2139080731999998</v>
      </c>
      <c r="L175" s="18"/>
      <c r="M175" s="101">
        <f t="shared" si="12"/>
        <v>3.1908717084</v>
      </c>
      <c r="N175" s="64">
        <f t="shared" si="13"/>
        <v>3.2578339527933917E-2</v>
      </c>
      <c r="Q175" s="86"/>
      <c r="R175" s="86" t="s">
        <v>169</v>
      </c>
      <c r="S175" s="94">
        <f>$J$166</f>
        <v>0.61552325575003641</v>
      </c>
      <c r="T175" s="94">
        <f>$K$166</f>
        <v>0.81010750462646308</v>
      </c>
      <c r="U175" s="86" t="str">
        <f>$L$166</f>
        <v/>
      </c>
      <c r="V175" s="91">
        <f>$M$165</f>
        <v>0.95952549352963301</v>
      </c>
    </row>
    <row r="176" spans="1:22" x14ac:dyDescent="0.25">
      <c r="C176" s="73"/>
      <c r="E176" s="223" t="s">
        <v>167</v>
      </c>
      <c r="F176" s="224">
        <v>2</v>
      </c>
      <c r="H176" s="80" t="s">
        <v>177</v>
      </c>
      <c r="I176" s="18"/>
      <c r="J176" s="44">
        <f>IFERROR(IF(OR(ISTEXT($J$169),ISTEXT($J$170),ISTEXT($J$171)),NA(),(($J$169 * $I$169) + ($J$170 * $I$170)) / $J$171 / $I$171),"")</f>
        <v>0.79755736935771204</v>
      </c>
      <c r="K176" s="31">
        <f>IFERROR(IF(OR(ISTEXT($K$169),ISTEXT($K$170),ISTEXT($K$171)),NA(),(($K$169 * $I$169) + ($K$170 * $I$170)) / $K$171 / $I$171),"")</f>
        <v>0.73813434639963738</v>
      </c>
      <c r="L176" s="18" t="str">
        <f>IFERROR(IF(OR(ISTEXT($L$169),ISTEXT($L$170),ISTEXT($L$171)),NA(),(($L$169 * $I$169) + ($L$170 * $I$170)) / $L$171 / $I$171),"")</f>
        <v/>
      </c>
      <c r="M176" s="31">
        <f t="shared" si="12"/>
        <v>0.76784585787867465</v>
      </c>
      <c r="N176" s="116">
        <f t="shared" si="13"/>
        <v>4.2018422492258491E-2</v>
      </c>
      <c r="P176" s="87" t="str">
        <f>$B$158</f>
        <v>Ranitidine</v>
      </c>
      <c r="Q176" s="92">
        <f>$F$177</f>
        <v>10</v>
      </c>
      <c r="R176" s="86" t="s">
        <v>180</v>
      </c>
      <c r="S176" s="93">
        <f>$J$177</f>
        <v>4.150654181479382</v>
      </c>
      <c r="T176" s="93">
        <f>$K$177</f>
        <v>3.8738816258119546</v>
      </c>
      <c r="U176" s="86" t="str">
        <f>$L$177</f>
        <v/>
      </c>
      <c r="V176" s="91">
        <f>$M$176</f>
        <v>0.76784585787867465</v>
      </c>
    </row>
    <row r="177" spans="1:22" ht="18.75" thickBot="1" x14ac:dyDescent="0.4">
      <c r="C177" s="73"/>
      <c r="E177" s="225" t="s">
        <v>168</v>
      </c>
      <c r="F177" s="226">
        <v>10</v>
      </c>
      <c r="H177" s="81" t="s">
        <v>179</v>
      </c>
      <c r="I177" s="47"/>
      <c r="J177" s="71">
        <f>IFERROR($J$174 / $J$171 / $F$175 * 1000000,"")</f>
        <v>4.150654181479382</v>
      </c>
      <c r="K177" s="57">
        <f>IFERROR($K$174 / $K$171 / $F$175 * 1000000,"")</f>
        <v>3.8738816258119546</v>
      </c>
      <c r="L177" s="47" t="str">
        <f>IFERROR($L$174 / $L$171 / $F$175 * 1000000,"")</f>
        <v/>
      </c>
      <c r="M177" s="57">
        <f t="shared" si="12"/>
        <v>4.0122679036456681</v>
      </c>
      <c r="N177" s="68">
        <f t="shared" si="13"/>
        <v>0.19570775095876913</v>
      </c>
      <c r="P177" s="88"/>
      <c r="Q177" s="95"/>
      <c r="R177" s="96" t="s">
        <v>151</v>
      </c>
      <c r="S177" s="146">
        <f>$J$178</f>
        <v>6.7432938442295995</v>
      </c>
      <c r="T177" s="146">
        <f>$K$178</f>
        <v>4.7819352415432617</v>
      </c>
      <c r="U177" s="96" t="str">
        <f>$L$178</f>
        <v/>
      </c>
      <c r="V177" s="96"/>
    </row>
    <row r="178" spans="1:22" ht="15.75" thickBot="1" x14ac:dyDescent="0.3">
      <c r="H178" s="54" t="s">
        <v>151</v>
      </c>
      <c r="I178" s="55"/>
      <c r="J178" s="143">
        <f>IFERROR($J$177 / $J$166,"")</f>
        <v>6.7432938442295995</v>
      </c>
      <c r="K178" s="143">
        <f>IFERROR($K$177 / $K$166,"")</f>
        <v>4.7819352415432617</v>
      </c>
      <c r="L178" s="55" t="str">
        <f>IFERROR($L$177 / $L$166,"")</f>
        <v/>
      </c>
      <c r="M178" s="143">
        <f t="shared" si="12"/>
        <v>5.7626145428864302</v>
      </c>
      <c r="N178" s="159">
        <f t="shared" si="13"/>
        <v>1.3868899682980842</v>
      </c>
      <c r="P178" s="89"/>
      <c r="Q178" s="98"/>
      <c r="R178" s="86"/>
      <c r="S178" s="86"/>
      <c r="T178" s="86"/>
      <c r="U178" s="86"/>
      <c r="V178" s="86"/>
    </row>
    <row r="179" spans="1:22" ht="15.75" thickTop="1" x14ac:dyDescent="0.25"/>
    <row r="183" spans="1:22" ht="15.75" thickBot="1" x14ac:dyDescent="0.3">
      <c r="H183" s="73" t="s">
        <v>169</v>
      </c>
    </row>
    <row r="184" spans="1:22" ht="15.75" thickTop="1" x14ac:dyDescent="0.25">
      <c r="A184" s="1" t="s">
        <v>7</v>
      </c>
      <c r="B184" s="1" t="s">
        <v>25</v>
      </c>
      <c r="C184" s="1" t="s">
        <v>26</v>
      </c>
      <c r="D184" s="220">
        <v>0.10100000000000001</v>
      </c>
      <c r="E184" s="220">
        <v>64974.218999999997</v>
      </c>
      <c r="F184" s="220">
        <v>1.5544999999999999E-6</v>
      </c>
      <c r="H184" s="74" t="s">
        <v>170</v>
      </c>
      <c r="I184" s="25">
        <v>7.4999999999999997E-2</v>
      </c>
      <c r="J184" s="147">
        <f>($F$192 - $M$188) * $F$200</f>
        <v>0.78825063120000005</v>
      </c>
      <c r="K184" s="147">
        <f>($F$193 - $M$188) * $F$200</f>
        <v>0.75877963800000003</v>
      </c>
      <c r="L184" s="27"/>
      <c r="M184" s="148">
        <f>IFERROR(AVERAGE(J184:L184),"")</f>
        <v>0.77351513459999999</v>
      </c>
      <c r="N184" s="149">
        <f>IFERROR(STDEV(J184:L184),"")</f>
        <v>2.0839139140022642E-2</v>
      </c>
      <c r="P184" s="1" t="s">
        <v>169</v>
      </c>
      <c r="Q184" s="14">
        <f>$M$192</f>
        <v>0.10778548279594433</v>
      </c>
      <c r="R184" s="14">
        <f>$N$192</f>
        <v>0.10179195335928669</v>
      </c>
    </row>
    <row r="185" spans="1:22" x14ac:dyDescent="0.25">
      <c r="A185" s="1" t="s">
        <v>10</v>
      </c>
      <c r="B185" s="1" t="s">
        <v>25</v>
      </c>
      <c r="C185" s="1" t="s">
        <v>26</v>
      </c>
      <c r="D185" s="220">
        <v>3.5000000000000003E-2</v>
      </c>
      <c r="E185" s="220">
        <v>54173.538999999997</v>
      </c>
      <c r="F185" s="220">
        <v>6.4610000000000005E-7</v>
      </c>
      <c r="H185" s="75" t="s">
        <v>171</v>
      </c>
      <c r="I185" s="20">
        <v>0.25</v>
      </c>
      <c r="J185" s="48">
        <f>($F$188 - $M$188) * $F$200</f>
        <v>5.0003519999999998E-4</v>
      </c>
      <c r="K185" s="48">
        <f>($F$189 - $M$188) * $F$200</f>
        <v>1.0239E-4</v>
      </c>
      <c r="L185" s="18"/>
      <c r="M185" s="62">
        <f>IFERROR(AVERAGE(J185:L185),"")</f>
        <v>3.0121260000000002E-4</v>
      </c>
      <c r="N185" s="126">
        <f>IFERROR(STDEV(J185:L185),"")</f>
        <v>2.8117761742628091E-4</v>
      </c>
      <c r="P185" s="1" t="s">
        <v>180</v>
      </c>
      <c r="Q185" s="15">
        <f>$M$203</f>
        <v>11.045839752938722</v>
      </c>
      <c r="R185" s="14">
        <f>$N$203</f>
        <v>0.19535551691941988</v>
      </c>
    </row>
    <row r="186" spans="1:22" x14ac:dyDescent="0.25">
      <c r="A186" s="1" t="s">
        <v>11</v>
      </c>
      <c r="B186" s="1" t="s">
        <v>25</v>
      </c>
      <c r="C186" s="1" t="s">
        <v>26</v>
      </c>
      <c r="D186" s="220">
        <v>6.3E-2</v>
      </c>
      <c r="E186" s="220">
        <v>53664.637000000002</v>
      </c>
      <c r="F186" s="220">
        <v>1.1739999999999999E-6</v>
      </c>
      <c r="H186" s="75" t="s">
        <v>172</v>
      </c>
      <c r="I186" s="22">
        <v>7.4999999999999997E-2</v>
      </c>
      <c r="J186" s="121">
        <f>($F$190 - $M$188) * $F$200</f>
        <v>0.87804032399999998</v>
      </c>
      <c r="K186" s="121">
        <f>($F$191 - $M$188) * $F$200</f>
        <v>0.90260121920000003</v>
      </c>
      <c r="L186" s="18"/>
      <c r="M186" s="20">
        <f>IFERROR(AVERAGE(J186:L186),"")</f>
        <v>0.8903207716</v>
      </c>
      <c r="N186" s="139">
        <f>IFERROR(STDEV(J186:L186),"")</f>
        <v>1.7367175547932157E-2</v>
      </c>
    </row>
    <row r="187" spans="1:22" x14ac:dyDescent="0.25">
      <c r="A187" s="1" t="s">
        <v>12</v>
      </c>
      <c r="B187" s="1" t="s">
        <v>25</v>
      </c>
      <c r="C187" s="1" t="s">
        <v>26</v>
      </c>
      <c r="D187" s="220">
        <v>6.8000000000000005E-2</v>
      </c>
      <c r="E187" s="220">
        <v>44621.601999999999</v>
      </c>
      <c r="F187" s="220">
        <v>1.5238999999999999E-6</v>
      </c>
      <c r="H187" s="75" t="s">
        <v>173</v>
      </c>
      <c r="I187" s="18"/>
      <c r="J187" s="18"/>
      <c r="K187" s="18"/>
      <c r="L187" s="18"/>
      <c r="M187" s="18"/>
      <c r="N187" s="28"/>
    </row>
    <row r="188" spans="1:22" ht="15.75" thickBot="1" x14ac:dyDescent="0.3">
      <c r="A188" s="1" t="s">
        <v>31</v>
      </c>
      <c r="B188" s="1" t="s">
        <v>25</v>
      </c>
      <c r="C188" s="1" t="s">
        <v>26</v>
      </c>
      <c r="D188" s="220">
        <v>6.1859999999999999</v>
      </c>
      <c r="E188" s="220">
        <v>49052.777000000002</v>
      </c>
      <c r="F188" s="220">
        <v>1.2610909999999999E-4</v>
      </c>
      <c r="H188" s="76" t="s">
        <v>174</v>
      </c>
      <c r="I188" s="19"/>
      <c r="J188" s="24">
        <f>IF($G$184&lt;&gt;"","Point Deleted",$F$184)</f>
        <v>1.5544999999999999E-6</v>
      </c>
      <c r="K188" s="24">
        <f>IF($G$185&lt;&gt;"","Point Deleted",$F$185)</f>
        <v>6.4610000000000005E-7</v>
      </c>
      <c r="L188" s="19"/>
      <c r="M188" s="24">
        <f>IFERROR(AVERAGE(J188:L188),"")</f>
        <v>1.1002999999999999E-6</v>
      </c>
      <c r="N188" s="38">
        <f>IFERROR(STDEV(J188:L188),"")</f>
        <v>6.4233580002985964E-7</v>
      </c>
    </row>
    <row r="189" spans="1:22" x14ac:dyDescent="0.25">
      <c r="A189" s="1" t="s">
        <v>32</v>
      </c>
      <c r="B189" s="1" t="s">
        <v>25</v>
      </c>
      <c r="C189" s="1" t="s">
        <v>26</v>
      </c>
      <c r="D189" s="220">
        <v>1.276</v>
      </c>
      <c r="E189" s="220">
        <v>47794.226999999999</v>
      </c>
      <c r="F189" s="220">
        <v>2.66978E-5</v>
      </c>
      <c r="H189" s="77" t="s">
        <v>175</v>
      </c>
      <c r="I189" s="17"/>
      <c r="J189" s="42">
        <f>IFERROR(IF(ISTEXT($J$185),NA(),($J$185 * $I$185) / ($F$202 * 3600)),"")</f>
        <v>1.7362333333333333E-8</v>
      </c>
      <c r="K189" s="30">
        <f>IFERROR(IF(ISTEXT($K$185),NA(),($K$185 * $I$185) / ($F$202 * 3600)),"")</f>
        <v>3.5552083333333335E-9</v>
      </c>
      <c r="L189" s="17"/>
      <c r="M189" s="30">
        <f>IFERROR(AVERAGE(J189:L189),"")</f>
        <v>1.0458770833333333E-8</v>
      </c>
      <c r="N189" s="39">
        <f>IFERROR(STDEV(J189:L189),"")</f>
        <v>9.7631117161903089E-9</v>
      </c>
    </row>
    <row r="190" spans="1:22" ht="18" x14ac:dyDescent="0.35">
      <c r="A190" s="1" t="s">
        <v>29</v>
      </c>
      <c r="B190" s="1" t="s">
        <v>25</v>
      </c>
      <c r="C190" s="1" t="s">
        <v>26</v>
      </c>
      <c r="D190" s="220">
        <v>8734.7649999999994</v>
      </c>
      <c r="E190" s="220">
        <v>39791.891000000003</v>
      </c>
      <c r="F190" s="220">
        <v>0.2195111813</v>
      </c>
      <c r="H190" s="75" t="s">
        <v>176</v>
      </c>
      <c r="I190" s="18"/>
      <c r="J190" s="127">
        <f>IFERROR(IF(ISTEXT($J$186),NA(),$J$186),"")</f>
        <v>0.87804032399999998</v>
      </c>
      <c r="K190" s="20">
        <f>IFERROR(IF(ISTEXT($K$186),NA(),$K$186),"")</f>
        <v>0.90260121920000003</v>
      </c>
      <c r="L190" s="18"/>
      <c r="M190" s="20">
        <f>IFERROR(AVERAGE(J190:L190),"")</f>
        <v>0.8903207716</v>
      </c>
      <c r="N190" s="139">
        <f>IFERROR(STDEV(J190:L190),"")</f>
        <v>1.7367175547932157E-2</v>
      </c>
    </row>
    <row r="191" spans="1:22" x14ac:dyDescent="0.25">
      <c r="A191" s="1" t="s">
        <v>30</v>
      </c>
      <c r="B191" s="1" t="s">
        <v>25</v>
      </c>
      <c r="C191" s="1" t="s">
        <v>26</v>
      </c>
      <c r="D191" s="220">
        <v>7452.2920000000004</v>
      </c>
      <c r="E191" s="220">
        <v>33025.684000000001</v>
      </c>
      <c r="F191" s="220">
        <v>0.22565140510000001</v>
      </c>
      <c r="H191" s="75" t="s">
        <v>177</v>
      </c>
      <c r="I191" s="18"/>
      <c r="J191" s="44">
        <f>IFERROR(IF(OR(ISTEXT($J$184),ISTEXT($J$185),ISTEXT($J$186)),NA(),(($J$184 * $I$184) + ($J$185 * $I$185)) / $J$186 / $I$186),"")</f>
        <v>0.89963683171343733</v>
      </c>
      <c r="K191" s="31">
        <f>IFERROR(IF(OR(ISTEXT($K$184),ISTEXT($K$185),ISTEXT($K$186)),NA(),(($K$184 * $I$184) + ($K$185 * $I$185)) / $K$186 / $I$186),"")</f>
        <v>0.84103690738732828</v>
      </c>
      <c r="L191" s="18" t="str">
        <f>IFERROR(IF(OR(ISTEXT($L$184),ISTEXT($L$185),ISTEXT($L$186)),NA(),(($L$184 * $I$184) + ($L$185 * $I$185)) / $L$186 / $I$186),"")</f>
        <v/>
      </c>
      <c r="M191" s="31">
        <f>IFERROR(AVERAGE(J191:L191),"")</f>
        <v>0.87033686955038281</v>
      </c>
      <c r="N191" s="107">
        <f>IFERROR(STDEV(J191:L191),"")</f>
        <v>4.1436403868010237E-2</v>
      </c>
    </row>
    <row r="192" spans="1:22" ht="18.75" thickBot="1" x14ac:dyDescent="0.4">
      <c r="A192" s="1" t="s">
        <v>27</v>
      </c>
      <c r="B192" s="1" t="s">
        <v>25</v>
      </c>
      <c r="C192" s="1" t="s">
        <v>26</v>
      </c>
      <c r="D192" s="220">
        <v>6747.9380000000001</v>
      </c>
      <c r="E192" s="220">
        <v>34242.410000000003</v>
      </c>
      <c r="F192" s="220">
        <v>0.19706375810000001</v>
      </c>
      <c r="H192" s="78" t="s">
        <v>179</v>
      </c>
      <c r="I192" s="29"/>
      <c r="J192" s="110">
        <f>IFERROR($J$189 / $J$186 / $F$201 * 1000000,"")</f>
        <v>0.1797632632865207</v>
      </c>
      <c r="K192" s="32">
        <f>IFERROR($K$189 / $K$186 / $F$201 * 1000000,"")</f>
        <v>3.580770230536795E-2</v>
      </c>
      <c r="L192" s="29" t="str">
        <f>IFERROR($L$189 / $L$186 / $F$201 * 1000000,"")</f>
        <v/>
      </c>
      <c r="M192" s="102">
        <f>IFERROR(AVERAGE(J192:L192),"")</f>
        <v>0.10778548279594433</v>
      </c>
      <c r="N192" s="108">
        <f>IFERROR(STDEV(J192:L192),"")</f>
        <v>0.10179195335928669</v>
      </c>
    </row>
    <row r="193" spans="1:22" ht="15.75" thickTop="1" x14ac:dyDescent="0.25">
      <c r="A193" s="1" t="s">
        <v>28</v>
      </c>
      <c r="B193" s="1" t="s">
        <v>25</v>
      </c>
      <c r="C193" s="1" t="s">
        <v>26</v>
      </c>
      <c r="D193" s="220">
        <v>8797.68</v>
      </c>
      <c r="E193" s="220">
        <v>46377.781000000003</v>
      </c>
      <c r="F193" s="220">
        <v>0.18969600980000001</v>
      </c>
      <c r="H193" s="72"/>
    </row>
    <row r="194" spans="1:22" ht="15.75" thickBot="1" x14ac:dyDescent="0.3">
      <c r="A194" s="1" t="s">
        <v>37</v>
      </c>
      <c r="B194" s="1" t="s">
        <v>25</v>
      </c>
      <c r="C194" s="1" t="s">
        <v>26</v>
      </c>
      <c r="D194" s="220">
        <v>1527.3019999999999</v>
      </c>
      <c r="E194" s="220">
        <v>57138.358999999997</v>
      </c>
      <c r="F194" s="220">
        <v>2.6729889100000001E-2</v>
      </c>
      <c r="H194" s="73" t="s">
        <v>180</v>
      </c>
    </row>
    <row r="195" spans="1:22" ht="15.75" thickTop="1" x14ac:dyDescent="0.25">
      <c r="A195" s="1" t="s">
        <v>38</v>
      </c>
      <c r="B195" s="1" t="s">
        <v>25</v>
      </c>
      <c r="C195" s="1" t="s">
        <v>26</v>
      </c>
      <c r="D195" s="220">
        <v>1234.3150000000001</v>
      </c>
      <c r="E195" s="220">
        <v>42889.987999999998</v>
      </c>
      <c r="F195" s="220">
        <v>2.8778627800000001E-2</v>
      </c>
      <c r="H195" s="79" t="s">
        <v>170</v>
      </c>
      <c r="I195" s="50">
        <v>0.25</v>
      </c>
      <c r="J195" s="160">
        <f>($F$198 - $M$199) * $F$200</f>
        <v>0.64302338939999992</v>
      </c>
      <c r="K195" s="160">
        <f>($F$199 - $M$199) * $F$200</f>
        <v>0.65425826339999993</v>
      </c>
      <c r="L195" s="52"/>
      <c r="M195" s="50">
        <f>IFERROR(AVERAGE(J195:L195),"")</f>
        <v>0.64864082639999987</v>
      </c>
      <c r="N195" s="61">
        <f>IFERROR(STDEV(J195:L195),"")</f>
        <v>7.9442555911764367E-3</v>
      </c>
    </row>
    <row r="196" spans="1:22" x14ac:dyDescent="0.25">
      <c r="A196" s="1" t="s">
        <v>35</v>
      </c>
      <c r="B196" s="1" t="s">
        <v>25</v>
      </c>
      <c r="C196" s="1" t="s">
        <v>26</v>
      </c>
      <c r="D196" s="220">
        <v>9300.9050000000007</v>
      </c>
      <c r="E196" s="220">
        <v>40081.563000000002</v>
      </c>
      <c r="F196" s="220">
        <v>0.23204945869999999</v>
      </c>
      <c r="H196" s="80" t="s">
        <v>171</v>
      </c>
      <c r="I196" s="22">
        <v>7.4999999999999997E-2</v>
      </c>
      <c r="J196" s="121">
        <f>($F$194 - $M$199) * $F$200</f>
        <v>0.1069141606</v>
      </c>
      <c r="K196" s="121">
        <f>($F$195 - $M$199) * $F$200</f>
        <v>0.1151091154</v>
      </c>
      <c r="L196" s="18"/>
      <c r="M196" s="20">
        <f>IFERROR(AVERAGE(J196:L196),"")</f>
        <v>0.111011638</v>
      </c>
      <c r="N196" s="157">
        <f>IFERROR(STDEV(J196:L196),"")</f>
        <v>5.7947081105972484E-3</v>
      </c>
    </row>
    <row r="197" spans="1:22" x14ac:dyDescent="0.25">
      <c r="A197" s="1" t="s">
        <v>36</v>
      </c>
      <c r="B197" s="1" t="s">
        <v>25</v>
      </c>
      <c r="C197" s="1" t="s">
        <v>26</v>
      </c>
      <c r="D197" s="220">
        <v>7196.84</v>
      </c>
      <c r="E197" s="220">
        <v>29535.879000000001</v>
      </c>
      <c r="F197" s="220">
        <v>0.24366432430000001</v>
      </c>
      <c r="H197" s="80" t="s">
        <v>172</v>
      </c>
      <c r="I197" s="20">
        <v>0.25</v>
      </c>
      <c r="J197" s="121">
        <f>($F$196 - $M$199) * $F$200</f>
        <v>0.92819243899999992</v>
      </c>
      <c r="K197" s="121">
        <f>($F$197 - $M$199) * $F$200</f>
        <v>0.97465190140000002</v>
      </c>
      <c r="L197" s="18"/>
      <c r="M197" s="20">
        <f>IFERROR(AVERAGE(J197:L197),"")</f>
        <v>0.95142217019999997</v>
      </c>
      <c r="N197" s="64">
        <f>IFERROR(STDEV(J197:L197),"")</f>
        <v>3.2851800913321495E-2</v>
      </c>
    </row>
    <row r="198" spans="1:22" x14ac:dyDescent="0.25">
      <c r="A198" s="1" t="s">
        <v>33</v>
      </c>
      <c r="B198" s="1" t="s">
        <v>25</v>
      </c>
      <c r="C198" s="1" t="s">
        <v>26</v>
      </c>
      <c r="D198" s="220">
        <v>5842.13</v>
      </c>
      <c r="E198" s="220">
        <v>36341.328000000001</v>
      </c>
      <c r="F198" s="220">
        <v>0.16075719629999999</v>
      </c>
      <c r="H198" s="80" t="s">
        <v>173</v>
      </c>
      <c r="I198" s="18"/>
      <c r="J198" s="18"/>
      <c r="K198" s="18"/>
      <c r="L198" s="18"/>
      <c r="M198" s="18"/>
      <c r="N198" s="53"/>
    </row>
    <row r="199" spans="1:22" ht="15.75" thickBot="1" x14ac:dyDescent="0.3">
      <c r="A199" s="1" t="s">
        <v>34</v>
      </c>
      <c r="B199" s="1" t="s">
        <v>25</v>
      </c>
      <c r="C199" s="1" t="s">
        <v>26</v>
      </c>
      <c r="D199" s="220">
        <v>7797.6350000000002</v>
      </c>
      <c r="E199" s="220">
        <v>47672.737999999998</v>
      </c>
      <c r="F199" s="220">
        <v>0.16356591479999999</v>
      </c>
      <c r="H199" s="81" t="s">
        <v>174</v>
      </c>
      <c r="I199" s="47"/>
      <c r="J199" s="49">
        <f>IF($G$186&lt;&gt;"","Point Deleted",$F$186)</f>
        <v>1.1739999999999999E-6</v>
      </c>
      <c r="K199" s="49">
        <f>IF($G$187&lt;&gt;"","Point Deleted",$F$187)</f>
        <v>1.5238999999999999E-6</v>
      </c>
      <c r="L199" s="47"/>
      <c r="M199" s="49">
        <f t="shared" ref="M199:M204" si="14">IFERROR(AVERAGE(J199:L199),"")</f>
        <v>1.34895E-6</v>
      </c>
      <c r="N199" s="65">
        <f t="shared" ref="N199:N204" si="15">IFERROR(STDEV(J199:L199),"")</f>
        <v>2.4741666273717303E-7</v>
      </c>
    </row>
    <row r="200" spans="1:22" ht="66.75" thickTop="1" thickBot="1" x14ac:dyDescent="0.3">
      <c r="C200" s="73"/>
      <c r="E200" s="221" t="s">
        <v>4</v>
      </c>
      <c r="F200" s="222">
        <v>4</v>
      </c>
      <c r="H200" s="82" t="s">
        <v>175</v>
      </c>
      <c r="I200" s="46"/>
      <c r="J200" s="70">
        <f>IFERROR(IF(ISTEXT($J$196),NA(),($J$196 * $I$196) / ($F$202 * 3600)),"")</f>
        <v>1.1136891729166666E-6</v>
      </c>
      <c r="K200" s="56">
        <f>IFERROR(IF(ISTEXT($K$196),NA(),($K$196 * $I$196) / ($F$202 * 3600)),"")</f>
        <v>1.1990532854166667E-6</v>
      </c>
      <c r="L200" s="46"/>
      <c r="M200" s="56">
        <f t="shared" si="14"/>
        <v>1.1563712291666666E-6</v>
      </c>
      <c r="N200" s="66">
        <f t="shared" si="15"/>
        <v>6.0361542818721362E-8</v>
      </c>
      <c r="P200" s="83" t="s">
        <v>181</v>
      </c>
      <c r="Q200" s="84" t="s">
        <v>182</v>
      </c>
      <c r="R200" s="85" t="s">
        <v>155</v>
      </c>
      <c r="S200" s="85" t="s">
        <v>183</v>
      </c>
      <c r="T200" s="85" t="s">
        <v>184</v>
      </c>
      <c r="U200" s="85" t="s">
        <v>185</v>
      </c>
      <c r="V200" s="85" t="s">
        <v>177</v>
      </c>
    </row>
    <row r="201" spans="1:22" ht="18.75" thickTop="1" x14ac:dyDescent="0.35">
      <c r="C201" s="73"/>
      <c r="E201" s="223" t="s">
        <v>166</v>
      </c>
      <c r="F201" s="224">
        <v>0.11</v>
      </c>
      <c r="H201" s="80" t="s">
        <v>176</v>
      </c>
      <c r="I201" s="18"/>
      <c r="J201" s="127">
        <f>IFERROR(IF(ISTEXT($J$197),NA(),$J$197),"")</f>
        <v>0.92819243899999992</v>
      </c>
      <c r="K201" s="20">
        <f>IFERROR(IF(ISTEXT($K$197),NA(),$K$197),"")</f>
        <v>0.97465190140000002</v>
      </c>
      <c r="L201" s="18"/>
      <c r="M201" s="20">
        <f t="shared" si="14"/>
        <v>0.95142217019999997</v>
      </c>
      <c r="N201" s="64">
        <f t="shared" si="15"/>
        <v>3.2851800913321495E-2</v>
      </c>
      <c r="Q201" s="86"/>
      <c r="R201" s="86" t="s">
        <v>169</v>
      </c>
      <c r="S201" s="94">
        <f>$J$192</f>
        <v>0.1797632632865207</v>
      </c>
      <c r="T201" s="90">
        <f>$K$192</f>
        <v>3.580770230536795E-2</v>
      </c>
      <c r="U201" s="86" t="str">
        <f>$L$192</f>
        <v/>
      </c>
      <c r="V201" s="91">
        <f>$M$191</f>
        <v>0.87033686955038281</v>
      </c>
    </row>
    <row r="202" spans="1:22" x14ac:dyDescent="0.25">
      <c r="C202" s="73"/>
      <c r="E202" s="223" t="s">
        <v>167</v>
      </c>
      <c r="F202" s="224">
        <v>2</v>
      </c>
      <c r="H202" s="80" t="s">
        <v>177</v>
      </c>
      <c r="I202" s="18"/>
      <c r="J202" s="44">
        <f>IFERROR(IF(OR(ISTEXT($J$195),ISTEXT($J$196),ISTEXT($J$197)),NA(),(($J$195 * $I$195) + ($J$196 * $I$196)) / $J$197 / $I$197),"")</f>
        <v>0.72732507744549724</v>
      </c>
      <c r="K202" s="31">
        <f>IFERROR(IF(OR(ISTEXT($K$195),ISTEXT($K$196),ISTEXT($K$197)),NA(),(($K$195 * $I$195) + ($K$196 * $I$196)) / $K$197 / $I$197),"")</f>
        <v>0.70670461631543879</v>
      </c>
      <c r="L202" s="18" t="str">
        <f>IFERROR(IF(OR(ISTEXT($L$195),ISTEXT($L$196),ISTEXT($L$197)),NA(),(($L$195 * $I$195) + ($L$196 * $I$196)) / $L$197 / $I$197),"")</f>
        <v/>
      </c>
      <c r="M202" s="31">
        <f t="shared" si="14"/>
        <v>0.71701484688046802</v>
      </c>
      <c r="N202" s="116">
        <f t="shared" si="15"/>
        <v>1.4580867896257944E-2</v>
      </c>
      <c r="P202" s="87" t="str">
        <f>$B$184</f>
        <v>Talinolol</v>
      </c>
      <c r="Q202" s="92">
        <f>$F$203</f>
        <v>10</v>
      </c>
      <c r="R202" s="86" t="s">
        <v>180</v>
      </c>
      <c r="S202" s="119">
        <f>$J$203</f>
        <v>10.907702542182797</v>
      </c>
      <c r="T202" s="119">
        <f>$K$203</f>
        <v>11.183976963694647</v>
      </c>
      <c r="U202" s="86" t="str">
        <f>$L$203</f>
        <v/>
      </c>
      <c r="V202" s="91">
        <f>$M$202</f>
        <v>0.71701484688046802</v>
      </c>
    </row>
    <row r="203" spans="1:22" ht="18.75" thickBot="1" x14ac:dyDescent="0.4">
      <c r="C203" s="73"/>
      <c r="E203" s="225" t="s">
        <v>168</v>
      </c>
      <c r="F203" s="226">
        <v>10</v>
      </c>
      <c r="H203" s="81" t="s">
        <v>179</v>
      </c>
      <c r="I203" s="47"/>
      <c r="J203" s="118">
        <f>IFERROR($J$200 / $J$197 / $F$201 * 1000000,"")</f>
        <v>10.907702542182797</v>
      </c>
      <c r="K203" s="112">
        <f>IFERROR($K$200 / $K$197 / $F$201 * 1000000,"")</f>
        <v>11.183976963694647</v>
      </c>
      <c r="L203" s="47" t="str">
        <f>IFERROR($L$200 / $L$197 / $F$201 * 1000000,"")</f>
        <v/>
      </c>
      <c r="M203" s="112">
        <f t="shared" si="14"/>
        <v>11.045839752938722</v>
      </c>
      <c r="N203" s="68">
        <f t="shared" si="15"/>
        <v>0.19535551691941988</v>
      </c>
      <c r="P203" s="88"/>
      <c r="Q203" s="95"/>
      <c r="R203" s="96" t="s">
        <v>151</v>
      </c>
      <c r="S203" s="97">
        <f>$J$204</f>
        <v>60.67815160207261</v>
      </c>
      <c r="T203" s="163">
        <f>$K$204</f>
        <v>312.33439298388191</v>
      </c>
      <c r="U203" s="96" t="str">
        <f>$L$204</f>
        <v/>
      </c>
      <c r="V203" s="96"/>
    </row>
    <row r="204" spans="1:22" ht="15.75" thickBot="1" x14ac:dyDescent="0.3">
      <c r="H204" s="54" t="s">
        <v>151</v>
      </c>
      <c r="I204" s="55"/>
      <c r="J204" s="58">
        <f>IFERROR($J$203 / $J$192,"")</f>
        <v>60.67815160207261</v>
      </c>
      <c r="K204" s="161">
        <f>IFERROR($K$203 / $K$192,"")</f>
        <v>312.33439298388191</v>
      </c>
      <c r="L204" s="55" t="str">
        <f>IFERROR($L$203 / $L$192,"")</f>
        <v/>
      </c>
      <c r="M204" s="161">
        <f t="shared" si="14"/>
        <v>186.50627229297726</v>
      </c>
      <c r="N204" s="162">
        <f t="shared" si="15"/>
        <v>177.94783480899605</v>
      </c>
      <c r="P204" s="89"/>
      <c r="Q204" s="98"/>
      <c r="R204" s="86"/>
      <c r="S204" s="86"/>
      <c r="T204" s="86"/>
      <c r="U204" s="86"/>
      <c r="V204" s="86"/>
    </row>
    <row r="205" spans="1:22" ht="15.75" thickTop="1" x14ac:dyDescent="0.25"/>
    <row r="209" spans="1:18" ht="15.75" thickBot="1" x14ac:dyDescent="0.3">
      <c r="H209" s="73" t="s">
        <v>169</v>
      </c>
    </row>
    <row r="210" spans="1:18" ht="15.75" thickTop="1" x14ac:dyDescent="0.25">
      <c r="A210" s="1" t="s">
        <v>7</v>
      </c>
      <c r="B210" s="1" t="s">
        <v>39</v>
      </c>
      <c r="C210" s="1" t="s">
        <v>40</v>
      </c>
      <c r="D210" s="220">
        <v>2.3050000000000002</v>
      </c>
      <c r="E210" s="220">
        <v>64974.218999999997</v>
      </c>
      <c r="F210" s="220">
        <v>3.5475600000000003E-5</v>
      </c>
      <c r="H210" s="74" t="s">
        <v>170</v>
      </c>
      <c r="I210" s="25">
        <v>7.4999999999999997E-2</v>
      </c>
      <c r="J210" s="100">
        <f>($F$218 - $M$214) * $F$226</f>
        <v>3.9316067595999997</v>
      </c>
      <c r="K210" s="100">
        <f>($F$219 - $M$214) * $F$226</f>
        <v>4.1704108964</v>
      </c>
      <c r="L210" s="27"/>
      <c r="M210" s="104">
        <f>IFERROR(AVERAGE(J210:L210),"")</f>
        <v>4.0510088279999996</v>
      </c>
      <c r="N210" s="105">
        <f>IFERROR(STDEV(J210:L210),"")</f>
        <v>0.16886002450668014</v>
      </c>
      <c r="P210" s="1" t="s">
        <v>169</v>
      </c>
      <c r="Q210" s="15">
        <f>$M$218</f>
        <v>30.808671647184813</v>
      </c>
      <c r="R210" s="13">
        <f>$N$218</f>
        <v>1.6789455623702028</v>
      </c>
    </row>
    <row r="211" spans="1:18" x14ac:dyDescent="0.25">
      <c r="A211" s="1" t="s">
        <v>10</v>
      </c>
      <c r="B211" s="1" t="s">
        <v>39</v>
      </c>
      <c r="C211" s="1" t="s">
        <v>40</v>
      </c>
      <c r="D211" s="220">
        <v>0.61499999999999999</v>
      </c>
      <c r="E211" s="220">
        <v>54173.538999999997</v>
      </c>
      <c r="F211" s="220">
        <v>1.13524E-5</v>
      </c>
      <c r="H211" s="75" t="s">
        <v>171</v>
      </c>
      <c r="I211" s="20">
        <v>0.25</v>
      </c>
      <c r="J211" s="121">
        <f>($F$214 - $M$214) * $F$226</f>
        <v>0.72345028720000004</v>
      </c>
      <c r="K211" s="121">
        <f>($F$215 - $M$214) * $F$226</f>
        <v>0.72885622520000004</v>
      </c>
      <c r="L211" s="18"/>
      <c r="M211" s="20">
        <f>IFERROR(AVERAGE(J211:L211),"")</f>
        <v>0.72615325620000004</v>
      </c>
      <c r="N211" s="37">
        <f>IFERROR(STDEV(J211:L211),"")</f>
        <v>3.8225754184740418E-3</v>
      </c>
      <c r="P211" s="1" t="s">
        <v>180</v>
      </c>
      <c r="Q211" s="15">
        <f>$M$229</f>
        <v>32.004047087245617</v>
      </c>
      <c r="R211" s="13">
        <f>$N$229</f>
        <v>1.5162840531815907</v>
      </c>
    </row>
    <row r="212" spans="1:18" x14ac:dyDescent="0.25">
      <c r="A212" s="1" t="s">
        <v>11</v>
      </c>
      <c r="B212" s="1" t="s">
        <v>39</v>
      </c>
      <c r="C212" s="1" t="s">
        <v>40</v>
      </c>
      <c r="D212" s="220">
        <v>0.79100000000000004</v>
      </c>
      <c r="E212" s="220">
        <v>53664.637000000002</v>
      </c>
      <c r="F212" s="220">
        <v>1.4739700000000001E-5</v>
      </c>
      <c r="H212" s="75" t="s">
        <v>172</v>
      </c>
      <c r="I212" s="22">
        <v>7.4999999999999997E-2</v>
      </c>
      <c r="J212" s="99">
        <f>($F$216 - $M$214) * $F$226</f>
        <v>7.1372294496000004</v>
      </c>
      <c r="K212" s="99">
        <f>($F$217 - $M$214) * $F$226</f>
        <v>7.7669403948000006</v>
      </c>
      <c r="L212" s="18"/>
      <c r="M212" s="101">
        <f>IFERROR(AVERAGE(J212:L212),"")</f>
        <v>7.452084922200001</v>
      </c>
      <c r="N212" s="106">
        <f>IFERROR(STDEV(J212:L212),"")</f>
        <v>0.44527287953831063</v>
      </c>
    </row>
    <row r="213" spans="1:18" x14ac:dyDescent="0.25">
      <c r="A213" s="1" t="s">
        <v>12</v>
      </c>
      <c r="B213" s="1" t="s">
        <v>39</v>
      </c>
      <c r="C213" s="1" t="s">
        <v>40</v>
      </c>
      <c r="D213" s="220">
        <v>3.1040000000000001</v>
      </c>
      <c r="E213" s="220">
        <v>44621.601999999999</v>
      </c>
      <c r="F213" s="220">
        <v>6.9562700000000004E-5</v>
      </c>
      <c r="H213" s="75" t="s">
        <v>173</v>
      </c>
      <c r="I213" s="18"/>
      <c r="J213" s="18"/>
      <c r="K213" s="18"/>
      <c r="L213" s="18"/>
      <c r="M213" s="18"/>
      <c r="N213" s="28"/>
    </row>
    <row r="214" spans="1:18" ht="15.75" thickBot="1" x14ac:dyDescent="0.3">
      <c r="A214" s="1" t="s">
        <v>45</v>
      </c>
      <c r="B214" s="1" t="s">
        <v>39</v>
      </c>
      <c r="C214" s="1" t="s">
        <v>40</v>
      </c>
      <c r="D214" s="220">
        <v>10018.063</v>
      </c>
      <c r="E214" s="220">
        <v>55383.300999999999</v>
      </c>
      <c r="F214" s="220">
        <v>0.18088598580000001</v>
      </c>
      <c r="H214" s="76" t="s">
        <v>174</v>
      </c>
      <c r="I214" s="19"/>
      <c r="J214" s="24">
        <f>IF($G$210&lt;&gt;"","Point Deleted",$F$210)</f>
        <v>3.5475600000000003E-5</v>
      </c>
      <c r="K214" s="24">
        <f>IF($G$211&lt;&gt;"","Point Deleted",$F$211)</f>
        <v>1.13524E-5</v>
      </c>
      <c r="L214" s="19"/>
      <c r="M214" s="24">
        <f>IFERROR(AVERAGE(J214:L214),"")</f>
        <v>2.3414000000000003E-5</v>
      </c>
      <c r="N214" s="38">
        <f>IFERROR(STDEV(J214:L214),"")</f>
        <v>1.7057678303919325E-5</v>
      </c>
    </row>
    <row r="215" spans="1:18" x14ac:dyDescent="0.25">
      <c r="A215" s="1" t="s">
        <v>46</v>
      </c>
      <c r="B215" s="1" t="s">
        <v>39</v>
      </c>
      <c r="C215" s="1" t="s">
        <v>40</v>
      </c>
      <c r="D215" s="220">
        <v>10907.245000000001</v>
      </c>
      <c r="E215" s="220">
        <v>59851.824000000001</v>
      </c>
      <c r="F215" s="220">
        <v>0.18223747030000001</v>
      </c>
      <c r="H215" s="77" t="s">
        <v>175</v>
      </c>
      <c r="I215" s="17"/>
      <c r="J215" s="42">
        <f>IFERROR(IF(ISTEXT($J$211),NA(),($J$211 * $I$211) / ($F$228 * 3600)),"")</f>
        <v>2.5119801638888891E-5</v>
      </c>
      <c r="K215" s="30">
        <f>IFERROR(IF(ISTEXT($K$211),NA(),($K$211 * $I$211) / ($F$228 * 3600)),"")</f>
        <v>2.5307507819444448E-5</v>
      </c>
      <c r="L215" s="17"/>
      <c r="M215" s="30">
        <f>IFERROR(AVERAGE(J215:L215),"")</f>
        <v>2.5213654729166669E-5</v>
      </c>
      <c r="N215" s="39">
        <f>IFERROR(STDEV(J215:L215),"")</f>
        <v>1.3272831314146079E-7</v>
      </c>
    </row>
    <row r="216" spans="1:18" ht="18" x14ac:dyDescent="0.35">
      <c r="A216" s="1" t="s">
        <v>43</v>
      </c>
      <c r="B216" s="1" t="s">
        <v>39</v>
      </c>
      <c r="C216" s="1" t="s">
        <v>40</v>
      </c>
      <c r="D216" s="220">
        <v>73644.858999999997</v>
      </c>
      <c r="E216" s="220">
        <v>41273.097999999998</v>
      </c>
      <c r="F216" s="220">
        <v>1.7843307764</v>
      </c>
      <c r="H216" s="75" t="s">
        <v>176</v>
      </c>
      <c r="I216" s="18"/>
      <c r="J216" s="109">
        <f>IFERROR(IF(ISTEXT($J$212),NA(),$J$212),"")</f>
        <v>7.1372294496000004</v>
      </c>
      <c r="K216" s="101">
        <f>IFERROR(IF(ISTEXT($K$212),NA(),$K$212),"")</f>
        <v>7.7669403948000006</v>
      </c>
      <c r="L216" s="18"/>
      <c r="M216" s="101">
        <f>IFERROR(AVERAGE(J216:L216),"")</f>
        <v>7.452084922200001</v>
      </c>
      <c r="N216" s="106">
        <f>IFERROR(STDEV(J216:L216),"")</f>
        <v>0.44527287953831063</v>
      </c>
    </row>
    <row r="217" spans="1:18" x14ac:dyDescent="0.25">
      <c r="A217" s="1" t="s">
        <v>44</v>
      </c>
      <c r="B217" s="1" t="s">
        <v>39</v>
      </c>
      <c r="C217" s="1" t="s">
        <v>40</v>
      </c>
      <c r="D217" s="220">
        <v>62205.565999999999</v>
      </c>
      <c r="E217" s="220">
        <v>32035.686000000002</v>
      </c>
      <c r="F217" s="220">
        <v>1.9417585127000001</v>
      </c>
      <c r="H217" s="75" t="s">
        <v>177</v>
      </c>
      <c r="I217" s="18"/>
      <c r="J217" s="44">
        <f>IFERROR(IF(OR(ISTEXT($J$210),ISTEXT($J$211),ISTEXT($J$212)),NA(),(($J$210 * $I$210) + ($J$211 * $I$211)) / $J$212 / $I$212),"")</f>
        <v>0.88873529451807476</v>
      </c>
      <c r="K217" s="31">
        <f>IFERROR(IF(OR(ISTEXT($K$210),ISTEXT($K$211),ISTEXT($K$212)),NA(),(($K$210 * $I$210) + ($K$211 * $I$211)) / $K$212 / $I$212),"")</f>
        <v>0.84974665847639952</v>
      </c>
      <c r="L217" s="18" t="str">
        <f>IFERROR(IF(OR(ISTEXT($L$210),ISTEXT($L$211),ISTEXT($L$212)),NA(),(($L$210 * $I$210) + ($L$211 * $I$211)) / $L$212 / $I$212),"")</f>
        <v/>
      </c>
      <c r="M217" s="31">
        <f>IFERROR(AVERAGE(J217:L217),"")</f>
        <v>0.86924097649723708</v>
      </c>
      <c r="N217" s="107">
        <f>IFERROR(STDEV(J217:L217),"")</f>
        <v>2.7569128934282795E-2</v>
      </c>
    </row>
    <row r="218" spans="1:18" ht="18.75" thickBot="1" x14ac:dyDescent="0.4">
      <c r="A218" s="1" t="s">
        <v>41</v>
      </c>
      <c r="B218" s="1" t="s">
        <v>39</v>
      </c>
      <c r="C218" s="1" t="s">
        <v>40</v>
      </c>
      <c r="D218" s="220">
        <v>46637.504000000001</v>
      </c>
      <c r="E218" s="220">
        <v>47447.667999999998</v>
      </c>
      <c r="F218" s="220">
        <v>0.98292510389999999</v>
      </c>
      <c r="H218" s="78" t="s">
        <v>179</v>
      </c>
      <c r="I218" s="29"/>
      <c r="J218" s="142">
        <f>IFERROR($J$215 / $J$212 / $F$227 * 1000000,"")</f>
        <v>31.995865439579845</v>
      </c>
      <c r="K218" s="138">
        <f>IFERROR($K$215 / $K$212 / $F$227 * 1000000,"")</f>
        <v>29.621477854789781</v>
      </c>
      <c r="L218" s="29" t="str">
        <f>IFERROR($L$215 / $L$212 / $F$227 * 1000000,"")</f>
        <v/>
      </c>
      <c r="M218" s="138">
        <f>IFERROR(AVERAGE(J218:L218),"")</f>
        <v>30.808671647184813</v>
      </c>
      <c r="N218" s="140">
        <f>IFERROR(STDEV(J218:L218),"")</f>
        <v>1.6789455623702028</v>
      </c>
    </row>
    <row r="219" spans="1:18" ht="15.75" thickTop="1" x14ac:dyDescent="0.25">
      <c r="A219" s="1" t="s">
        <v>42</v>
      </c>
      <c r="B219" s="1" t="s">
        <v>39</v>
      </c>
      <c r="C219" s="1" t="s">
        <v>40</v>
      </c>
      <c r="D219" s="220">
        <v>48604.453000000001</v>
      </c>
      <c r="E219" s="220">
        <v>46617.336000000003</v>
      </c>
      <c r="F219" s="220">
        <v>1.0426261380999999</v>
      </c>
      <c r="H219" s="72"/>
    </row>
    <row r="220" spans="1:18" ht="15.75" thickBot="1" x14ac:dyDescent="0.3">
      <c r="A220" s="1" t="s">
        <v>51</v>
      </c>
      <c r="B220" s="1" t="s">
        <v>39</v>
      </c>
      <c r="C220" s="1" t="s">
        <v>40</v>
      </c>
      <c r="D220" s="220">
        <v>23307.695</v>
      </c>
      <c r="E220" s="220">
        <v>42343.612999999998</v>
      </c>
      <c r="F220" s="220">
        <v>0.55044181039999995</v>
      </c>
      <c r="H220" s="73" t="s">
        <v>180</v>
      </c>
    </row>
    <row r="221" spans="1:18" ht="15.75" thickTop="1" x14ac:dyDescent="0.25">
      <c r="A221" s="1" t="s">
        <v>52</v>
      </c>
      <c r="B221" s="1" t="s">
        <v>39</v>
      </c>
      <c r="C221" s="1" t="s">
        <v>40</v>
      </c>
      <c r="D221" s="220">
        <v>23111.822</v>
      </c>
      <c r="E221" s="220">
        <v>43301.906000000003</v>
      </c>
      <c r="F221" s="220">
        <v>0.53373682899999997</v>
      </c>
      <c r="H221" s="79" t="s">
        <v>170</v>
      </c>
      <c r="I221" s="50">
        <v>0.25</v>
      </c>
      <c r="J221" s="111">
        <f>($F$224 - $M$225) * $F$226</f>
        <v>4.3162769607999998</v>
      </c>
      <c r="K221" s="111">
        <f>($F$225 - $M$225) * $F$226</f>
        <v>4.4293418880000006</v>
      </c>
      <c r="L221" s="52"/>
      <c r="M221" s="113">
        <f>IFERROR(AVERAGE(J221:L221),"")</f>
        <v>4.3728094243999998</v>
      </c>
      <c r="N221" s="164">
        <f>IFERROR(STDEV(J221:L221),"")</f>
        <v>7.9948976737483912E-2</v>
      </c>
    </row>
    <row r="222" spans="1:18" x14ac:dyDescent="0.25">
      <c r="A222" s="1" t="s">
        <v>49</v>
      </c>
      <c r="B222" s="1" t="s">
        <v>39</v>
      </c>
      <c r="C222" s="1" t="s">
        <v>40</v>
      </c>
      <c r="D222" s="220">
        <v>71256.133000000002</v>
      </c>
      <c r="E222" s="220">
        <v>45218.097999999998</v>
      </c>
      <c r="F222" s="220">
        <v>1.5758321591</v>
      </c>
      <c r="H222" s="80" t="s">
        <v>171</v>
      </c>
      <c r="I222" s="22">
        <v>7.4999999999999997E-2</v>
      </c>
      <c r="J222" s="99">
        <f>($F$220 - $M$225) * $F$226</f>
        <v>2.2015986368</v>
      </c>
      <c r="K222" s="99">
        <f>($F$221 - $M$225) * $F$226</f>
        <v>2.1347787112000001</v>
      </c>
      <c r="L222" s="18"/>
      <c r="M222" s="101">
        <f>IFERROR(AVERAGE(J222:L222),"")</f>
        <v>2.168188674</v>
      </c>
      <c r="N222" s="64">
        <f>IFERROR(STDEV(J222:L222),"")</f>
        <v>4.7248822510140544E-2</v>
      </c>
    </row>
    <row r="223" spans="1:18" x14ac:dyDescent="0.25">
      <c r="A223" s="1" t="s">
        <v>50</v>
      </c>
      <c r="B223" s="1" t="s">
        <v>39</v>
      </c>
      <c r="C223" s="1" t="s">
        <v>40</v>
      </c>
      <c r="D223" s="220">
        <v>72837.664000000004</v>
      </c>
      <c r="E223" s="220">
        <v>44578.152000000002</v>
      </c>
      <c r="F223" s="220">
        <v>1.6339318866000001</v>
      </c>
      <c r="H223" s="80" t="s">
        <v>172</v>
      </c>
      <c r="I223" s="20">
        <v>0.25</v>
      </c>
      <c r="J223" s="99">
        <f>($F$222 - $M$225) * $F$226</f>
        <v>6.3031600316</v>
      </c>
      <c r="K223" s="99">
        <f>($F$223 - $M$225) * $F$226</f>
        <v>6.5355589416000006</v>
      </c>
      <c r="L223" s="18"/>
      <c r="M223" s="101">
        <f>IFERROR(AVERAGE(J223:L223),"")</f>
        <v>6.4193594866000003</v>
      </c>
      <c r="N223" s="115">
        <f>IFERROR(STDEV(J223:L223),"")</f>
        <v>0.16433084520136257</v>
      </c>
    </row>
    <row r="224" spans="1:18" x14ac:dyDescent="0.25">
      <c r="A224" s="1" t="s">
        <v>47</v>
      </c>
      <c r="B224" s="1" t="s">
        <v>39</v>
      </c>
      <c r="C224" s="1" t="s">
        <v>40</v>
      </c>
      <c r="D224" s="220">
        <v>54222.940999999999</v>
      </c>
      <c r="E224" s="220">
        <v>50247.77</v>
      </c>
      <c r="F224" s="220">
        <v>1.0791113913999999</v>
      </c>
      <c r="H224" s="80" t="s">
        <v>173</v>
      </c>
      <c r="I224" s="18"/>
      <c r="J224" s="18"/>
      <c r="K224" s="18"/>
      <c r="L224" s="18"/>
      <c r="M224" s="18"/>
      <c r="N224" s="53"/>
    </row>
    <row r="225" spans="1:22" ht="15.75" thickBot="1" x14ac:dyDescent="0.3">
      <c r="A225" s="1" t="s">
        <v>48</v>
      </c>
      <c r="B225" s="1" t="s">
        <v>39</v>
      </c>
      <c r="C225" s="1" t="s">
        <v>40</v>
      </c>
      <c r="D225" s="220">
        <v>54421.038999999997</v>
      </c>
      <c r="E225" s="220">
        <v>49144.065999999999</v>
      </c>
      <c r="F225" s="220">
        <v>1.1073776232000001</v>
      </c>
      <c r="H225" s="81" t="s">
        <v>174</v>
      </c>
      <c r="I225" s="47"/>
      <c r="J225" s="49">
        <f>IF($G$212&lt;&gt;"","Point Deleted",$F$212)</f>
        <v>1.4739700000000001E-5</v>
      </c>
      <c r="K225" s="49">
        <f>IF($G$213&lt;&gt;"","Point Deleted",$F$213)</f>
        <v>6.9562700000000004E-5</v>
      </c>
      <c r="L225" s="47"/>
      <c r="M225" s="49">
        <f t="shared" ref="M225:M230" si="16">IFERROR(AVERAGE(J225:L225),"")</f>
        <v>4.2151200000000004E-5</v>
      </c>
      <c r="N225" s="65">
        <f t="shared" ref="N225:N230" si="17">IFERROR(STDEV(J225:L225),"")</f>
        <v>3.8765715064990095E-5</v>
      </c>
    </row>
    <row r="226" spans="1:22" ht="66.75" thickTop="1" thickBot="1" x14ac:dyDescent="0.3">
      <c r="C226" s="73"/>
      <c r="E226" s="221" t="s">
        <v>4</v>
      </c>
      <c r="F226" s="222">
        <v>4</v>
      </c>
      <c r="H226" s="82" t="s">
        <v>175</v>
      </c>
      <c r="I226" s="46"/>
      <c r="J226" s="70">
        <f>IFERROR(IF(ISTEXT($J$222),NA(),($J$222 * $I$222) / ($F$228 * 3600)),"")</f>
        <v>2.2933319133333331E-5</v>
      </c>
      <c r="K226" s="56">
        <f>IFERROR(IF(ISTEXT($K$222),NA(),($K$222 * $I$222) / ($F$228 * 3600)),"")</f>
        <v>2.223727824166667E-5</v>
      </c>
      <c r="L226" s="46"/>
      <c r="M226" s="56">
        <f t="shared" si="16"/>
        <v>2.2585298687500001E-5</v>
      </c>
      <c r="N226" s="66">
        <f t="shared" si="17"/>
        <v>4.9217523448062743E-7</v>
      </c>
      <c r="P226" s="83" t="s">
        <v>181</v>
      </c>
      <c r="Q226" s="84" t="s">
        <v>182</v>
      </c>
      <c r="R226" s="85" t="s">
        <v>155</v>
      </c>
      <c r="S226" s="85" t="s">
        <v>183</v>
      </c>
      <c r="T226" s="85" t="s">
        <v>184</v>
      </c>
      <c r="U226" s="85" t="s">
        <v>185</v>
      </c>
      <c r="V226" s="85" t="s">
        <v>177</v>
      </c>
    </row>
    <row r="227" spans="1:22" ht="18.75" thickTop="1" x14ac:dyDescent="0.35">
      <c r="C227" s="73"/>
      <c r="E227" s="223" t="s">
        <v>166</v>
      </c>
      <c r="F227" s="224">
        <v>0.11</v>
      </c>
      <c r="H227" s="80" t="s">
        <v>176</v>
      </c>
      <c r="I227" s="18"/>
      <c r="J227" s="109">
        <f>IFERROR(IF(ISTEXT($J$223),NA(),$J$223),"")</f>
        <v>6.3031600316</v>
      </c>
      <c r="K227" s="101">
        <f>IFERROR(IF(ISTEXT($K$223),NA(),$K$223),"")</f>
        <v>6.5355589416000006</v>
      </c>
      <c r="L227" s="18"/>
      <c r="M227" s="101">
        <f t="shared" si="16"/>
        <v>6.4193594866000003</v>
      </c>
      <c r="N227" s="115">
        <f t="shared" si="17"/>
        <v>0.16433084520136257</v>
      </c>
      <c r="Q227" s="86"/>
      <c r="R227" s="86" t="s">
        <v>169</v>
      </c>
      <c r="S227" s="119">
        <f>$J$218</f>
        <v>31.995865439579845</v>
      </c>
      <c r="T227" s="119">
        <f>$K$218</f>
        <v>29.621477854789781</v>
      </c>
      <c r="U227" s="86" t="str">
        <f>$L$218</f>
        <v/>
      </c>
      <c r="V227" s="91">
        <f>$M$217</f>
        <v>0.86924097649723708</v>
      </c>
    </row>
    <row r="228" spans="1:22" x14ac:dyDescent="0.25">
      <c r="C228" s="73"/>
      <c r="E228" s="223" t="s">
        <v>167</v>
      </c>
      <c r="F228" s="224">
        <v>2</v>
      </c>
      <c r="H228" s="80" t="s">
        <v>177</v>
      </c>
      <c r="I228" s="18"/>
      <c r="J228" s="44">
        <f>IFERROR(IF(OR(ISTEXT($J$221),ISTEXT($J$222),ISTEXT($J$223)),NA(),(($J$221 * $I$221) + ($J$222 * $I$222)) / $J$223 / $I$223),"")</f>
        <v>0.78956531753751058</v>
      </c>
      <c r="K228" s="31">
        <f>IFERROR(IF(OR(ISTEXT($K$221),ISTEXT($K$222),ISTEXT($K$223)),NA(),(($K$221 * $I$221) + ($K$222 * $I$222)) / $K$223 / $I$223),"")</f>
        <v>0.77572179314151291</v>
      </c>
      <c r="L228" s="18" t="str">
        <f>IFERROR(IF(OR(ISTEXT($L$221),ISTEXT($L$222),ISTEXT($L$223)),NA(),(($L$221 * $I$221) + ($L$222 * $I$222)) / $L$223 / $I$223),"")</f>
        <v/>
      </c>
      <c r="M228" s="31">
        <f t="shared" si="16"/>
        <v>0.78264355533951169</v>
      </c>
      <c r="N228" s="130">
        <f t="shared" si="17"/>
        <v>9.7888499759313605E-3</v>
      </c>
      <c r="P228" s="87" t="str">
        <f>$B$210</f>
        <v>Warfarin</v>
      </c>
      <c r="Q228" s="92">
        <f>$F$229</f>
        <v>10</v>
      </c>
      <c r="R228" s="86" t="s">
        <v>180</v>
      </c>
      <c r="S228" s="119">
        <f>$J$229</f>
        <v>33.076221823455342</v>
      </c>
      <c r="T228" s="119">
        <f>$K$229</f>
        <v>30.931872351035889</v>
      </c>
      <c r="U228" s="86" t="str">
        <f>$L$229</f>
        <v/>
      </c>
      <c r="V228" s="91">
        <f>$M$228</f>
        <v>0.78264355533951169</v>
      </c>
    </row>
    <row r="229" spans="1:22" ht="18.75" thickBot="1" x14ac:dyDescent="0.4">
      <c r="C229" s="73"/>
      <c r="E229" s="225" t="s">
        <v>168</v>
      </c>
      <c r="F229" s="226">
        <v>10</v>
      </c>
      <c r="H229" s="81" t="s">
        <v>179</v>
      </c>
      <c r="I229" s="47"/>
      <c r="J229" s="118">
        <f>IFERROR($J$226 / $J$223 / $F$227 * 1000000,"")</f>
        <v>33.076221823455342</v>
      </c>
      <c r="K229" s="112">
        <f>IFERROR($K$226 / $K$223 / $F$227 * 1000000,"")</f>
        <v>30.931872351035889</v>
      </c>
      <c r="L229" s="47" t="str">
        <f>IFERROR($L$226 / $L$223 / $F$227 * 1000000,"")</f>
        <v/>
      </c>
      <c r="M229" s="112">
        <f t="shared" si="16"/>
        <v>32.004047087245617</v>
      </c>
      <c r="N229" s="117">
        <f t="shared" si="17"/>
        <v>1.5162840531815907</v>
      </c>
      <c r="P229" s="88"/>
      <c r="Q229" s="95"/>
      <c r="R229" s="96" t="s">
        <v>151</v>
      </c>
      <c r="S229" s="146">
        <f>$J$230</f>
        <v>1.0337654996679373</v>
      </c>
      <c r="T229" s="146">
        <f>$K$230</f>
        <v>1.0442379851089778</v>
      </c>
      <c r="U229" s="96" t="str">
        <f>$L$230</f>
        <v/>
      </c>
      <c r="V229" s="96"/>
    </row>
    <row r="230" spans="1:22" ht="15.75" thickBot="1" x14ac:dyDescent="0.3">
      <c r="H230" s="54" t="s">
        <v>151</v>
      </c>
      <c r="I230" s="55"/>
      <c r="J230" s="143">
        <f>IFERROR($J$229 / $J$218,"")</f>
        <v>1.0337654996679373</v>
      </c>
      <c r="K230" s="143">
        <f>IFERROR($K$229 / $K$218,"")</f>
        <v>1.0442379851089778</v>
      </c>
      <c r="L230" s="55" t="str">
        <f>IFERROR($L$229 / $L$218,"")</f>
        <v/>
      </c>
      <c r="M230" s="143">
        <f t="shared" si="16"/>
        <v>1.0390017423884577</v>
      </c>
      <c r="N230" s="165">
        <f t="shared" si="17"/>
        <v>7.4051654712371387E-3</v>
      </c>
      <c r="P230" s="89"/>
      <c r="Q230" s="98"/>
      <c r="R230" s="86"/>
      <c r="S230" s="86"/>
      <c r="T230" s="86"/>
      <c r="U230" s="86"/>
      <c r="V230" s="86"/>
    </row>
    <row r="231" spans="1:22" ht="15.75" thickTop="1" x14ac:dyDescent="0.25"/>
  </sheetData>
  <sortState ref="A2:X145">
    <sortCondition ref="K2:K145"/>
    <sortCondition ref="B2:B145"/>
    <sortCondition ref="G2:G145"/>
    <sortCondition ref="H2:H145"/>
    <sortCondition descending="1" ref="I2:I145"/>
    <sortCondition ref="J2:J145"/>
  </sortState>
  <conditionalFormatting sqref="J6">
    <cfRule type="expression" dxfId="143" priority="144">
      <formula>ISTEXT($J$6)</formula>
    </cfRule>
  </conditionalFormatting>
  <conditionalFormatting sqref="K6">
    <cfRule type="expression" dxfId="142" priority="143">
      <formula>ISTEXT($K$6)</formula>
    </cfRule>
  </conditionalFormatting>
  <conditionalFormatting sqref="J17">
    <cfRule type="expression" dxfId="141" priority="142">
      <formula>ISTEXT($J$17)</formula>
    </cfRule>
  </conditionalFormatting>
  <conditionalFormatting sqref="K17">
    <cfRule type="expression" dxfId="140" priority="141">
      <formula>ISTEXT($K$17)</formula>
    </cfRule>
  </conditionalFormatting>
  <conditionalFormatting sqref="J3">
    <cfRule type="expression" dxfId="139" priority="140">
      <formula>ISTEXT($J$3)</formula>
    </cfRule>
  </conditionalFormatting>
  <conditionalFormatting sqref="K3">
    <cfRule type="expression" dxfId="138" priority="139">
      <formula>ISTEXT($K$3)</formula>
    </cfRule>
  </conditionalFormatting>
  <conditionalFormatting sqref="J4">
    <cfRule type="expression" dxfId="137" priority="138">
      <formula>ISTEXT($J$4)</formula>
    </cfRule>
  </conditionalFormatting>
  <conditionalFormatting sqref="K4">
    <cfRule type="expression" dxfId="136" priority="137">
      <formula>ISTEXT($K$4)</formula>
    </cfRule>
  </conditionalFormatting>
  <conditionalFormatting sqref="J2">
    <cfRule type="expression" dxfId="135" priority="136">
      <formula>ISTEXT($J$2)</formula>
    </cfRule>
  </conditionalFormatting>
  <conditionalFormatting sqref="K2">
    <cfRule type="expression" dxfId="134" priority="135">
      <formula>ISTEXT($K$2)</formula>
    </cfRule>
  </conditionalFormatting>
  <conditionalFormatting sqref="J14">
    <cfRule type="expression" dxfId="133" priority="134">
      <formula>ISTEXT($J$14)</formula>
    </cfRule>
  </conditionalFormatting>
  <conditionalFormatting sqref="K14">
    <cfRule type="expression" dxfId="132" priority="133">
      <formula>ISTEXT($K$14)</formula>
    </cfRule>
  </conditionalFormatting>
  <conditionalFormatting sqref="J15">
    <cfRule type="expression" dxfId="131" priority="132">
      <formula>ISTEXT($J$15)</formula>
    </cfRule>
  </conditionalFormatting>
  <conditionalFormatting sqref="K15">
    <cfRule type="expression" dxfId="130" priority="131">
      <formula>ISTEXT($K$15)</formula>
    </cfRule>
  </conditionalFormatting>
  <conditionalFormatting sqref="J13">
    <cfRule type="expression" dxfId="129" priority="130">
      <formula>ISTEXT($J$13)</formula>
    </cfRule>
  </conditionalFormatting>
  <conditionalFormatting sqref="K13">
    <cfRule type="expression" dxfId="128" priority="129">
      <formula>ISTEXT($K$13)</formula>
    </cfRule>
  </conditionalFormatting>
  <conditionalFormatting sqref="J32">
    <cfRule type="expression" dxfId="127" priority="128">
      <formula>ISTEXT($J$32)</formula>
    </cfRule>
  </conditionalFormatting>
  <conditionalFormatting sqref="K32">
    <cfRule type="expression" dxfId="126" priority="127">
      <formula>ISTEXT($K$32)</formula>
    </cfRule>
  </conditionalFormatting>
  <conditionalFormatting sqref="J43">
    <cfRule type="expression" dxfId="125" priority="126">
      <formula>ISTEXT($J$43)</formula>
    </cfRule>
  </conditionalFormatting>
  <conditionalFormatting sqref="K43">
    <cfRule type="expression" dxfId="124" priority="125">
      <formula>ISTEXT($K$43)</formula>
    </cfRule>
  </conditionalFormatting>
  <conditionalFormatting sqref="J29">
    <cfRule type="expression" dxfId="123" priority="124">
      <formula>ISTEXT($J$29)</formula>
    </cfRule>
  </conditionalFormatting>
  <conditionalFormatting sqref="K29">
    <cfRule type="expression" dxfId="122" priority="123">
      <formula>ISTEXT($K$29)</formula>
    </cfRule>
  </conditionalFormatting>
  <conditionalFormatting sqref="J30">
    <cfRule type="expression" dxfId="121" priority="122">
      <formula>ISTEXT($J$30)</formula>
    </cfRule>
  </conditionalFormatting>
  <conditionalFormatting sqref="K30">
    <cfRule type="expression" dxfId="120" priority="121">
      <formula>ISTEXT($K$30)</formula>
    </cfRule>
  </conditionalFormatting>
  <conditionalFormatting sqref="J28">
    <cfRule type="expression" dxfId="119" priority="120">
      <formula>ISTEXT($J$28)</formula>
    </cfRule>
  </conditionalFormatting>
  <conditionalFormatting sqref="K28">
    <cfRule type="expression" dxfId="118" priority="119">
      <formula>ISTEXT($K$28)</formula>
    </cfRule>
  </conditionalFormatting>
  <conditionalFormatting sqref="J40">
    <cfRule type="expression" dxfId="117" priority="118">
      <formula>ISTEXT($J$40)</formula>
    </cfRule>
  </conditionalFormatting>
  <conditionalFormatting sqref="K40">
    <cfRule type="expression" dxfId="116" priority="117">
      <formula>ISTEXT($K$40)</formula>
    </cfRule>
  </conditionalFormatting>
  <conditionalFormatting sqref="J41">
    <cfRule type="expression" dxfId="115" priority="116">
      <formula>ISTEXT($J$41)</formula>
    </cfRule>
  </conditionalFormatting>
  <conditionalFormatting sqref="K41">
    <cfRule type="expression" dxfId="114" priority="115">
      <formula>ISTEXT($K$41)</formula>
    </cfRule>
  </conditionalFormatting>
  <conditionalFormatting sqref="J39">
    <cfRule type="expression" dxfId="113" priority="114">
      <formula>ISTEXT($J$39)</formula>
    </cfRule>
  </conditionalFormatting>
  <conditionalFormatting sqref="K39">
    <cfRule type="expression" dxfId="112" priority="113">
      <formula>ISTEXT($K$39)</formula>
    </cfRule>
  </conditionalFormatting>
  <conditionalFormatting sqref="J58">
    <cfRule type="expression" dxfId="111" priority="112">
      <formula>ISTEXT($J$58)</formula>
    </cfRule>
  </conditionalFormatting>
  <conditionalFormatting sqref="K58">
    <cfRule type="expression" dxfId="110" priority="111">
      <formula>ISTEXT($K$58)</formula>
    </cfRule>
  </conditionalFormatting>
  <conditionalFormatting sqref="J69">
    <cfRule type="expression" dxfId="109" priority="110">
      <formula>ISTEXT($J$69)</formula>
    </cfRule>
  </conditionalFormatting>
  <conditionalFormatting sqref="K69">
    <cfRule type="expression" dxfId="108" priority="109">
      <formula>ISTEXT($K$69)</formula>
    </cfRule>
  </conditionalFormatting>
  <conditionalFormatting sqref="J55">
    <cfRule type="expression" dxfId="107" priority="108">
      <formula>ISTEXT($J$55)</formula>
    </cfRule>
  </conditionalFormatting>
  <conditionalFormatting sqref="K55">
    <cfRule type="expression" dxfId="106" priority="107">
      <formula>ISTEXT($K$55)</formula>
    </cfRule>
  </conditionalFormatting>
  <conditionalFormatting sqref="J56">
    <cfRule type="expression" dxfId="105" priority="106">
      <formula>ISTEXT($J$56)</formula>
    </cfRule>
  </conditionalFormatting>
  <conditionalFormatting sqref="K56">
    <cfRule type="expression" dxfId="104" priority="105">
      <formula>ISTEXT($K$56)</formula>
    </cfRule>
  </conditionalFormatting>
  <conditionalFormatting sqref="J54">
    <cfRule type="expression" dxfId="103" priority="104">
      <formula>ISTEXT($J$54)</formula>
    </cfRule>
  </conditionalFormatting>
  <conditionalFormatting sqref="K54">
    <cfRule type="expression" dxfId="102" priority="103">
      <formula>ISTEXT($K$54)</formula>
    </cfRule>
  </conditionalFormatting>
  <conditionalFormatting sqref="J66">
    <cfRule type="expression" dxfId="101" priority="102">
      <formula>ISTEXT($J$66)</formula>
    </cfRule>
  </conditionalFormatting>
  <conditionalFormatting sqref="K66">
    <cfRule type="expression" dxfId="100" priority="101">
      <formula>ISTEXT($K$66)</formula>
    </cfRule>
  </conditionalFormatting>
  <conditionalFormatting sqref="J67">
    <cfRule type="expression" dxfId="99" priority="100">
      <formula>ISTEXT($J$67)</formula>
    </cfRule>
  </conditionalFormatting>
  <conditionalFormatting sqref="K67">
    <cfRule type="expression" dxfId="98" priority="99">
      <formula>ISTEXT($K$67)</formula>
    </cfRule>
  </conditionalFormatting>
  <conditionalFormatting sqref="J65">
    <cfRule type="expression" dxfId="97" priority="98">
      <formula>ISTEXT($J$65)</formula>
    </cfRule>
  </conditionalFormatting>
  <conditionalFormatting sqref="K65">
    <cfRule type="expression" dxfId="96" priority="97">
      <formula>ISTEXT($K$65)</formula>
    </cfRule>
  </conditionalFormatting>
  <conditionalFormatting sqref="J84">
    <cfRule type="expression" dxfId="95" priority="96">
      <formula>ISTEXT($J$84)</formula>
    </cfRule>
  </conditionalFormatting>
  <conditionalFormatting sqref="K84">
    <cfRule type="expression" dxfId="94" priority="95">
      <formula>ISTEXT($K$84)</formula>
    </cfRule>
  </conditionalFormatting>
  <conditionalFormatting sqref="J95">
    <cfRule type="expression" dxfId="93" priority="94">
      <formula>ISTEXT($J$95)</formula>
    </cfRule>
  </conditionalFormatting>
  <conditionalFormatting sqref="K95">
    <cfRule type="expression" dxfId="92" priority="93">
      <formula>ISTEXT($K$95)</formula>
    </cfRule>
  </conditionalFormatting>
  <conditionalFormatting sqref="J81">
    <cfRule type="expression" dxfId="91" priority="92">
      <formula>ISTEXT($J$81)</formula>
    </cfRule>
  </conditionalFormatting>
  <conditionalFormatting sqref="K81">
    <cfRule type="expression" dxfId="90" priority="91">
      <formula>ISTEXT($K$81)</formula>
    </cfRule>
  </conditionalFormatting>
  <conditionalFormatting sqref="J82">
    <cfRule type="expression" dxfId="89" priority="90">
      <formula>ISTEXT($J$82)</formula>
    </cfRule>
  </conditionalFormatting>
  <conditionalFormatting sqref="K82">
    <cfRule type="expression" dxfId="88" priority="89">
      <formula>ISTEXT($K$82)</formula>
    </cfRule>
  </conditionalFormatting>
  <conditionalFormatting sqref="J80">
    <cfRule type="expression" dxfId="87" priority="88">
      <formula>ISTEXT($J$80)</formula>
    </cfRule>
  </conditionalFormatting>
  <conditionalFormatting sqref="K80">
    <cfRule type="expression" dxfId="86" priority="87">
      <formula>ISTEXT($K$80)</formula>
    </cfRule>
  </conditionalFormatting>
  <conditionalFormatting sqref="J92">
    <cfRule type="expression" dxfId="85" priority="86">
      <formula>ISTEXT($J$92)</formula>
    </cfRule>
  </conditionalFormatting>
  <conditionalFormatting sqref="K92">
    <cfRule type="expression" dxfId="84" priority="85">
      <formula>ISTEXT($K$92)</formula>
    </cfRule>
  </conditionalFormatting>
  <conditionalFormatting sqref="J93">
    <cfRule type="expression" dxfId="83" priority="84">
      <formula>ISTEXT($J$93)</formula>
    </cfRule>
  </conditionalFormatting>
  <conditionalFormatting sqref="K93">
    <cfRule type="expression" dxfId="82" priority="83">
      <formula>ISTEXT($K$93)</formula>
    </cfRule>
  </conditionalFormatting>
  <conditionalFormatting sqref="J91">
    <cfRule type="expression" dxfId="81" priority="82">
      <formula>ISTEXT($J$91)</formula>
    </cfRule>
  </conditionalFormatting>
  <conditionalFormatting sqref="K91">
    <cfRule type="expression" dxfId="80" priority="81">
      <formula>ISTEXT($K$91)</formula>
    </cfRule>
  </conditionalFormatting>
  <conditionalFormatting sqref="J110">
    <cfRule type="expression" dxfId="79" priority="80">
      <formula>ISTEXT($J$110)</formula>
    </cfRule>
  </conditionalFormatting>
  <conditionalFormatting sqref="K110">
    <cfRule type="expression" dxfId="78" priority="79">
      <formula>ISTEXT($K$110)</formula>
    </cfRule>
  </conditionalFormatting>
  <conditionalFormatting sqref="J121">
    <cfRule type="expression" dxfId="77" priority="78">
      <formula>ISTEXT($J$121)</formula>
    </cfRule>
  </conditionalFormatting>
  <conditionalFormatting sqref="K121">
    <cfRule type="expression" dxfId="76" priority="77">
      <formula>ISTEXT($K$121)</formula>
    </cfRule>
  </conditionalFormatting>
  <conditionalFormatting sqref="J107">
    <cfRule type="expression" dxfId="75" priority="76">
      <formula>ISTEXT($J$107)</formula>
    </cfRule>
  </conditionalFormatting>
  <conditionalFormatting sqref="K107">
    <cfRule type="expression" dxfId="74" priority="75">
      <formula>ISTEXT($K$107)</formula>
    </cfRule>
  </conditionalFormatting>
  <conditionalFormatting sqref="J108">
    <cfRule type="expression" dxfId="73" priority="74">
      <formula>ISTEXT($J$108)</formula>
    </cfRule>
  </conditionalFormatting>
  <conditionalFormatting sqref="K108">
    <cfRule type="expression" dxfId="72" priority="73">
      <formula>ISTEXT($K$108)</formula>
    </cfRule>
  </conditionalFormatting>
  <conditionalFormatting sqref="J106">
    <cfRule type="expression" dxfId="71" priority="72">
      <formula>ISTEXT($J$106)</formula>
    </cfRule>
  </conditionalFormatting>
  <conditionalFormatting sqref="K106">
    <cfRule type="expression" dxfId="70" priority="71">
      <formula>ISTEXT($K$106)</formula>
    </cfRule>
  </conditionalFormatting>
  <conditionalFormatting sqref="J118">
    <cfRule type="expression" dxfId="69" priority="70">
      <formula>ISTEXT($J$118)</formula>
    </cfRule>
  </conditionalFormatting>
  <conditionalFormatting sqref="K118">
    <cfRule type="expression" dxfId="68" priority="69">
      <formula>ISTEXT($K$118)</formula>
    </cfRule>
  </conditionalFormatting>
  <conditionalFormatting sqref="J119">
    <cfRule type="expression" dxfId="67" priority="68">
      <formula>ISTEXT($J$119)</formula>
    </cfRule>
  </conditionalFormatting>
  <conditionalFormatting sqref="K119">
    <cfRule type="expression" dxfId="66" priority="67">
      <formula>ISTEXT($K$119)</formula>
    </cfRule>
  </conditionalFormatting>
  <conditionalFormatting sqref="J117">
    <cfRule type="expression" dxfId="65" priority="66">
      <formula>ISTEXT($J$117)</formula>
    </cfRule>
  </conditionalFormatting>
  <conditionalFormatting sqref="K117">
    <cfRule type="expression" dxfId="64" priority="65">
      <formula>ISTEXT($K$117)</formula>
    </cfRule>
  </conditionalFormatting>
  <conditionalFormatting sqref="J136">
    <cfRule type="expression" dxfId="63" priority="64">
      <formula>ISTEXT($J$136)</formula>
    </cfRule>
  </conditionalFormatting>
  <conditionalFormatting sqref="K136">
    <cfRule type="expression" dxfId="62" priority="63">
      <formula>ISTEXT($K$136)</formula>
    </cfRule>
  </conditionalFormatting>
  <conditionalFormatting sqref="J147">
    <cfRule type="expression" dxfId="61" priority="62">
      <formula>ISTEXT($J$147)</formula>
    </cfRule>
  </conditionalFormatting>
  <conditionalFormatting sqref="K147">
    <cfRule type="expression" dxfId="60" priority="61">
      <formula>ISTEXT($K$147)</formula>
    </cfRule>
  </conditionalFormatting>
  <conditionalFormatting sqref="J133">
    <cfRule type="expression" dxfId="59" priority="60">
      <formula>ISTEXT($J$133)</formula>
    </cfRule>
  </conditionalFormatting>
  <conditionalFormatting sqref="K133">
    <cfRule type="expression" dxfId="58" priority="59">
      <formula>ISTEXT($K$133)</formula>
    </cfRule>
  </conditionalFormatting>
  <conditionalFormatting sqref="J134">
    <cfRule type="expression" dxfId="57" priority="58">
      <formula>ISTEXT($J$134)</formula>
    </cfRule>
  </conditionalFormatting>
  <conditionalFormatting sqref="K134">
    <cfRule type="expression" dxfId="56" priority="57">
      <formula>ISTEXT($K$134)</formula>
    </cfRule>
  </conditionalFormatting>
  <conditionalFormatting sqref="J132">
    <cfRule type="expression" dxfId="55" priority="56">
      <formula>ISTEXT($J$132)</formula>
    </cfRule>
  </conditionalFormatting>
  <conditionalFormatting sqref="K132">
    <cfRule type="expression" dxfId="54" priority="55">
      <formula>ISTEXT($K$132)</formula>
    </cfRule>
  </conditionalFormatting>
  <conditionalFormatting sqref="J144">
    <cfRule type="expression" dxfId="53" priority="54">
      <formula>ISTEXT($J$144)</formula>
    </cfRule>
  </conditionalFormatting>
  <conditionalFormatting sqref="K144">
    <cfRule type="expression" dxfId="52" priority="53">
      <formula>ISTEXT($K$144)</formula>
    </cfRule>
  </conditionalFormatting>
  <conditionalFormatting sqref="J145">
    <cfRule type="expression" dxfId="51" priority="52">
      <formula>ISTEXT($J$145)</formula>
    </cfRule>
  </conditionalFormatting>
  <conditionalFormatting sqref="K145">
    <cfRule type="expression" dxfId="50" priority="51">
      <formula>ISTEXT($K$145)</formula>
    </cfRule>
  </conditionalFormatting>
  <conditionalFormatting sqref="J143">
    <cfRule type="expression" dxfId="49" priority="50">
      <formula>ISTEXT($J$143)</formula>
    </cfRule>
  </conditionalFormatting>
  <conditionalFormatting sqref="K143">
    <cfRule type="expression" dxfId="48" priority="49">
      <formula>ISTEXT($K$143)</formula>
    </cfRule>
  </conditionalFormatting>
  <conditionalFormatting sqref="J162">
    <cfRule type="expression" dxfId="47" priority="48">
      <formula>ISTEXT($J$162)</formula>
    </cfRule>
  </conditionalFormatting>
  <conditionalFormatting sqref="K162">
    <cfRule type="expression" dxfId="46" priority="47">
      <formula>ISTEXT($K$162)</formula>
    </cfRule>
  </conditionalFormatting>
  <conditionalFormatting sqref="J173">
    <cfRule type="expression" dxfId="45" priority="46">
      <formula>ISTEXT($J$173)</formula>
    </cfRule>
  </conditionalFormatting>
  <conditionalFormatting sqref="K173">
    <cfRule type="expression" dxfId="44" priority="45">
      <formula>ISTEXT($K$173)</formula>
    </cfRule>
  </conditionalFormatting>
  <conditionalFormatting sqref="J159">
    <cfRule type="expression" dxfId="43" priority="44">
      <formula>ISTEXT($J$159)</formula>
    </cfRule>
  </conditionalFormatting>
  <conditionalFormatting sqref="K159">
    <cfRule type="expression" dxfId="42" priority="43">
      <formula>ISTEXT($K$159)</formula>
    </cfRule>
  </conditionalFormatting>
  <conditionalFormatting sqref="J160">
    <cfRule type="expression" dxfId="41" priority="42">
      <formula>ISTEXT($J$160)</formula>
    </cfRule>
  </conditionalFormatting>
  <conditionalFormatting sqref="K160">
    <cfRule type="expression" dxfId="40" priority="41">
      <formula>ISTEXT($K$160)</formula>
    </cfRule>
  </conditionalFormatting>
  <conditionalFormatting sqref="J158">
    <cfRule type="expression" dxfId="39" priority="40">
      <formula>ISTEXT($J$158)</formula>
    </cfRule>
  </conditionalFormatting>
  <conditionalFormatting sqref="K158">
    <cfRule type="expression" dxfId="38" priority="39">
      <formula>ISTEXT($K$158)</formula>
    </cfRule>
  </conditionalFormatting>
  <conditionalFormatting sqref="J170">
    <cfRule type="expression" dxfId="37" priority="38">
      <formula>ISTEXT($J$170)</formula>
    </cfRule>
  </conditionalFormatting>
  <conditionalFormatting sqref="K170">
    <cfRule type="expression" dxfId="36" priority="37">
      <formula>ISTEXT($K$170)</formula>
    </cfRule>
  </conditionalFormatting>
  <conditionalFormatting sqref="J171">
    <cfRule type="expression" dxfId="35" priority="36">
      <formula>ISTEXT($J$171)</formula>
    </cfRule>
  </conditionalFormatting>
  <conditionalFormatting sqref="K171">
    <cfRule type="expression" dxfId="34" priority="35">
      <formula>ISTEXT($K$171)</formula>
    </cfRule>
  </conditionalFormatting>
  <conditionalFormatting sqref="J169">
    <cfRule type="expression" dxfId="33" priority="34">
      <formula>ISTEXT($J$169)</formula>
    </cfRule>
  </conditionalFormatting>
  <conditionalFormatting sqref="K169">
    <cfRule type="expression" dxfId="32" priority="33">
      <formula>ISTEXT($K$169)</formula>
    </cfRule>
  </conditionalFormatting>
  <conditionalFormatting sqref="J188">
    <cfRule type="expression" dxfId="31" priority="32">
      <formula>ISTEXT($J$188)</formula>
    </cfRule>
  </conditionalFormatting>
  <conditionalFormatting sqref="K188">
    <cfRule type="expression" dxfId="30" priority="31">
      <formula>ISTEXT($K$188)</formula>
    </cfRule>
  </conditionalFormatting>
  <conditionalFormatting sqref="J199">
    <cfRule type="expression" dxfId="29" priority="30">
      <formula>ISTEXT($J$199)</formula>
    </cfRule>
  </conditionalFormatting>
  <conditionalFormatting sqref="K199">
    <cfRule type="expression" dxfId="28" priority="29">
      <formula>ISTEXT($K$199)</formula>
    </cfRule>
  </conditionalFormatting>
  <conditionalFormatting sqref="J185">
    <cfRule type="expression" dxfId="27" priority="28">
      <formula>ISTEXT($J$185)</formula>
    </cfRule>
  </conditionalFormatting>
  <conditionalFormatting sqref="K185">
    <cfRule type="expression" dxfId="26" priority="27">
      <formula>ISTEXT($K$185)</formula>
    </cfRule>
  </conditionalFormatting>
  <conditionalFormatting sqref="J186">
    <cfRule type="expression" dxfId="25" priority="26">
      <formula>ISTEXT($J$186)</formula>
    </cfRule>
  </conditionalFormatting>
  <conditionalFormatting sqref="K186">
    <cfRule type="expression" dxfId="24" priority="25">
      <formula>ISTEXT($K$186)</formula>
    </cfRule>
  </conditionalFormatting>
  <conditionalFormatting sqref="J184">
    <cfRule type="expression" dxfId="23" priority="24">
      <formula>ISTEXT($J$184)</formula>
    </cfRule>
  </conditionalFormatting>
  <conditionalFormatting sqref="K184">
    <cfRule type="expression" dxfId="22" priority="23">
      <formula>ISTEXT($K$184)</formula>
    </cfRule>
  </conditionalFormatting>
  <conditionalFormatting sqref="J196">
    <cfRule type="expression" dxfId="21" priority="22">
      <formula>ISTEXT($J$196)</formula>
    </cfRule>
  </conditionalFormatting>
  <conditionalFormatting sqref="K196">
    <cfRule type="expression" dxfId="20" priority="21">
      <formula>ISTEXT($K$196)</formula>
    </cfRule>
  </conditionalFormatting>
  <conditionalFormatting sqref="J197">
    <cfRule type="expression" dxfId="19" priority="20">
      <formula>ISTEXT($J$197)</formula>
    </cfRule>
  </conditionalFormatting>
  <conditionalFormatting sqref="K197">
    <cfRule type="expression" dxfId="18" priority="19">
      <formula>ISTEXT($K$197)</formula>
    </cfRule>
  </conditionalFormatting>
  <conditionalFormatting sqref="J195">
    <cfRule type="expression" dxfId="17" priority="18">
      <formula>ISTEXT($J$195)</formula>
    </cfRule>
  </conditionalFormatting>
  <conditionalFormatting sqref="K195">
    <cfRule type="expression" dxfId="16" priority="17">
      <formula>ISTEXT($K$195)</formula>
    </cfRule>
  </conditionalFormatting>
  <conditionalFormatting sqref="J214">
    <cfRule type="expression" dxfId="15" priority="16">
      <formula>ISTEXT($J$214)</formula>
    </cfRule>
  </conditionalFormatting>
  <conditionalFormatting sqref="K214">
    <cfRule type="expression" dxfId="14" priority="15">
      <formula>ISTEXT($K$214)</formula>
    </cfRule>
  </conditionalFormatting>
  <conditionalFormatting sqref="J225">
    <cfRule type="expression" dxfId="13" priority="14">
      <formula>ISTEXT($J$225)</formula>
    </cfRule>
  </conditionalFormatting>
  <conditionalFormatting sqref="K225">
    <cfRule type="expression" dxfId="12" priority="13">
      <formula>ISTEXT($K$225)</formula>
    </cfRule>
  </conditionalFormatting>
  <conditionalFormatting sqref="J211">
    <cfRule type="expression" dxfId="11" priority="12">
      <formula>ISTEXT($J$211)</formula>
    </cfRule>
  </conditionalFormatting>
  <conditionalFormatting sqref="K211">
    <cfRule type="expression" dxfId="10" priority="11">
      <formula>ISTEXT($K$211)</formula>
    </cfRule>
  </conditionalFormatting>
  <conditionalFormatting sqref="J212">
    <cfRule type="expression" dxfId="9" priority="10">
      <formula>ISTEXT($J$212)</formula>
    </cfRule>
  </conditionalFormatting>
  <conditionalFormatting sqref="K212">
    <cfRule type="expression" dxfId="8" priority="9">
      <formula>ISTEXT($K$212)</formula>
    </cfRule>
  </conditionalFormatting>
  <conditionalFormatting sqref="J210">
    <cfRule type="expression" dxfId="7" priority="8">
      <formula>ISTEXT($J$210)</formula>
    </cfRule>
  </conditionalFormatting>
  <conditionalFormatting sqref="K210">
    <cfRule type="expression" dxfId="6" priority="7">
      <formula>ISTEXT($K$210)</formula>
    </cfRule>
  </conditionalFormatting>
  <conditionalFormatting sqref="J222">
    <cfRule type="expression" dxfId="5" priority="6">
      <formula>ISTEXT($J$222)</formula>
    </cfRule>
  </conditionalFormatting>
  <conditionalFormatting sqref="K222">
    <cfRule type="expression" dxfId="4" priority="5">
      <formula>ISTEXT($K$222)</formula>
    </cfRule>
  </conditionalFormatting>
  <conditionalFormatting sqref="J223">
    <cfRule type="expression" dxfId="3" priority="4">
      <formula>ISTEXT($J$223)</formula>
    </cfRule>
  </conditionalFormatting>
  <conditionalFormatting sqref="K223">
    <cfRule type="expression" dxfId="2" priority="3">
      <formula>ISTEXT($K$223)</formula>
    </cfRule>
  </conditionalFormatting>
  <conditionalFormatting sqref="J221">
    <cfRule type="expression" dxfId="1" priority="2">
      <formula>ISTEXT($J$221)</formula>
    </cfRule>
  </conditionalFormatting>
  <conditionalFormatting sqref="K221">
    <cfRule type="expression" dxfId="0" priority="1">
      <formula>ISTEXT($K$221)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dcterms:created xsi:type="dcterms:W3CDTF">2020-07-16T17:37:55Z</dcterms:created>
  <dcterms:modified xsi:type="dcterms:W3CDTF">2020-08-01T00:09:09Z</dcterms:modified>
</cp:coreProperties>
</file>