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EPA 2020\Reporting\June 2020\"/>
    </mc:Choice>
  </mc:AlternateContent>
  <bookViews>
    <workbookView xWindow="0" yWindow="0" windowWidth="28800" windowHeight="12300" activeTab="1"/>
  </bookViews>
  <sheets>
    <sheet name="Summary" sheetId="1" r:id="rId1"/>
    <sheet name="Data" sheetId="2" r:id="rId2"/>
  </sheets>
  <definedNames>
    <definedName name="Individual1">Summary!$J$2:$Q$37</definedName>
    <definedName name="Summary1">Summary!$A$6:$G$13</definedName>
    <definedName name="Summary2G1">Summary!$A$16:$H$34</definedName>
    <definedName name="Summary3">Summary!$A$37:$H$43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D43" i="1"/>
  <c r="F43" i="1" s="1"/>
  <c r="G43" i="1" s="1"/>
  <c r="C43" i="1"/>
  <c r="B43" i="1"/>
  <c r="F42" i="1"/>
  <c r="G42" i="1" s="1"/>
  <c r="E42" i="1"/>
  <c r="D42" i="1"/>
  <c r="C42" i="1"/>
  <c r="B42" i="1"/>
  <c r="E41" i="1"/>
  <c r="D41" i="1"/>
  <c r="F41" i="1" s="1"/>
  <c r="G41" i="1" s="1"/>
  <c r="C41" i="1"/>
  <c r="B41" i="1"/>
  <c r="E40" i="1"/>
  <c r="D40" i="1"/>
  <c r="F40" i="1" s="1"/>
  <c r="G40" i="1" s="1"/>
  <c r="C40" i="1"/>
  <c r="B40" i="1"/>
  <c r="E39" i="1"/>
  <c r="D39" i="1"/>
  <c r="F39" i="1" s="1"/>
  <c r="G39" i="1" s="1"/>
  <c r="C39" i="1"/>
  <c r="B39" i="1"/>
  <c r="E38" i="1"/>
  <c r="D38" i="1"/>
  <c r="F38" i="1" s="1"/>
  <c r="G38" i="1" s="1"/>
  <c r="C38" i="1"/>
  <c r="B38" i="1"/>
  <c r="P36" i="1"/>
  <c r="O36" i="1"/>
  <c r="N36" i="1"/>
  <c r="Q36" i="1" s="1"/>
  <c r="Q35" i="1"/>
  <c r="P35" i="1"/>
  <c r="O35" i="1"/>
  <c r="N35" i="1"/>
  <c r="Q33" i="1"/>
  <c r="P33" i="1"/>
  <c r="O33" i="1"/>
  <c r="N33" i="1"/>
  <c r="P34" i="1"/>
  <c r="O34" i="1"/>
  <c r="N34" i="1"/>
  <c r="Q34" i="1" s="1"/>
  <c r="P32" i="1"/>
  <c r="O32" i="1"/>
  <c r="N32" i="1"/>
  <c r="Q32" i="1" s="1"/>
  <c r="K32" i="1"/>
  <c r="P31" i="1"/>
  <c r="Q31" i="1" s="1"/>
  <c r="O31" i="1"/>
  <c r="N31" i="1"/>
  <c r="Q30" i="1"/>
  <c r="P30" i="1"/>
  <c r="O30" i="1"/>
  <c r="N30" i="1"/>
  <c r="Q28" i="1"/>
  <c r="P28" i="1"/>
  <c r="O28" i="1"/>
  <c r="N28" i="1"/>
  <c r="Q29" i="1"/>
  <c r="Q27" i="1"/>
  <c r="P29" i="1"/>
  <c r="O29" i="1"/>
  <c r="N29" i="1"/>
  <c r="P27" i="1"/>
  <c r="O27" i="1"/>
  <c r="N27" i="1"/>
  <c r="K27" i="1"/>
  <c r="P26" i="1"/>
  <c r="O26" i="1"/>
  <c r="N26" i="1"/>
  <c r="Q26" i="1" s="1"/>
  <c r="Q25" i="1"/>
  <c r="P25" i="1"/>
  <c r="O25" i="1"/>
  <c r="N25" i="1"/>
  <c r="Q23" i="1"/>
  <c r="P23" i="1"/>
  <c r="O23" i="1"/>
  <c r="N23" i="1"/>
  <c r="Q22" i="1"/>
  <c r="P24" i="1"/>
  <c r="O24" i="1"/>
  <c r="N24" i="1"/>
  <c r="Q24" i="1" s="1"/>
  <c r="P22" i="1"/>
  <c r="O22" i="1"/>
  <c r="N22" i="1"/>
  <c r="K22" i="1"/>
  <c r="P21" i="1"/>
  <c r="Q21" i="1" s="1"/>
  <c r="O21" i="1"/>
  <c r="N21" i="1"/>
  <c r="Q20" i="1"/>
  <c r="P20" i="1"/>
  <c r="O20" i="1"/>
  <c r="N20" i="1"/>
  <c r="Q18" i="1"/>
  <c r="P18" i="1"/>
  <c r="O18" i="1"/>
  <c r="N18" i="1"/>
  <c r="Q19" i="1"/>
  <c r="P19" i="1"/>
  <c r="O19" i="1"/>
  <c r="N19" i="1"/>
  <c r="P17" i="1"/>
  <c r="O17" i="1"/>
  <c r="N17" i="1"/>
  <c r="Q17" i="1" s="1"/>
  <c r="K17" i="1"/>
  <c r="P16" i="1"/>
  <c r="O16" i="1"/>
  <c r="N16" i="1"/>
  <c r="Q16" i="1" s="1"/>
  <c r="Q15" i="1"/>
  <c r="P15" i="1"/>
  <c r="O15" i="1"/>
  <c r="N15" i="1"/>
  <c r="Q13" i="1"/>
  <c r="P13" i="1"/>
  <c r="O13" i="1"/>
  <c r="N13" i="1"/>
  <c r="P14" i="1"/>
  <c r="O14" i="1"/>
  <c r="N14" i="1"/>
  <c r="Q14" i="1" s="1"/>
  <c r="P12" i="1"/>
  <c r="O12" i="1"/>
  <c r="N12" i="1"/>
  <c r="Q12" i="1" s="1"/>
  <c r="K12" i="1"/>
  <c r="P11" i="1"/>
  <c r="Q11" i="1" s="1"/>
  <c r="O11" i="1"/>
  <c r="N11" i="1"/>
  <c r="Q10" i="1"/>
  <c r="P10" i="1"/>
  <c r="O10" i="1"/>
  <c r="N10" i="1"/>
  <c r="Q8" i="1"/>
  <c r="P8" i="1"/>
  <c r="O8" i="1"/>
  <c r="N8" i="1"/>
  <c r="Q9" i="1"/>
  <c r="P9" i="1"/>
  <c r="O9" i="1"/>
  <c r="N9" i="1"/>
  <c r="P7" i="1"/>
  <c r="O7" i="1"/>
  <c r="N7" i="1"/>
  <c r="Q7" i="1" s="1"/>
  <c r="K7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V162" i="2"/>
  <c r="V161" i="2"/>
  <c r="U163" i="2"/>
  <c r="U162" i="2"/>
  <c r="U161" i="2"/>
  <c r="T163" i="2"/>
  <c r="T162" i="2"/>
  <c r="T161" i="2"/>
  <c r="S163" i="2"/>
  <c r="S162" i="2"/>
  <c r="S161" i="2"/>
  <c r="Q162" i="2"/>
  <c r="P162" i="2"/>
  <c r="R145" i="2"/>
  <c r="Q14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M156" i="2"/>
  <c r="K160" i="2"/>
  <c r="K163" i="2" s="1"/>
  <c r="K164" i="2" s="1"/>
  <c r="J161" i="2"/>
  <c r="R144" i="2"/>
  <c r="Q144" i="2"/>
  <c r="N152" i="2"/>
  <c r="M152" i="2"/>
  <c r="N151" i="2"/>
  <c r="M151" i="2"/>
  <c r="N150" i="2"/>
  <c r="M150" i="2"/>
  <c r="N149" i="2"/>
  <c r="M149" i="2"/>
  <c r="N148" i="2"/>
  <c r="M148" i="2"/>
  <c r="L150" i="2"/>
  <c r="J151" i="2"/>
  <c r="J150" i="2"/>
  <c r="L155" i="2"/>
  <c r="L162" i="2" s="1"/>
  <c r="K155" i="2"/>
  <c r="K162" i="2" s="1"/>
  <c r="J155" i="2"/>
  <c r="M155" i="2" s="1"/>
  <c r="L157" i="2"/>
  <c r="L161" i="2" s="1"/>
  <c r="K157" i="2"/>
  <c r="N157" i="2" s="1"/>
  <c r="J157" i="2"/>
  <c r="M157" i="2" s="1"/>
  <c r="L156" i="2"/>
  <c r="L160" i="2" s="1"/>
  <c r="L163" i="2" s="1"/>
  <c r="L164" i="2" s="1"/>
  <c r="K156" i="2"/>
  <c r="J156" i="2"/>
  <c r="N156" i="2" s="1"/>
  <c r="L144" i="2"/>
  <c r="L151" i="2" s="1"/>
  <c r="K144" i="2"/>
  <c r="K151" i="2" s="1"/>
  <c r="J144" i="2"/>
  <c r="M144" i="2" s="1"/>
  <c r="L146" i="2"/>
  <c r="K146" i="2"/>
  <c r="K150" i="2" s="1"/>
  <c r="J146" i="2"/>
  <c r="N146" i="2" s="1"/>
  <c r="L145" i="2"/>
  <c r="L149" i="2" s="1"/>
  <c r="L152" i="2" s="1"/>
  <c r="K145" i="2"/>
  <c r="K149" i="2" s="1"/>
  <c r="K152" i="2" s="1"/>
  <c r="J145" i="2"/>
  <c r="J149" i="2" s="1"/>
  <c r="J152" i="2" s="1"/>
  <c r="K159" i="2"/>
  <c r="J159" i="2"/>
  <c r="K148" i="2"/>
  <c r="J148" i="2"/>
  <c r="Q130" i="2"/>
  <c r="P130" i="2"/>
  <c r="N127" i="2"/>
  <c r="M127" i="2"/>
  <c r="K123" i="2" s="1"/>
  <c r="N116" i="2"/>
  <c r="M116" i="2"/>
  <c r="K114" i="2" s="1"/>
  <c r="K118" i="2" s="1"/>
  <c r="L123" i="2"/>
  <c r="K125" i="2"/>
  <c r="K129" i="2" s="1"/>
  <c r="J125" i="2"/>
  <c r="L124" i="2"/>
  <c r="L128" i="2" s="1"/>
  <c r="K112" i="2"/>
  <c r="J112" i="2"/>
  <c r="L114" i="2"/>
  <c r="L118" i="2" s="1"/>
  <c r="K113" i="2"/>
  <c r="K117" i="2" s="1"/>
  <c r="J113" i="2"/>
  <c r="J117" i="2" s="1"/>
  <c r="K127" i="2"/>
  <c r="J127" i="2"/>
  <c r="K116" i="2"/>
  <c r="J116" i="2"/>
  <c r="Q98" i="2"/>
  <c r="P98" i="2"/>
  <c r="N95" i="2"/>
  <c r="M95" i="2"/>
  <c r="J93" i="2" s="1"/>
  <c r="N84" i="2"/>
  <c r="M84" i="2"/>
  <c r="L82" i="2" s="1"/>
  <c r="L86" i="2" s="1"/>
  <c r="L80" i="2"/>
  <c r="K80" i="2"/>
  <c r="J80" i="2"/>
  <c r="M80" i="2" s="1"/>
  <c r="J82" i="2"/>
  <c r="L81" i="2"/>
  <c r="L85" i="2" s="1"/>
  <c r="K81" i="2"/>
  <c r="K85" i="2" s="1"/>
  <c r="J81" i="2"/>
  <c r="J85" i="2" s="1"/>
  <c r="J88" i="2" s="1"/>
  <c r="K95" i="2"/>
  <c r="J95" i="2"/>
  <c r="K84" i="2"/>
  <c r="J84" i="2"/>
  <c r="U73" i="2"/>
  <c r="U72" i="2"/>
  <c r="U71" i="2"/>
  <c r="Q72" i="2"/>
  <c r="P72" i="2"/>
  <c r="N69" i="2"/>
  <c r="M69" i="2"/>
  <c r="J67" i="2" s="1"/>
  <c r="J71" i="2" s="1"/>
  <c r="L74" i="2"/>
  <c r="L73" i="2"/>
  <c r="L72" i="2"/>
  <c r="N58" i="2"/>
  <c r="M58" i="2"/>
  <c r="K56" i="2" s="1"/>
  <c r="K60" i="2" s="1"/>
  <c r="L62" i="2"/>
  <c r="L61" i="2"/>
  <c r="K69" i="2"/>
  <c r="J69" i="2"/>
  <c r="K58" i="2"/>
  <c r="J58" i="2"/>
  <c r="U47" i="2"/>
  <c r="U46" i="2"/>
  <c r="U45" i="2"/>
  <c r="Q46" i="2"/>
  <c r="P46" i="2"/>
  <c r="N43" i="2"/>
  <c r="M43" i="2"/>
  <c r="K41" i="2" s="1"/>
  <c r="K45" i="2" s="1"/>
  <c r="L48" i="2"/>
  <c r="L47" i="2"/>
  <c r="L46" i="2"/>
  <c r="N32" i="2"/>
  <c r="M32" i="2"/>
  <c r="K30" i="2" s="1"/>
  <c r="K34" i="2" s="1"/>
  <c r="L36" i="2"/>
  <c r="L35" i="2"/>
  <c r="K43" i="2"/>
  <c r="J43" i="2"/>
  <c r="K32" i="2"/>
  <c r="J32" i="2"/>
  <c r="U21" i="2"/>
  <c r="U20" i="2"/>
  <c r="U19" i="2"/>
  <c r="Q20" i="2"/>
  <c r="P20" i="2"/>
  <c r="N17" i="2"/>
  <c r="M17" i="2"/>
  <c r="J13" i="2" s="1"/>
  <c r="L22" i="2"/>
  <c r="L21" i="2"/>
  <c r="L20" i="2"/>
  <c r="N6" i="2"/>
  <c r="M6" i="2"/>
  <c r="K4" i="2" s="1"/>
  <c r="K8" i="2" s="1"/>
  <c r="L10" i="2"/>
  <c r="L9" i="2"/>
  <c r="K17" i="2"/>
  <c r="J17" i="2"/>
  <c r="K6" i="2"/>
  <c r="J6" i="2"/>
  <c r="N155" i="2" l="1"/>
  <c r="J160" i="2"/>
  <c r="J163" i="2" s="1"/>
  <c r="J164" i="2" s="1"/>
  <c r="K161" i="2"/>
  <c r="J162" i="2"/>
  <c r="N144" i="2"/>
  <c r="M145" i="2"/>
  <c r="N145" i="2"/>
  <c r="M146" i="2"/>
  <c r="L131" i="2"/>
  <c r="K88" i="2"/>
  <c r="T97" i="2" s="1"/>
  <c r="J120" i="2"/>
  <c r="N125" i="2"/>
  <c r="K120" i="2"/>
  <c r="T129" i="2" s="1"/>
  <c r="K119" i="2"/>
  <c r="L113" i="2"/>
  <c r="L117" i="2" s="1"/>
  <c r="L120" i="2" s="1"/>
  <c r="U129" i="2" s="1"/>
  <c r="L112" i="2"/>
  <c r="L119" i="2" s="1"/>
  <c r="L125" i="2"/>
  <c r="L129" i="2" s="1"/>
  <c r="K13" i="2"/>
  <c r="K82" i="2"/>
  <c r="K86" i="2" s="1"/>
  <c r="J114" i="2"/>
  <c r="J124" i="2"/>
  <c r="J123" i="2"/>
  <c r="M123" i="2" s="1"/>
  <c r="J66" i="2"/>
  <c r="J70" i="2" s="1"/>
  <c r="K124" i="2"/>
  <c r="K128" i="2" s="1"/>
  <c r="K131" i="2" s="1"/>
  <c r="L130" i="2"/>
  <c r="J129" i="2"/>
  <c r="M125" i="2"/>
  <c r="J119" i="2"/>
  <c r="M113" i="2"/>
  <c r="N113" i="2"/>
  <c r="J97" i="2"/>
  <c r="K93" i="2"/>
  <c r="L87" i="2"/>
  <c r="L93" i="2"/>
  <c r="L97" i="2" s="1"/>
  <c r="K14" i="2"/>
  <c r="K18" i="2" s="1"/>
  <c r="J92" i="2"/>
  <c r="J91" i="2"/>
  <c r="K92" i="2"/>
  <c r="K96" i="2" s="1"/>
  <c r="K99" i="2" s="1"/>
  <c r="K91" i="2"/>
  <c r="N91" i="2" s="1"/>
  <c r="S97" i="2"/>
  <c r="L92" i="2"/>
  <c r="L96" i="2" s="1"/>
  <c r="L91" i="2"/>
  <c r="M85" i="2"/>
  <c r="J87" i="2"/>
  <c r="N85" i="2"/>
  <c r="L88" i="2"/>
  <c r="U97" i="2" s="1"/>
  <c r="M81" i="2"/>
  <c r="N81" i="2"/>
  <c r="J86" i="2"/>
  <c r="N80" i="2"/>
  <c r="M82" i="2"/>
  <c r="K66" i="2"/>
  <c r="K70" i="2" s="1"/>
  <c r="M70" i="2" s="1"/>
  <c r="J28" i="2"/>
  <c r="J65" i="2"/>
  <c r="K67" i="2"/>
  <c r="K71" i="2" s="1"/>
  <c r="N71" i="2" s="1"/>
  <c r="J39" i="2"/>
  <c r="K65" i="2"/>
  <c r="M66" i="2"/>
  <c r="J73" i="2"/>
  <c r="J72" i="2"/>
  <c r="K55" i="2"/>
  <c r="K59" i="2" s="1"/>
  <c r="K62" i="2" s="1"/>
  <c r="T71" i="2" s="1"/>
  <c r="K54" i="2"/>
  <c r="K61" i="2" s="1"/>
  <c r="J56" i="2"/>
  <c r="J54" i="2"/>
  <c r="J55" i="2"/>
  <c r="J29" i="2"/>
  <c r="J33" i="2" s="1"/>
  <c r="J30" i="2"/>
  <c r="M30" i="2" s="1"/>
  <c r="K28" i="2"/>
  <c r="M13" i="2"/>
  <c r="K29" i="2"/>
  <c r="K33" i="2" s="1"/>
  <c r="K36" i="2" s="1"/>
  <c r="T45" i="2" s="1"/>
  <c r="J14" i="2"/>
  <c r="J18" i="2" s="1"/>
  <c r="J40" i="2"/>
  <c r="K39" i="2"/>
  <c r="K40" i="2"/>
  <c r="K44" i="2" s="1"/>
  <c r="K47" i="2" s="1"/>
  <c r="J41" i="2"/>
  <c r="J15" i="2"/>
  <c r="K15" i="2"/>
  <c r="K19" i="2" s="1"/>
  <c r="N13" i="2"/>
  <c r="J4" i="2"/>
  <c r="J2" i="2"/>
  <c r="K2" i="2"/>
  <c r="J3" i="2"/>
  <c r="K3" i="2"/>
  <c r="K7" i="2" s="1"/>
  <c r="K10" i="2" s="1"/>
  <c r="T19" i="2" s="1"/>
  <c r="N129" i="2" l="1"/>
  <c r="M129" i="2"/>
  <c r="N120" i="2"/>
  <c r="R112" i="2" s="1"/>
  <c r="M120" i="2"/>
  <c r="Q112" i="2" s="1"/>
  <c r="S129" i="2"/>
  <c r="M18" i="2"/>
  <c r="J128" i="2"/>
  <c r="N124" i="2"/>
  <c r="M124" i="2"/>
  <c r="M88" i="2"/>
  <c r="Q80" i="2" s="1"/>
  <c r="N119" i="2"/>
  <c r="M119" i="2"/>
  <c r="V129" i="2" s="1"/>
  <c r="N117" i="2"/>
  <c r="N114" i="2"/>
  <c r="J118" i="2"/>
  <c r="N123" i="2"/>
  <c r="N65" i="2"/>
  <c r="M91" i="2"/>
  <c r="M93" i="2"/>
  <c r="N112" i="2"/>
  <c r="K132" i="2"/>
  <c r="T131" i="2" s="1"/>
  <c r="T130" i="2"/>
  <c r="L132" i="2"/>
  <c r="U131" i="2" s="1"/>
  <c r="U130" i="2"/>
  <c r="J130" i="2"/>
  <c r="K130" i="2"/>
  <c r="M39" i="2"/>
  <c r="K87" i="2"/>
  <c r="M87" i="2" s="1"/>
  <c r="V97" i="2" s="1"/>
  <c r="L99" i="2"/>
  <c r="L100" i="2" s="1"/>
  <c r="U99" i="2" s="1"/>
  <c r="N82" i="2"/>
  <c r="M114" i="2"/>
  <c r="M117" i="2"/>
  <c r="M112" i="2"/>
  <c r="K97" i="2"/>
  <c r="N97" i="2" s="1"/>
  <c r="N92" i="2"/>
  <c r="J98" i="2"/>
  <c r="J96" i="2"/>
  <c r="N93" i="2"/>
  <c r="M65" i="2"/>
  <c r="N86" i="2"/>
  <c r="M86" i="2"/>
  <c r="M92" i="2"/>
  <c r="N87" i="2"/>
  <c r="K98" i="2"/>
  <c r="L98" i="2"/>
  <c r="N28" i="2"/>
  <c r="K100" i="2"/>
  <c r="T99" i="2" s="1"/>
  <c r="T98" i="2"/>
  <c r="N70" i="2"/>
  <c r="N88" i="2"/>
  <c r="R80" i="2" s="1"/>
  <c r="M28" i="2"/>
  <c r="N66" i="2"/>
  <c r="S72" i="2"/>
  <c r="N67" i="2"/>
  <c r="K73" i="2"/>
  <c r="M73" i="2" s="1"/>
  <c r="Q55" i="2" s="1"/>
  <c r="M67" i="2"/>
  <c r="K72" i="2"/>
  <c r="N72" i="2" s="1"/>
  <c r="M71" i="2"/>
  <c r="J61" i="2"/>
  <c r="M54" i="2"/>
  <c r="N54" i="2"/>
  <c r="J59" i="2"/>
  <c r="N55" i="2"/>
  <c r="M55" i="2"/>
  <c r="N56" i="2"/>
  <c r="M56" i="2"/>
  <c r="J60" i="2"/>
  <c r="J20" i="2"/>
  <c r="K48" i="2"/>
  <c r="T47" i="2" s="1"/>
  <c r="T46" i="2"/>
  <c r="N14" i="2"/>
  <c r="M14" i="2"/>
  <c r="N29" i="2"/>
  <c r="K35" i="2"/>
  <c r="N18" i="2"/>
  <c r="M29" i="2"/>
  <c r="N30" i="2"/>
  <c r="J34" i="2"/>
  <c r="J36" i="2"/>
  <c r="M33" i="2"/>
  <c r="N33" i="2"/>
  <c r="J35" i="2"/>
  <c r="M41" i="2"/>
  <c r="J45" i="2"/>
  <c r="N41" i="2"/>
  <c r="K46" i="2"/>
  <c r="J46" i="2"/>
  <c r="N39" i="2"/>
  <c r="N40" i="2"/>
  <c r="M40" i="2"/>
  <c r="J44" i="2"/>
  <c r="N15" i="2"/>
  <c r="K20" i="2"/>
  <c r="J19" i="2"/>
  <c r="M15" i="2"/>
  <c r="K21" i="2"/>
  <c r="J21" i="2"/>
  <c r="K9" i="2"/>
  <c r="J9" i="2"/>
  <c r="M2" i="2"/>
  <c r="N2" i="2"/>
  <c r="N3" i="2"/>
  <c r="M3" i="2"/>
  <c r="J7" i="2"/>
  <c r="N4" i="2"/>
  <c r="J8" i="2"/>
  <c r="M4" i="2"/>
  <c r="M97" i="2" l="1"/>
  <c r="N118" i="2"/>
  <c r="M118" i="2"/>
  <c r="U98" i="2"/>
  <c r="N130" i="2"/>
  <c r="M130" i="2"/>
  <c r="V130" i="2" s="1"/>
  <c r="J131" i="2"/>
  <c r="N128" i="2"/>
  <c r="M128" i="2"/>
  <c r="N98" i="2"/>
  <c r="M98" i="2"/>
  <c r="V98" i="2" s="1"/>
  <c r="J99" i="2"/>
  <c r="N96" i="2"/>
  <c r="M96" i="2"/>
  <c r="M72" i="2"/>
  <c r="V72" i="2" s="1"/>
  <c r="M61" i="2"/>
  <c r="V71" i="2" s="1"/>
  <c r="N61" i="2"/>
  <c r="N73" i="2"/>
  <c r="R55" i="2" s="1"/>
  <c r="J62" i="2"/>
  <c r="N59" i="2"/>
  <c r="M59" i="2"/>
  <c r="N60" i="2"/>
  <c r="M60" i="2"/>
  <c r="K74" i="2"/>
  <c r="T73" i="2" s="1"/>
  <c r="T72" i="2"/>
  <c r="J47" i="2"/>
  <c r="N44" i="2"/>
  <c r="M44" i="2"/>
  <c r="M36" i="2"/>
  <c r="Q28" i="2" s="1"/>
  <c r="N36" i="2"/>
  <c r="R28" i="2" s="1"/>
  <c r="S45" i="2"/>
  <c r="N45" i="2"/>
  <c r="M45" i="2"/>
  <c r="M34" i="2"/>
  <c r="N34" i="2"/>
  <c r="M35" i="2"/>
  <c r="V45" i="2" s="1"/>
  <c r="N35" i="2"/>
  <c r="N20" i="2"/>
  <c r="N46" i="2"/>
  <c r="M46" i="2"/>
  <c r="V46" i="2" s="1"/>
  <c r="N8" i="2"/>
  <c r="M8" i="2"/>
  <c r="N19" i="2"/>
  <c r="M19" i="2"/>
  <c r="N9" i="2"/>
  <c r="M9" i="2"/>
  <c r="V19" i="2" s="1"/>
  <c r="J10" i="2"/>
  <c r="J22" i="2" s="1"/>
  <c r="M7" i="2"/>
  <c r="N7" i="2"/>
  <c r="N21" i="2"/>
  <c r="R3" i="2" s="1"/>
  <c r="M21" i="2"/>
  <c r="Q3" i="2" s="1"/>
  <c r="S20" i="2"/>
  <c r="M20" i="2"/>
  <c r="V20" i="2" s="1"/>
  <c r="K22" i="2"/>
  <c r="T21" i="2" s="1"/>
  <c r="T20" i="2"/>
  <c r="J132" i="2" l="1"/>
  <c r="N131" i="2"/>
  <c r="R113" i="2" s="1"/>
  <c r="M131" i="2"/>
  <c r="Q113" i="2" s="1"/>
  <c r="S130" i="2"/>
  <c r="J100" i="2"/>
  <c r="S98" i="2"/>
  <c r="N99" i="2"/>
  <c r="R81" i="2" s="1"/>
  <c r="M99" i="2"/>
  <c r="Q81" i="2" s="1"/>
  <c r="N62" i="2"/>
  <c r="R54" i="2" s="1"/>
  <c r="S71" i="2"/>
  <c r="M62" i="2"/>
  <c r="Q54" i="2" s="1"/>
  <c r="J74" i="2"/>
  <c r="J48" i="2"/>
  <c r="S46" i="2"/>
  <c r="N47" i="2"/>
  <c r="R29" i="2" s="1"/>
  <c r="M47" i="2"/>
  <c r="Q29" i="2" s="1"/>
  <c r="S21" i="2"/>
  <c r="N22" i="2"/>
  <c r="M22" i="2"/>
  <c r="M10" i="2"/>
  <c r="Q2" i="2" s="1"/>
  <c r="S19" i="2"/>
  <c r="N10" i="2"/>
  <c r="R2" i="2" s="1"/>
  <c r="S131" i="2" l="1"/>
  <c r="N132" i="2"/>
  <c r="M132" i="2"/>
  <c r="S99" i="2"/>
  <c r="N100" i="2"/>
  <c r="M100" i="2"/>
  <c r="N74" i="2"/>
  <c r="S73" i="2"/>
  <c r="M74" i="2"/>
  <c r="N48" i="2"/>
  <c r="S47" i="2"/>
  <c r="M48" i="2"/>
</calcChain>
</file>

<file path=xl/sharedStrings.xml><?xml version="1.0" encoding="utf-8"?>
<sst xmlns="http://schemas.openxmlformats.org/spreadsheetml/2006/main" count="687" uniqueCount="170">
  <si>
    <t>SampleName</t>
  </si>
  <si>
    <t>CompoundName</t>
  </si>
  <si>
    <t>Transition</t>
  </si>
  <si>
    <t>Area</t>
  </si>
  <si>
    <t>Dilution</t>
  </si>
  <si>
    <t>ISTD Area</t>
  </si>
  <si>
    <t>ISTDResponseRatio</t>
  </si>
  <si>
    <t>Blank 1_A_B__1______Inj CYP0129-R595_CYP2178-R1-2_Caco2_P61_Set2_2020Jun24_Inj003</t>
  </si>
  <si>
    <t>Ranitidine</t>
  </si>
  <si>
    <t>315.1 / 176.1</t>
  </si>
  <si>
    <t>Blank 1_A_B__2______Inj CYP0129-R595_CYP2178-R1-2_Caco2_P61_Set2_2020Jun24_Inj004</t>
  </si>
  <si>
    <t>Blank 1_B_A__3______Inj CYP0129-R595_CYP2178-R1-2_Caco2_P61_Set2_2020Jun24_Inj005</t>
  </si>
  <si>
    <t>Blank 1_B_A__4______Inj CYP0129-R595_CYP2178-R1-2_Caco2_P61_Set2_2020Jun24_Inj006</t>
  </si>
  <si>
    <t>Ranitidine_A_B_don_1______Inj CYP0129-R595_CYP2178-R1-2_Caco2_P61_Set2_2020Jun24_Inj057</t>
  </si>
  <si>
    <t>Ranitidine_A_B_don_2______Inj CYP0129-R595_CYP2178-R1-2_Caco2_P61_Set2_2020Jun24_Inj058</t>
  </si>
  <si>
    <t>Ranitidine_A_B_don_3______Inj CYP0129-R595_CYP2178-R1-2_Caco2_P61_Set2_2020Jun24_Inj059</t>
  </si>
  <si>
    <t>Ranitidine_A_B_dos_1______Inj CYP0129-R595_CYP2178-R1-2_Caco2_P61_Set2_2020Jun24_Inj103</t>
  </si>
  <si>
    <t>Ranitidine_A_B_dos_2______Inj CYP0129-R595_CYP2178-R1-2_Caco2_P61_Set2_2020Jun24_Inj104</t>
  </si>
  <si>
    <t>Ranitidine_A_B_dos_3______Inj CYP0129-R595_CYP2178-R1-2_Caco2_P61_Set2_2020Jun24_Inj105</t>
  </si>
  <si>
    <t>Ranitidine_A_B_rec_1______Inj CYP0129-R595_CYP2178-R1-2_Caco2_P61_Set2_2020Jun24_Inj011</t>
  </si>
  <si>
    <t>Ranitidine_A_B_rec_2______Inj CYP0129-R595_CYP2178-R1-2_Caco2_P61_Set2_2020Jun24_Inj012</t>
  </si>
  <si>
    <t>Ranitidine_A_B_rec_3______Inj CYP0129-R595_CYP2178-R1-2_Caco2_P61_Set2_2020Jun24_Inj013</t>
  </si>
  <si>
    <t>Ranitidine_B_A_don_1______Inj CYP0129-R595_CYP2178-R1-2_Caco2_P61_Set2_2020Jun24_Inj080</t>
  </si>
  <si>
    <t>Ranitidine_B_A_don_2______Inj CYP0129-R595_CYP2178-R1-2_Caco2_P61_Set2_2020Jun24_Inj081</t>
  </si>
  <si>
    <t>Ranitidine_B_A_don_3______Inj CYP0129-R595_CYP2178-R1-2_Caco2_P61_Set2_2020Jun24_Inj082</t>
  </si>
  <si>
    <t>Ranitidine_B_A_dos_1______Inj CYP0129-R595_CYP2178-R1-2_Caco2_P61_Set2_2020Jun24_Inj126</t>
  </si>
  <si>
    <t>Ranitidine_B_A_dos_2______Inj CYP0129-R595_CYP2178-R1-2_Caco2_P61_Set2_2020Jun24_Inj127</t>
  </si>
  <si>
    <t>Ranitidine_B_A_dos_3______Inj CYP0129-R595_CYP2178-R1-2_Caco2_P61_Set2_2020Jun24_Inj128</t>
  </si>
  <si>
    <t>Ranitidine_B_A_rec_1______Inj CYP0129-R595_CYP2178-R1-2_Caco2_P61_Set2_2020Jun24_Inj034</t>
  </si>
  <si>
    <t>Ranitidine_B_A_rec_2______Inj CYP0129-R595_CYP2178-R1-2_Caco2_P61_Set2_2020Jun24_Inj035</t>
  </si>
  <si>
    <t>Ranitidine_B_A_rec_3______Inj CYP0129-R595_CYP2178-R1-2_Caco2_P61_Set2_2020Jun24_Inj036</t>
  </si>
  <si>
    <t>Talinolol</t>
  </si>
  <si>
    <t>364.0 / 308.2</t>
  </si>
  <si>
    <t>Talinolol_A_B_don_1______Inj CYP0129-R595_CYP2178-R1-2_Caco2_P61_Set2_2020Jun24_Inj060</t>
  </si>
  <si>
    <t>Talinolol_A_B_don_2______Inj CYP0129-R595_CYP2178-R1-2_Caco2_P61_Set2_2020Jun24_Inj061</t>
  </si>
  <si>
    <t>Talinolol_A_B_don_3______Inj CYP0129-R595_CYP2178-R1-2_Caco2_P61_Set2_2020Jun24_Inj062</t>
  </si>
  <si>
    <t>Talinolol_A_B_dos_1______Inj CYP0129-R595_CYP2178-R1-2_Caco2_P61_Set2_2020Jun24_Inj106</t>
  </si>
  <si>
    <t>Talinolol_A_B_dos_2______Inj CYP0129-R595_CYP2178-R1-2_Caco2_P61_Set2_2020Jun24_Inj107</t>
  </si>
  <si>
    <t>Talinolol_A_B_dos_3______Inj CYP0129-R595_CYP2178-R1-2_Caco2_P61_Set2_2020Jun24_Inj108</t>
  </si>
  <si>
    <t>Talinolol_A_B_rec_1______Inj CYP0129-R595_CYP2178-R1-2_Caco2_P61_Set2_2020Jun24_Inj014</t>
  </si>
  <si>
    <t>Talinolol_A_B_rec_2______Inj CYP0129-R595_CYP2178-R1-2_Caco2_P61_Set2_2020Jun24_Inj015</t>
  </si>
  <si>
    <t>Talinolol_A_B_rec_3______Inj CYP0129-R595_CYP2178-R1-2_Caco2_P61_Set2_2020Jun24_Inj016</t>
  </si>
  <si>
    <t>Talinolol_B_A_don_1______Inj CYP0129-R595_CYP2178-R1-2_Caco2_P61_Set2_2020Jun24_Inj083</t>
  </si>
  <si>
    <t>Talinolol_B_A_don_2______Inj CYP0129-R595_CYP2178-R1-2_Caco2_P61_Set2_2020Jun24_Inj084</t>
  </si>
  <si>
    <t>Talinolol_B_A_don_3______Inj CYP0129-R595_CYP2178-R1-2_Caco2_P61_Set2_2020Jun24_Inj085</t>
  </si>
  <si>
    <t>Talinolol_B_A_dos_1______Inj CYP0129-R595_CYP2178-R1-2_Caco2_P61_Set2_2020Jun24_Inj129</t>
  </si>
  <si>
    <t>Talinolol_B_A_dos_2______Inj CYP0129-R595_CYP2178-R1-2_Caco2_P61_Set2_2020Jun24_Inj130</t>
  </si>
  <si>
    <t>Talinolol_B_A_dos_3______Inj CYP0129-R595_CYP2178-R1-2_Caco2_P61_Set2_2020Jun24_Inj131</t>
  </si>
  <si>
    <t>Talinolol_B_A_rec_1______Inj CYP0129-R595_CYP2178-R1-2_Caco2_P61_Set2_2020Jun24_Inj037</t>
  </si>
  <si>
    <t>Talinolol_B_A_rec_2______Inj CYP0129-R595_CYP2178-R1-2_Caco2_P61_Set2_2020Jun24_Inj038</t>
  </si>
  <si>
    <t>Talinolol_B_A_rec_3______Inj CYP0129-R595_CYP2178-R1-2_Caco2_P61_Set2_2020Jun24_Inj039</t>
  </si>
  <si>
    <t>Warfarin</t>
  </si>
  <si>
    <t>309.1 / 163.1</t>
  </si>
  <si>
    <t>Warfarin_A_B_don_1______Inj CYP0129-R595_CYP2178-R1-2_Caco2_P61_Set2_2020Jun24_Inj063</t>
  </si>
  <si>
    <t>Warfarin_A_B_don_2______Inj CYP0129-R595_CYP2178-R1-2_Caco2_P61_Set2_2020Jun24_Inj064</t>
  </si>
  <si>
    <t>Warfarin_A_B_don_3______Inj CYP0129-R595_CYP2178-R1-2_Caco2_P61_Set2_2020Jun24_Inj065</t>
  </si>
  <si>
    <t>Warfarin_A_B_dos_1______Inj CYP0129-R595_CYP2178-R1-2_Caco2_P61_Set2_2020Jun24_Inj109</t>
  </si>
  <si>
    <t>Warfarin_A_B_dos_2______Inj CYP0129-R595_CYP2178-R1-2_Caco2_P61_Set2_2020Jun24_Inj110</t>
  </si>
  <si>
    <t>Warfarin_A_B_dos_3______Inj CYP0129-R595_CYP2178-R1-2_Caco2_P61_Set2_2020Jun24_Inj111</t>
  </si>
  <si>
    <t>Warfarin_A_B_rec_1______Inj CYP0129-R595_CYP2178-R1-2_Caco2_P61_Set2_2020Jun24_Inj017</t>
  </si>
  <si>
    <t>Warfarin_A_B_rec_2______Inj CYP0129-R595_CYP2178-R1-2_Caco2_P61_Set2_2020Jun24_Inj018</t>
  </si>
  <si>
    <t>Warfarin_A_B_rec_3______Inj CYP0129-R595_CYP2178-R1-2_Caco2_P61_Set2_2020Jun24_Inj019</t>
  </si>
  <si>
    <t>Warfarin_B_A_don_1______Inj CYP0129-R595_CYP2178-R1-2_Caco2_P61_Set2_2020Jun24_Inj086</t>
  </si>
  <si>
    <t>Warfarin_B_A_don_2______Inj CYP0129-R595_CYP2178-R1-2_Caco2_P61_Set2_2020Jun24_Inj087</t>
  </si>
  <si>
    <t>Warfarin_B_A_don_3______Inj CYP0129-R595_CYP2178-R1-2_Caco2_P61_Set2_2020Jun24_Inj088</t>
  </si>
  <si>
    <t>Warfarin_B_A_dos_1______Inj CYP0129-R595_CYP2178-R1-2_Caco2_P61_Set2_2020Jun24_Inj132</t>
  </si>
  <si>
    <t>Warfarin_B_A_dos_2______Inj CYP0129-R595_CYP2178-R1-2_Caco2_P61_Set2_2020Jun24_Inj133</t>
  </si>
  <si>
    <t>Warfarin_B_A_dos_3______Inj CYP0129-R595_CYP2178-R1-2_Caco2_P61_Set2_2020Jun24_Inj134</t>
  </si>
  <si>
    <t>Warfarin_B_A_rec_1______Inj CYP0129-R595_CYP2178-R1-2_Caco2_P61_Set2_2020Jun24_Inj040</t>
  </si>
  <si>
    <t>Warfarin_B_A_rec_2______Inj CYP0129-R595_CYP2178-R1-2_Caco2_P61_Set2_2020Jun24_Inj041</t>
  </si>
  <si>
    <t>Warfarin_B_A_rec_3______Inj CYP0129-R595_CYP2178-R1-2_Caco2_P61_Set2_2020Jun24_Inj042</t>
  </si>
  <si>
    <t>Blank 1_A_B__1______Inj CYP0129-R595_CYP2178-R1-2_Caco2_P61_Set1_2020Jun24_Inj003</t>
  </si>
  <si>
    <t>DTXSID0026967</t>
  </si>
  <si>
    <t>315.1 / 149.1</t>
  </si>
  <si>
    <t>Blank 1_A_B__2______Inj CYP0129-R595_CYP2178-R1-2_Caco2_P61_Set1_2020Jun24_Inj004</t>
  </si>
  <si>
    <t>Blank 1_B_A__3______Inj CYP0129-R595_CYP2178-R1-2_Caco2_P61_Set1_2020Jun24_Inj005</t>
  </si>
  <si>
    <t>Blank 1_B_A__4______Inj CYP0129-R595_CYP2178-R1-2_Caco2_P61_Set1_2020Jun24_Inj006</t>
  </si>
  <si>
    <t>DTXSID0026967_A_B_don_1______Inj CYP0129-R595_CYP2178-R1-2_Caco2_P61_Set1_2020Jun24_Inj071</t>
  </si>
  <si>
    <t>DTXSID0026967_A_B_don_2______Inj CYP0129-R595_CYP2178-R1-2_Caco2_P61_Set1_2020Jun24_Inj072</t>
  </si>
  <si>
    <t>DTXSID0026967_A_B_dos_1______Inj CYP0129-R595_CYP2178-R1-2_Caco2_P61_Set1_2020Jun24_Inj123</t>
  </si>
  <si>
    <t>DTXSID0026967_A_B_dos_2______Inj CYP0129-R595_CYP2178-R1-2_Caco2_P61_Set1_2020Jun24_Inj124</t>
  </si>
  <si>
    <t>DTXSID0026967_A_B_rec_1______Inj CYP0129-R595_CYP2178-R1-2_Caco2_P61_Set1_2020Jun24_Inj019</t>
  </si>
  <si>
    <t>DTXSID0026967_A_B_rec_2______Inj CYP0129-R595_CYP2178-R1-2_Caco2_P61_Set1_2020Jun24_Inj020</t>
  </si>
  <si>
    <t>DTXSID0026967_B_A_don_1______Inj CYP0129-R595_CYP2178-R1-2_Caco2_P61_Set1_2020Jun24_Inj097</t>
  </si>
  <si>
    <t>DTXSID0026967_B_A_don_2______Inj CYP0129-R595_CYP2178-R1-2_Caco2_P61_Set1_2020Jun24_Inj098</t>
  </si>
  <si>
    <t>DTXSID0026967_B_A_dos_1______Inj CYP0129-R595_CYP2178-R1-2_Caco2_P61_Set1_2020Jun24_Inj149</t>
  </si>
  <si>
    <t>DTXSID0026967_B_A_dos_2______Inj CYP0129-R595_CYP2178-R1-2_Caco2_P61_Set1_2020Jun24_Inj150</t>
  </si>
  <si>
    <t>DTXSID0026967_B_A_rec_1______Inj CYP0129-R595_CYP2178-R1-2_Caco2_P61_Set1_2020Jun24_Inj045</t>
  </si>
  <si>
    <t>DTXSID0026967_B_A_rec_2______Inj CYP0129-R595_CYP2178-R1-2_Caco2_P61_Set1_2020Jun24_Inj046</t>
  </si>
  <si>
    <t>DTXSID0048210</t>
  </si>
  <si>
    <t>199.1 / 105.0</t>
  </si>
  <si>
    <t>DTXSID0048210_A_B_don_1______Inj CYP0129-R595_CYP2178-R1-2_Caco2_P61_Set2_2020Jun24_Inj072</t>
  </si>
  <si>
    <t>DTXSID0048210_A_B_don_2______Inj CYP0129-R595_CYP2178-R1-2_Caco2_P61_Set2_2020Jun24_Inj073</t>
  </si>
  <si>
    <t>DTXSID0048210_A_B_dos_1______Inj CYP0129-R595_CYP2178-R1-2_Caco2_P61_Set2_2020Jun24_Inj118</t>
  </si>
  <si>
    <t>DTXSID0048210_A_B_dos_2______Inj CYP0129-R595_CYP2178-R1-2_Caco2_P61_Set2_2020Jun24_Inj119</t>
  </si>
  <si>
    <t>DTXSID0048210_A_B_rec_1______Inj CYP0129-R595_CYP2178-R1-2_Caco2_P61_Set2_2020Jun24_Inj026</t>
  </si>
  <si>
    <t>DTXSID0048210_A_B_rec_2______Inj CYP0129-R595_CYP2178-R1-2_Caco2_P61_Set2_2020Jun24_Inj027</t>
  </si>
  <si>
    <t>DTXSID0048210_B_A_don_1______Inj CYP0129-R595_CYP2178-R1-2_Caco2_P61_Set2_2020Jun24_Inj095</t>
  </si>
  <si>
    <t>DTXSID0048210_B_A_don_2______Inj CYP0129-R595_CYP2178-R1-2_Caco2_P61_Set2_2020Jun24_Inj096</t>
  </si>
  <si>
    <t>DTXSID0048210_B_A_dos_1______Inj CYP0129-R595_CYP2178-R1-2_Caco2_P61_Set2_2020Jun24_Inj141</t>
  </si>
  <si>
    <t>DTXSID0048210_B_A_dos_2______Inj CYP0129-R595_CYP2178-R1-2_Caco2_P61_Set2_2020Jun24_Inj142</t>
  </si>
  <si>
    <t>DTXSID0048210_B_A_rec_1______Inj CYP0129-R595_CYP2178-R1-2_Caco2_P61_Set2_2020Jun24_Inj049</t>
  </si>
  <si>
    <t>DTXSID0048210_B_A_rec_2______Inj CYP0129-R595_CYP2178-R1-2_Caco2_P61_Set2_2020Jun24_Inj050</t>
  </si>
  <si>
    <t>DTXSID5044576</t>
  </si>
  <si>
    <t>319.1 / 157.1</t>
  </si>
  <si>
    <t>DTXSID5044576_A_B_don_1______Inj CYP0129-R595_CYP2178-R1-2_Caco2_P61_Set1_2020Jun24_Inj075</t>
  </si>
  <si>
    <t>DTXSID5044576_A_B_don_2______Inj CYP0129-R595_CYP2178-R1-2_Caco2_P61_Set1_2020Jun24_Inj076</t>
  </si>
  <si>
    <t>DTXSID5044576_A_B_dos_1______Inj CYP0129-R595_CYP2178-R1-2_Caco2_P61_Set1_2020Jun24_Inj127</t>
  </si>
  <si>
    <t>DTXSID5044576_A_B_dos_2______Inj CYP0129-R595_CYP2178-R1-2_Caco2_P61_Set1_2020Jun24_Inj128</t>
  </si>
  <si>
    <t>DTXSID5044576_A_B_rec_1______Inj CYP0129-R595_CYP2178-R1-2_Caco2_P61_Set1_2020Jun24_Inj023</t>
  </si>
  <si>
    <t>DTXSID5044576_A_B_rec_2______Inj CYP0129-R595_CYP2178-R1-2_Caco2_P61_Set1_2020Jun24_Inj024</t>
  </si>
  <si>
    <t>DTXSID5044576_B_A_don_1______Inj CYP0129-R595_CYP2178-R1-2_Caco2_P61_Set1_2020Jun24_Inj101</t>
  </si>
  <si>
    <t>DTXSID5044576_B_A_don_2______Inj CYP0129-R595_CYP2178-R1-2_Caco2_P61_Set1_2020Jun24_Inj102</t>
  </si>
  <si>
    <t>DTXSID5044576_B_A_dos_1______Inj CYP0129-R595_CYP2178-R1-2_Caco2_P61_Set1_2020Jun24_Inj153</t>
  </si>
  <si>
    <t>DTXSID5044576_B_A_dos_2______Inj CYP0129-R595_CYP2178-R1-2_Caco2_P61_Set1_2020Jun24_Inj154</t>
  </si>
  <si>
    <t>DTXSID5044576_B_A_rec_1______Inj CYP0129-R595_CYP2178-R1-2_Caco2_P61_Set1_2020Jun24_Inj049</t>
  </si>
  <si>
    <t>DTXSID5044576_B_A_rec_2______Inj CYP0129-R595_CYP2178-R1-2_Caco2_P61_Set1_2020Jun24_Inj050</t>
  </si>
  <si>
    <t>CYP2178-R2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</si>
  <si>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</si>
  <si>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</si>
  <si>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</si>
  <si>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</si>
  <si>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</si>
  <si>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</si>
  <si>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</si>
  <si>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</si>
  <si>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</si>
  <si>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</si>
  <si>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</si>
  <si>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</si>
  <si>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</si>
  <si>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</si>
  <si>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</si>
  <si>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</si>
  <si>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</si>
  <si>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</si>
  <si>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</si>
  <si>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</si>
  <si>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</si>
  <si>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</si>
  <si>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</si>
  <si>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</si>
  <si>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</si>
  <si>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</si>
  <si>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</si>
  <si>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</si>
  <si>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</si>
  <si>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</si>
  <si>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</si>
  <si>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</si>
  <si>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</si>
  <si>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</si>
  <si>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</si>
  <si>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</si>
  <si>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</si>
  <si>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</si>
  <si>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</si>
  <si>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</si>
  <si>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Recovery A → B</t>
  </si>
  <si>
    <t>Low Recovery A → B and B → A</t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</si>
  <si>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</si>
  <si>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</si>
  <si>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</si>
  <si>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</si>
  <si>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</si>
  <si>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</si>
  <si>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</si>
  <si>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</si>
  <si>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EPA</t>
  </si>
  <si>
    <t>Caco-2 Permeability Data Summary: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</si>
</sst>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 mmm\ yyyy"/>
    <numFmt numFmtId="165" formatCode="0.000"/>
    <numFmt numFmtId="166" formatCode="0.0"/>
    <numFmt numFmtId="167" formatCode="0.0000"/>
    <numFmt numFmtId="168" formatCode="0.00000"/>
    <numFmt numFmtId="169" formatCode="0.000%"/>
    <numFmt numFmtId="170" formatCode="0.000000"/>
    <numFmt numFmtId="171" formatCode="0.0%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0" fontId="1" fillId="0" borderId="9" xfId="1" applyBorder="1"/>
    <xf numFmtId="0" fontId="1" fillId="0" borderId="0" xfId="1" applyBorder="1"/>
    <xf numFmtId="0" fontId="1" fillId="0" borderId="10" xfId="1" applyBorder="1"/>
    <xf numFmtId="165" fontId="1" fillId="0" borderId="0" xfId="1" applyNumberFormat="1" applyBorder="1"/>
    <xf numFmtId="168" fontId="2" fillId="0" borderId="0" xfId="1" applyNumberFormat="1" applyFont="1" applyBorder="1"/>
    <xf numFmtId="167" fontId="1" fillId="0" borderId="0" xfId="1" applyNumberFormat="1" applyBorder="1"/>
    <xf numFmtId="2" fontId="2" fillId="0" borderId="0" xfId="1" applyNumberFormat="1" applyFont="1" applyBorder="1"/>
    <xf numFmtId="11" fontId="1" fillId="0" borderId="10" xfId="1" applyNumberFormat="1" applyBorder="1"/>
    <xf numFmtId="167" fontId="1" fillId="0" borderId="12" xfId="1" applyNumberFormat="1" applyBorder="1"/>
    <xf numFmtId="168" fontId="2" fillId="0" borderId="12" xfId="1" applyNumberFormat="1" applyFont="1" applyBorder="1"/>
    <xf numFmtId="0" fontId="1" fillId="0" borderId="12" xfId="1" applyBorder="1"/>
    <xf numFmtId="0" fontId="1" fillId="0" borderId="15" xfId="1" applyBorder="1"/>
    <xf numFmtId="0" fontId="1" fillId="0" borderId="21" xfId="1" applyBorder="1"/>
    <xf numFmtId="11" fontId="1" fillId="0" borderId="9" xfId="1" applyNumberFormat="1" applyBorder="1"/>
    <xf numFmtId="2" fontId="1" fillId="0" borderId="0" xfId="1" applyNumberFormat="1" applyBorder="1"/>
    <xf numFmtId="169" fontId="1" fillId="0" borderId="0" xfId="1" applyNumberFormat="1" applyBorder="1"/>
    <xf numFmtId="165" fontId="1" fillId="0" borderId="21" xfId="1" applyNumberFormat="1" applyBorder="1"/>
    <xf numFmtId="168" fontId="1" fillId="0" borderId="12" xfId="1" applyNumberFormat="1" applyBorder="1"/>
    <xf numFmtId="170" fontId="1" fillId="0" borderId="13" xfId="1" applyNumberFormat="1" applyBorder="1"/>
    <xf numFmtId="168" fontId="1" fillId="0" borderId="0" xfId="1" applyNumberFormat="1" applyBorder="1"/>
    <xf numFmtId="170" fontId="1" fillId="0" borderId="15" xfId="1" applyNumberFormat="1" applyBorder="1"/>
    <xf numFmtId="165" fontId="1" fillId="0" borderId="15" xfId="1" applyNumberFormat="1" applyBorder="1"/>
    <xf numFmtId="11" fontId="1" fillId="0" borderId="17" xfId="1" applyNumberFormat="1" applyBorder="1"/>
    <xf numFmtId="11" fontId="1" fillId="0" borderId="19" xfId="1" applyNumberFormat="1" applyBorder="1"/>
    <xf numFmtId="169" fontId="1" fillId="0" borderId="15" xfId="1" applyNumberFormat="1" applyBorder="1"/>
    <xf numFmtId="167" fontId="1" fillId="0" borderId="22" xfId="1" applyNumberFormat="1" applyBorder="1"/>
    <xf numFmtId="11" fontId="1" fillId="0" borderId="9" xfId="1" applyNumberFormat="1" applyBorder="1" applyAlignment="1">
      <alignment horizontal="left"/>
    </xf>
    <xf numFmtId="2" fontId="1" fillId="0" borderId="0" xfId="1" applyNumberFormat="1" applyBorder="1" applyAlignment="1">
      <alignment horizontal="left"/>
    </xf>
    <xf numFmtId="169" fontId="1" fillId="0" borderId="0" xfId="1" applyNumberFormat="1" applyBorder="1" applyAlignment="1">
      <alignment horizontal="left"/>
    </xf>
    <xf numFmtId="165" fontId="1" fillId="0" borderId="21" xfId="1" applyNumberFormat="1" applyBorder="1" applyAlignment="1">
      <alignment horizontal="left"/>
    </xf>
    <xf numFmtId="0" fontId="1" fillId="0" borderId="23" xfId="1" applyBorder="1"/>
    <xf numFmtId="0" fontId="1" fillId="0" borderId="24" xfId="1" applyBorder="1"/>
    <xf numFmtId="11" fontId="1" fillId="0" borderId="24" xfId="1" applyNumberFormat="1" applyBorder="1"/>
    <xf numFmtId="165" fontId="1" fillId="0" borderId="26" xfId="1" applyNumberFormat="1" applyBorder="1"/>
    <xf numFmtId="165" fontId="2" fillId="0" borderId="26" xfId="1" applyNumberFormat="1" applyFont="1" applyBorder="1"/>
    <xf numFmtId="0" fontId="1" fillId="0" borderId="26" xfId="1" applyBorder="1"/>
    <xf numFmtId="0" fontId="1" fillId="0" borderId="29" xfId="1" applyBorder="1"/>
    <xf numFmtId="0" fontId="2" fillId="0" borderId="34" xfId="1" applyFont="1" applyBorder="1"/>
    <xf numFmtId="0" fontId="1" fillId="0" borderId="35" xfId="1" applyBorder="1"/>
    <xf numFmtId="11" fontId="1" fillId="0" borderId="23" xfId="1" applyNumberFormat="1" applyBorder="1"/>
    <xf numFmtId="171" fontId="1" fillId="0" borderId="0" xfId="1" applyNumberFormat="1" applyBorder="1"/>
    <xf numFmtId="165" fontId="1" fillId="0" borderId="24" xfId="1" applyNumberFormat="1" applyBorder="1"/>
    <xf numFmtId="165" fontId="1" fillId="0" borderId="35" xfId="1" applyNumberFormat="1" applyBorder="1"/>
    <xf numFmtId="167" fontId="1" fillId="0" borderId="24" xfId="1" applyNumberFormat="1" applyBorder="1"/>
    <xf numFmtId="167" fontId="1" fillId="0" borderId="27" xfId="1" applyNumberFormat="1" applyBorder="1"/>
    <xf numFmtId="170" fontId="1" fillId="0" borderId="29" xfId="1" applyNumberFormat="1" applyBorder="1"/>
    <xf numFmtId="167" fontId="1" fillId="0" borderId="29" xfId="1" applyNumberFormat="1" applyBorder="1"/>
    <xf numFmtId="11" fontId="1" fillId="0" borderId="31" xfId="1" applyNumberFormat="1" applyBorder="1"/>
    <xf numFmtId="11" fontId="1" fillId="0" borderId="33" xfId="1" applyNumberFormat="1" applyBorder="1"/>
    <xf numFmtId="10" fontId="1" fillId="0" borderId="29" xfId="1" applyNumberFormat="1" applyBorder="1"/>
    <xf numFmtId="167" fontId="1" fillId="0" borderId="31" xfId="1" applyNumberFormat="1" applyBorder="1"/>
    <xf numFmtId="167" fontId="1" fillId="0" borderId="36" xfId="1" applyNumberFormat="1" applyBorder="1"/>
    <xf numFmtId="11" fontId="1" fillId="0" borderId="23" xfId="1" applyNumberFormat="1" applyBorder="1" applyAlignment="1">
      <alignment horizontal="left"/>
    </xf>
    <xf numFmtId="171" fontId="1" fillId="0" borderId="0" xfId="1" applyNumberFormat="1" applyBorder="1" applyAlignment="1">
      <alignment horizontal="left"/>
    </xf>
    <xf numFmtId="165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1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28" xfId="1" applyFont="1" applyBorder="1" applyAlignment="1">
      <alignment horizontal="right"/>
    </xf>
    <xf numFmtId="0" fontId="2" fillId="0" borderId="30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169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 vertical="center"/>
    </xf>
    <xf numFmtId="167" fontId="1" fillId="0" borderId="0" xfId="1" applyNumberFormat="1" applyAlignment="1">
      <alignment horizontal="center"/>
    </xf>
    <xf numFmtId="171" fontId="1" fillId="0" borderId="0" xfId="1" applyNumberFormat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0" fontId="1" fillId="0" borderId="0" xfId="1" applyAlignment="1">
      <alignment horizontal="center" vertical="center"/>
    </xf>
    <xf numFmtId="165" fontId="2" fillId="0" borderId="0" xfId="1" applyNumberFormat="1" applyFont="1" applyBorder="1"/>
    <xf numFmtId="10" fontId="1" fillId="0" borderId="0" xfId="1" applyNumberFormat="1" applyBorder="1"/>
    <xf numFmtId="2" fontId="1" fillId="0" borderId="21" xfId="1" applyNumberFormat="1" applyBorder="1"/>
    <xf numFmtId="167" fontId="1" fillId="0" borderId="15" xfId="1" applyNumberFormat="1" applyBorder="1"/>
    <xf numFmtId="165" fontId="1" fillId="0" borderId="22" xfId="1" applyNumberFormat="1" applyBorder="1"/>
    <xf numFmtId="165" fontId="1" fillId="0" borderId="0" xfId="1" applyNumberFormat="1" applyBorder="1" applyAlignment="1">
      <alignment horizontal="left"/>
    </xf>
    <xf numFmtId="10" fontId="1" fillId="0" borderId="0" xfId="1" applyNumberFormat="1" applyBorder="1" applyAlignment="1">
      <alignment horizontal="left"/>
    </xf>
    <xf numFmtId="2" fontId="1" fillId="0" borderId="21" xfId="1" applyNumberFormat="1" applyBorder="1" applyAlignment="1">
      <alignment horizontal="left"/>
    </xf>
    <xf numFmtId="170" fontId="2" fillId="0" borderId="0" xfId="1" applyNumberFormat="1" applyFont="1" applyBorder="1"/>
    <xf numFmtId="167" fontId="2" fillId="0" borderId="0" xfId="1" applyNumberFormat="1" applyFont="1" applyBorder="1"/>
    <xf numFmtId="167" fontId="2" fillId="0" borderId="26" xfId="1" applyNumberFormat="1" applyFont="1" applyBorder="1"/>
    <xf numFmtId="167" fontId="1" fillId="0" borderId="26" xfId="1" applyNumberFormat="1" applyBorder="1"/>
    <xf numFmtId="168" fontId="1" fillId="0" borderId="27" xfId="1" applyNumberFormat="1" applyBorder="1"/>
    <xf numFmtId="170" fontId="1" fillId="0" borderId="0" xfId="1" applyNumberFormat="1" applyBorder="1"/>
    <xf numFmtId="169" fontId="1" fillId="0" borderId="29" xfId="1" applyNumberFormat="1" applyBorder="1"/>
    <xf numFmtId="165" fontId="1" fillId="0" borderId="31" xfId="1" applyNumberFormat="1" applyBorder="1"/>
    <xf numFmtId="170" fontId="1" fillId="0" borderId="36" xfId="1" applyNumberFormat="1" applyBorder="1"/>
    <xf numFmtId="2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168" fontId="1" fillId="0" borderId="15" xfId="1" applyNumberFormat="1" applyBorder="1"/>
    <xf numFmtId="2" fontId="2" fillId="0" borderId="26" xfId="1" applyNumberFormat="1" applyFont="1" applyBorder="1"/>
    <xf numFmtId="167" fontId="1" fillId="0" borderId="35" xfId="1" applyNumberFormat="1" applyBorder="1"/>
    <xf numFmtId="2" fontId="1" fillId="0" borderId="26" xfId="1" applyNumberFormat="1" applyBorder="1"/>
    <xf numFmtId="168" fontId="1" fillId="0" borderId="31" xfId="1" applyNumberFormat="1" applyBorder="1"/>
    <xf numFmtId="168" fontId="1" fillId="0" borderId="36" xfId="1" applyNumberFormat="1" applyBorder="1"/>
    <xf numFmtId="168" fontId="1" fillId="0" borderId="0" xfId="1" applyNumberFormat="1"/>
    <xf numFmtId="167" fontId="1" fillId="0" borderId="24" xfId="1" applyNumberFormat="1" applyBorder="1" applyAlignment="1">
      <alignment horizontal="left"/>
    </xf>
    <xf numFmtId="167" fontId="1" fillId="0" borderId="1" xfId="1" applyNumberFormat="1" applyBorder="1" applyAlignment="1">
      <alignment horizontal="center"/>
    </xf>
    <xf numFmtId="166" fontId="2" fillId="0" borderId="0" xfId="1" applyNumberFormat="1" applyFont="1" applyBorder="1"/>
    <xf numFmtId="166" fontId="2" fillId="0" borderId="12" xfId="1" applyNumberFormat="1" applyFont="1" applyBorder="1"/>
    <xf numFmtId="166" fontId="1" fillId="0" borderId="0" xfId="1" applyNumberFormat="1" applyBorder="1"/>
    <xf numFmtId="166" fontId="1" fillId="0" borderId="12" xfId="1" applyNumberFormat="1" applyBorder="1"/>
    <xf numFmtId="165" fontId="1" fillId="0" borderId="13" xfId="1" applyNumberFormat="1" applyBorder="1"/>
    <xf numFmtId="2" fontId="1" fillId="0" borderId="15" xfId="1" applyNumberFormat="1" applyBorder="1"/>
    <xf numFmtId="10" fontId="1" fillId="0" borderId="15" xfId="1" applyNumberFormat="1" applyBorder="1"/>
    <xf numFmtId="166" fontId="1" fillId="0" borderId="0" xfId="1" applyNumberFormat="1" applyBorder="1" applyAlignment="1">
      <alignment horizontal="left"/>
    </xf>
    <xf numFmtId="166" fontId="2" fillId="0" borderId="26" xfId="1" applyNumberFormat="1" applyFont="1" applyBorder="1"/>
    <xf numFmtId="2" fontId="1" fillId="0" borderId="24" xfId="1" applyNumberFormat="1" applyBorder="1"/>
    <xf numFmtId="2" fontId="1" fillId="0" borderId="35" xfId="1" applyNumberFormat="1" applyBorder="1"/>
    <xf numFmtId="166" fontId="1" fillId="0" borderId="26" xfId="1" applyNumberFormat="1" applyBorder="1"/>
    <xf numFmtId="165" fontId="1" fillId="0" borderId="27" xfId="1" applyNumberFormat="1" applyBorder="1"/>
    <xf numFmtId="165" fontId="1" fillId="0" borderId="29" xfId="1" applyNumberFormat="1" applyBorder="1"/>
    <xf numFmtId="2" fontId="1" fillId="0" borderId="36" xfId="1" applyNumberFormat="1" applyBorder="1"/>
    <xf numFmtId="2" fontId="1" fillId="0" borderId="24" xfId="1" applyNumberFormat="1" applyBorder="1" applyAlignment="1">
      <alignment horizontal="left"/>
    </xf>
    <xf numFmtId="0" fontId="2" fillId="0" borderId="34" xfId="1" applyFont="1" applyBorder="1" applyAlignment="1">
      <alignment horizontal="right"/>
    </xf>
    <xf numFmtId="2" fontId="1" fillId="0" borderId="1" xfId="1" applyNumberFormat="1" applyBorder="1" applyAlignment="1">
      <alignment horizontal="center"/>
    </xf>
    <xf numFmtId="2" fontId="1" fillId="0" borderId="13" xfId="1" applyNumberFormat="1" applyBorder="1"/>
    <xf numFmtId="166" fontId="1" fillId="0" borderId="24" xfId="1" applyNumberFormat="1" applyBorder="1"/>
    <xf numFmtId="166" fontId="1" fillId="0" borderId="35" xfId="1" applyNumberFormat="1" applyBorder="1"/>
    <xf numFmtId="2" fontId="1" fillId="0" borderId="27" xfId="1" applyNumberFormat="1" applyBorder="1"/>
    <xf numFmtId="166" fontId="1" fillId="0" borderId="24" xfId="1" applyNumberFormat="1" applyBorder="1" applyAlignment="1">
      <alignment horizontal="left"/>
    </xf>
    <xf numFmtId="166" fontId="1" fillId="0" borderId="0" xfId="1" applyNumberFormat="1" applyAlignment="1">
      <alignment horizontal="center"/>
    </xf>
    <xf numFmtId="166" fontId="1" fillId="0" borderId="1" xfId="1" applyNumberFormat="1" applyBorder="1" applyAlignment="1">
      <alignment horizontal="center"/>
    </xf>
    <xf numFmtId="170" fontId="1" fillId="0" borderId="10" xfId="1" applyNumberFormat="1" applyBorder="1"/>
    <xf numFmtId="170" fontId="1" fillId="0" borderId="9" xfId="1" applyNumberFormat="1" applyBorder="1"/>
    <xf numFmtId="166" fontId="1" fillId="0" borderId="21" xfId="1" applyNumberFormat="1" applyBorder="1"/>
    <xf numFmtId="2" fontId="1" fillId="0" borderId="22" xfId="1" applyNumberFormat="1" applyBorder="1"/>
    <xf numFmtId="170" fontId="1" fillId="0" borderId="9" xfId="1" applyNumberFormat="1" applyBorder="1" applyAlignment="1">
      <alignment horizontal="left"/>
    </xf>
    <xf numFmtId="166" fontId="1" fillId="0" borderId="21" xfId="1" applyNumberFormat="1" applyBorder="1" applyAlignment="1">
      <alignment horizontal="left"/>
    </xf>
    <xf numFmtId="2" fontId="1" fillId="0" borderId="29" xfId="1" applyNumberFormat="1" applyBorder="1"/>
    <xf numFmtId="2" fontId="1" fillId="0" borderId="31" xfId="1" applyNumberFormat="1" applyBorder="1"/>
    <xf numFmtId="165" fontId="1" fillId="0" borderId="36" xfId="1" applyNumberFormat="1" applyBorder="1"/>
    <xf numFmtId="166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8" xfId="0" applyBorder="1"/>
    <xf numFmtId="0" fontId="5" fillId="0" borderId="38" xfId="0" applyFont="1" applyBorder="1"/>
    <xf numFmtId="169" fontId="0" fillId="0" borderId="38" xfId="0" applyNumberFormat="1" applyBorder="1"/>
    <xf numFmtId="171" fontId="0" fillId="0" borderId="38" xfId="0" applyNumberFormat="1" applyBorder="1"/>
    <xf numFmtId="0" fontId="0" fillId="0" borderId="39" xfId="0" applyBorder="1"/>
    <xf numFmtId="0" fontId="5" fillId="0" borderId="39" xfId="0" applyFont="1" applyBorder="1"/>
    <xf numFmtId="165" fontId="0" fillId="0" borderId="39" xfId="0" applyNumberFormat="1" applyBorder="1"/>
    <xf numFmtId="10" fontId="0" fillId="0" borderId="38" xfId="0" applyNumberFormat="1" applyBorder="1"/>
    <xf numFmtId="167" fontId="0" fillId="0" borderId="39" xfId="0" applyNumberFormat="1" applyBorder="1"/>
    <xf numFmtId="2" fontId="0" fillId="0" borderId="39" xfId="0" applyNumberFormat="1" applyBorder="1"/>
    <xf numFmtId="166" fontId="0" fillId="0" borderId="39" xfId="0" applyNumberFormat="1" applyBorder="1"/>
    <xf numFmtId="0" fontId="0" fillId="0" borderId="0" xfId="0" applyBorder="1"/>
    <xf numFmtId="0" fontId="5" fillId="0" borderId="0" xfId="0" applyFont="1" applyBorder="1"/>
    <xf numFmtId="166" fontId="0" fillId="0" borderId="0" xfId="0" applyNumberFormat="1" applyBorder="1"/>
    <xf numFmtId="165" fontId="0" fillId="0" borderId="0" xfId="0" applyNumberFormat="1" applyBorder="1"/>
    <xf numFmtId="167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7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5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7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0" xfId="0" applyAlignment="1"/>
    <xf numFmtId="43" fontId="2" fillId="0" borderId="0" xfId="2" applyFont="1"/>
    <xf numFmtId="43" fontId="1" fillId="0" borderId="0" xfId="2" applyFont="1"/>
    <xf numFmtId="43" fontId="2" fillId="0" borderId="3" xfId="2" applyFont="1" applyBorder="1"/>
    <xf numFmtId="43" fontId="1" fillId="0" borderId="4" xfId="2" applyFont="1" applyBorder="1"/>
    <xf numFmtId="43" fontId="2" fillId="0" borderId="5" xfId="2" applyFont="1" applyBorder="1"/>
    <xf numFmtId="43" fontId="1" fillId="0" borderId="6" xfId="2" applyFont="1" applyBorder="1"/>
    <xf numFmtId="43" fontId="2" fillId="0" borderId="7" xfId="2" applyFont="1" applyBorder="1"/>
    <xf numFmtId="43" fontId="1" fillId="0" borderId="8" xfId="2" applyFont="1" applyBorder="1"/>
    <xf numFmtId="164" fontId="10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37" xfId="0" applyBorder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 vertical="center" wrapText="1"/>
    </xf>
  </cellXfs>
  <cellStyles count="3">
    <cellStyle name="Comma" xfId="2" builtinId="3"/>
    <cellStyle name="Normal" xfId="0" builtinId="0" customBuiltin="1"/>
    <cellStyle name="Normal 2" xfId="1"/>
  </cellStyles>
  <dxfs count="114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Summary!$C$38:$C$43</c:f>
                <c:numCache>
                  <c:formatCode>General</c:formatCode>
                  <c:ptCount val="6"/>
                  <c:pt idx="0">
                    <c:v>7.7618220322868872E-2</c:v>
                  </c:pt>
                  <c:pt idx="1">
                    <c:v>0.63529597771749724</c:v>
                  </c:pt>
                  <c:pt idx="2">
                    <c:v>8.7541298603298234E-2</c:v>
                  </c:pt>
                  <c:pt idx="3">
                    <c:v>7.6226940045934125E-2</c:v>
                  </c:pt>
                  <c:pt idx="4">
                    <c:v>3.3932895060813845E-2</c:v>
                  </c:pt>
                  <c:pt idx="5">
                    <c:v>4.129384458443015</c:v>
                  </c:pt>
                </c:numCache>
              </c:numRef>
            </c:plus>
            <c:minus>
              <c:numRef>
                <c:f>Summary!$C$38:$C$43</c:f>
                <c:numCache>
                  <c:formatCode>General</c:formatCode>
                  <c:ptCount val="6"/>
                  <c:pt idx="0">
                    <c:v>7.7618220322868872E-2</c:v>
                  </c:pt>
                  <c:pt idx="1">
                    <c:v>0.63529597771749724</c:v>
                  </c:pt>
                  <c:pt idx="2">
                    <c:v>8.7541298603298234E-2</c:v>
                  </c:pt>
                  <c:pt idx="3">
                    <c:v>7.6226940045934125E-2</c:v>
                  </c:pt>
                  <c:pt idx="4">
                    <c:v>3.3932895060813845E-2</c:v>
                  </c:pt>
                  <c:pt idx="5">
                    <c:v>4.129384458443015</c:v>
                  </c:pt>
                </c:numCache>
              </c:numRef>
            </c:minus>
          </c:errBars>
          <c:val>
            <c:numRef>
              <c:f>Summary!$B$38:$B$43</c:f>
              <c:numCache>
                <c:formatCode>0.00</c:formatCode>
                <c:ptCount val="6"/>
                <c:pt idx="0" formatCode="0.000">
                  <c:v>0.3999937925215189</c:v>
                </c:pt>
                <c:pt idx="1">
                  <c:v>3.8668532042340145</c:v>
                </c:pt>
                <c:pt idx="2" formatCode="0.000">
                  <c:v>0.57384345488292587</c:v>
                </c:pt>
                <c:pt idx="3" formatCode="0.000">
                  <c:v>0.4422147405469512</c:v>
                </c:pt>
                <c:pt idx="4" formatCode="0.000">
                  <c:v>0.18165236469601656</c:v>
                </c:pt>
                <c:pt idx="5" formatCode="0.0">
                  <c:v>25.499995787113829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B-43A8-B3B5-C9389A2ACF60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Summary!$E$38:$E$43</c:f>
                <c:numCache>
                  <c:formatCode>General</c:formatCode>
                  <c:ptCount val="6"/>
                  <c:pt idx="0">
                    <c:v>1.2165865828027686E-2</c:v>
                  </c:pt>
                  <c:pt idx="1">
                    <c:v>0.10052062287776517</c:v>
                  </c:pt>
                  <c:pt idx="2">
                    <c:v>2.9183376024412328E-3</c:v>
                  </c:pt>
                  <c:pt idx="3">
                    <c:v>4.0773147077504929E-2</c:v>
                  </c:pt>
                  <c:pt idx="4">
                    <c:v>0.78965440703461054</c:v>
                  </c:pt>
                  <c:pt idx="5">
                    <c:v>1.7268471065685216</c:v>
                  </c:pt>
                </c:numCache>
              </c:numRef>
            </c:plus>
            <c:minus>
              <c:numRef>
                <c:f>Summary!$E$38:$E$43</c:f>
                <c:numCache>
                  <c:formatCode>General</c:formatCode>
                  <c:ptCount val="6"/>
                  <c:pt idx="0">
                    <c:v>1.2165865828027686E-2</c:v>
                  </c:pt>
                  <c:pt idx="1">
                    <c:v>0.10052062287776517</c:v>
                  </c:pt>
                  <c:pt idx="2">
                    <c:v>2.9183376024412328E-3</c:v>
                  </c:pt>
                  <c:pt idx="3">
                    <c:v>4.0773147077504929E-2</c:v>
                  </c:pt>
                  <c:pt idx="4">
                    <c:v>0.78965440703461054</c:v>
                  </c:pt>
                  <c:pt idx="5">
                    <c:v>1.7268471065685216</c:v>
                  </c:pt>
                </c:numCache>
              </c:numRef>
            </c:minus>
          </c:errBars>
          <c:cat>
            <c:strRef>
              <c:f>Summary!$A$38:$A$43</c:f>
              <c:strCache>
                <c:ptCount val="6"/>
                <c:pt idx="0">
                  <c:v>DTXSID0026967</c:v>
                </c:pt>
                <c:pt idx="1">
                  <c:v>DTXSID0048210</c:v>
                </c:pt>
                <c:pt idx="2">
                  <c:v>DTXSID5044576</c:v>
                </c:pt>
                <c:pt idx="3">
                  <c:v>Ranitidine</c:v>
                </c:pt>
                <c:pt idx="4">
                  <c:v>Talinolol</c:v>
                </c:pt>
                <c:pt idx="5">
                  <c:v>Warfarin</c:v>
                </c:pt>
              </c:strCache>
            </c:strRef>
          </c:cat>
          <c:val>
            <c:numRef>
              <c:f>Summary!$D$38:$D$43</c:f>
              <c:numCache>
                <c:formatCode>0.000</c:formatCode>
                <c:ptCount val="6"/>
                <c:pt idx="0" formatCode="0.0000">
                  <c:v>9.1696848564948197E-2</c:v>
                </c:pt>
                <c:pt idx="1">
                  <c:v>0.62454641064409411</c:v>
                </c:pt>
                <c:pt idx="2" formatCode="0.0000">
                  <c:v>3.7030913843482921E-2</c:v>
                </c:pt>
                <c:pt idx="3" formatCode="0.00">
                  <c:v>3.4005329684279744</c:v>
                </c:pt>
                <c:pt idx="4" formatCode="0.0">
                  <c:v>12.105167661877694</c:v>
                </c:pt>
                <c:pt idx="5" formatCode="0.0">
                  <c:v>19.440859034226659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B-43A8-B3B5-C9389A2A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555640"/>
        <c:axId val="595556952"/>
      </c:barChart>
      <c:catAx>
        <c:axId val="59555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95556952"/>
        <c:crosses val="autoZero"/>
        <c:auto val="1"/>
        <c:lblAlgn val="ctr"/>
        <c:lblOffset val="100"/>
        <c:noMultiLvlLbl val="0"/>
      </c:catAx>
      <c:valAx>
        <c:axId val="595556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9555564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layout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DTXSID0026967</a:t>
            </a:r>
          </a:p>
          <a:p>
            <a:pPr>
              <a:defRPr/>
            </a:pPr>
            <a:r>
              <a:rPr lang="en-US"/>
              <a:t>Efflux Ratio = 0.231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7.7618220322868872E-2</c:v>
                  </c:pt>
                  <c:pt idx="1">
                    <c:v>1.2165865828027686E-2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7.7618220322868872E-2</c:v>
                  </c:pt>
                  <c:pt idx="1">
                    <c:v>1.2165865828027686E-2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0.0000</c:formatCode>
                <c:ptCount val="2"/>
                <c:pt idx="0" formatCode="0.000">
                  <c:v>0.3999937925215189</c:v>
                </c:pt>
                <c:pt idx="1">
                  <c:v>9.1696848564948197E-2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4A31-AF17-1848D419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736480"/>
        <c:axId val="420736808"/>
      </c:barChart>
      <c:catAx>
        <c:axId val="4207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736808"/>
        <c:crosses val="autoZero"/>
        <c:auto val="1"/>
        <c:lblAlgn val="ctr"/>
        <c:lblOffset val="100"/>
        <c:noMultiLvlLbl val="0"/>
      </c:catAx>
      <c:valAx>
        <c:axId val="4207368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2073648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DTXSID0048210</a:t>
            </a:r>
          </a:p>
          <a:p>
            <a:pPr>
              <a:defRPr/>
            </a:pPr>
            <a:r>
              <a:rPr lang="en-US"/>
              <a:t>Efflux Ratio = 0.162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0.63529597771749724</c:v>
                  </c:pt>
                  <c:pt idx="1">
                    <c:v>0.10052062287776517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0.63529597771749724</c:v>
                  </c:pt>
                  <c:pt idx="1">
                    <c:v>0.10052062287776517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0.000</c:formatCode>
                <c:ptCount val="2"/>
                <c:pt idx="0" formatCode="0.00">
                  <c:v>3.8668532042340145</c:v>
                </c:pt>
                <c:pt idx="1">
                  <c:v>0.62454641064409411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D-4441-85D3-3F2DCC7C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906104"/>
        <c:axId val="417907088"/>
      </c:barChart>
      <c:catAx>
        <c:axId val="41790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907088"/>
        <c:crosses val="autoZero"/>
        <c:auto val="1"/>
        <c:lblAlgn val="ctr"/>
        <c:lblOffset val="100"/>
        <c:noMultiLvlLbl val="0"/>
      </c:catAx>
      <c:valAx>
        <c:axId val="417907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1790610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DTXSID5044576</a:t>
            </a:r>
          </a:p>
          <a:p>
            <a:pPr>
              <a:defRPr/>
            </a:pPr>
            <a:r>
              <a:rPr lang="en-US"/>
              <a:t>Efflux Ratio = 0.0649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8.7541298603298234E-2</c:v>
                  </c:pt>
                  <c:pt idx="1">
                    <c:v>2.9183376024412328E-3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8.7541298603298234E-2</c:v>
                  </c:pt>
                  <c:pt idx="1">
                    <c:v>2.9183376024412328E-3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0.0000</c:formatCode>
                <c:ptCount val="2"/>
                <c:pt idx="0" formatCode="0.000">
                  <c:v>0.57384345488292587</c:v>
                </c:pt>
                <c:pt idx="1">
                  <c:v>3.7030913843482921E-2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E-4D07-ABBE-67159E648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084344"/>
        <c:axId val="595084672"/>
      </c:barChart>
      <c:catAx>
        <c:axId val="59508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084672"/>
        <c:crosses val="autoZero"/>
        <c:auto val="1"/>
        <c:lblAlgn val="ctr"/>
        <c:lblOffset val="100"/>
        <c:noMultiLvlLbl val="0"/>
      </c:catAx>
      <c:valAx>
        <c:axId val="5950846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508434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7.83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Data!$R$80:$R$81</c:f>
                <c:numCache>
                  <c:formatCode>General</c:formatCode>
                  <c:ptCount val="2"/>
                  <c:pt idx="0">
                    <c:v>7.6226940045934125E-2</c:v>
                  </c:pt>
                  <c:pt idx="1">
                    <c:v>4.0773147077504929E-2</c:v>
                  </c:pt>
                </c:numCache>
              </c:numRef>
            </c:plus>
            <c:minus>
              <c:numRef>
                <c:f>Data!$R$80:$R$81</c:f>
                <c:numCache>
                  <c:formatCode>General</c:formatCode>
                  <c:ptCount val="2"/>
                  <c:pt idx="0">
                    <c:v>7.6226940045934125E-2</c:v>
                  </c:pt>
                  <c:pt idx="1">
                    <c:v>4.0773147077504929E-2</c:v>
                  </c:pt>
                </c:numCache>
              </c:numRef>
            </c:minus>
          </c:errBars>
          <c:cat>
            <c:strRef>
              <c:f>Data!$P$80:$P$81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Data!$Q$80:$Q$81</c:f>
              <c:numCache>
                <c:formatCode>0.00</c:formatCode>
                <c:ptCount val="2"/>
                <c:pt idx="0" formatCode="0.000">
                  <c:v>0.4422147405469512</c:v>
                </c:pt>
                <c:pt idx="1">
                  <c:v>3.4005329684279744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3-4F9F-9152-1558C173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021112"/>
        <c:axId val="590020128"/>
      </c:barChart>
      <c:catAx>
        <c:axId val="59002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020128"/>
        <c:crosses val="autoZero"/>
        <c:auto val="1"/>
        <c:lblAlgn val="ctr"/>
        <c:lblOffset val="100"/>
        <c:noMultiLvlLbl val="0"/>
      </c:catAx>
      <c:valAx>
        <c:axId val="59002012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002111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67.7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Data!$R$112:$R$113</c:f>
                <c:numCache>
                  <c:formatCode>General</c:formatCode>
                  <c:ptCount val="2"/>
                  <c:pt idx="0">
                    <c:v>3.3932895060813845E-2</c:v>
                  </c:pt>
                  <c:pt idx="1">
                    <c:v>0.78965440703461054</c:v>
                  </c:pt>
                </c:numCache>
              </c:numRef>
            </c:plus>
            <c:minus>
              <c:numRef>
                <c:f>Data!$R$112:$R$113</c:f>
                <c:numCache>
                  <c:formatCode>General</c:formatCode>
                  <c:ptCount val="2"/>
                  <c:pt idx="0">
                    <c:v>3.3932895060813845E-2</c:v>
                  </c:pt>
                  <c:pt idx="1">
                    <c:v>0.78965440703461054</c:v>
                  </c:pt>
                </c:numCache>
              </c:numRef>
            </c:minus>
          </c:errBars>
          <c:cat>
            <c:strRef>
              <c:f>Data!$P$112:$P$113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Data!$Q$112:$Q$113</c:f>
              <c:numCache>
                <c:formatCode>0.0</c:formatCode>
                <c:ptCount val="2"/>
                <c:pt idx="0" formatCode="0.000">
                  <c:v>0.18165236469601656</c:v>
                </c:pt>
                <c:pt idx="1">
                  <c:v>12.105167661877694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8A1-B698-A0EBF53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97472"/>
        <c:axId val="593894520"/>
      </c:barChart>
      <c:catAx>
        <c:axId val="5938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894520"/>
        <c:crosses val="autoZero"/>
        <c:auto val="1"/>
        <c:lblAlgn val="ctr"/>
        <c:lblOffset val="100"/>
        <c:noMultiLvlLbl val="0"/>
      </c:catAx>
      <c:valAx>
        <c:axId val="5938945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389747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0.773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Data!$R$144:$R$145</c:f>
                <c:numCache>
                  <c:formatCode>General</c:formatCode>
                  <c:ptCount val="2"/>
                  <c:pt idx="0">
                    <c:v>4.129384458443015</c:v>
                  </c:pt>
                  <c:pt idx="1">
                    <c:v>1.7268471065685216</c:v>
                  </c:pt>
                </c:numCache>
              </c:numRef>
            </c:plus>
            <c:minus>
              <c:numRef>
                <c:f>Data!$R$144:$R$145</c:f>
                <c:numCache>
                  <c:formatCode>General</c:formatCode>
                  <c:ptCount val="2"/>
                  <c:pt idx="0">
                    <c:v>4.129384458443015</c:v>
                  </c:pt>
                  <c:pt idx="1">
                    <c:v>1.7268471065685216</c:v>
                  </c:pt>
                </c:numCache>
              </c:numRef>
            </c:minus>
          </c:errBars>
          <c:cat>
            <c:strRef>
              <c:f>Data!$P$144:$P$145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Data!$Q$144:$Q$145</c:f>
              <c:numCache>
                <c:formatCode>0.0</c:formatCode>
                <c:ptCount val="2"/>
                <c:pt idx="0">
                  <c:v>25.499995787113829</c:v>
                </c:pt>
                <c:pt idx="1">
                  <c:v>19.440859034226659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C-4D51-9728-5BB253205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078160"/>
        <c:axId val="596076192"/>
      </c:barChart>
      <c:catAx>
        <c:axId val="59607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076192"/>
        <c:crosses val="autoZero"/>
        <c:auto val="1"/>
        <c:lblAlgn val="ctr"/>
        <c:lblOffset val="100"/>
        <c:noMultiLvlLbl val="0"/>
      </c:catAx>
      <c:valAx>
        <c:axId val="5960761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607816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8</xdr:col>
      <xdr:colOff>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752474</xdr:colOff>
      <xdr:row>2</xdr:row>
      <xdr:rowOff>134537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238374" cy="525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53</xdr:row>
      <xdr:rowOff>0</xdr:rowOff>
    </xdr:from>
    <xdr:to>
      <xdr:col>22</xdr:col>
      <xdr:colOff>1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79</xdr:row>
      <xdr:rowOff>0</xdr:rowOff>
    </xdr:from>
    <xdr:to>
      <xdr:col>22</xdr:col>
      <xdr:colOff>1</xdr:colOff>
      <xdr:row>95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111</xdr:row>
      <xdr:rowOff>0</xdr:rowOff>
    </xdr:from>
    <xdr:to>
      <xdr:col>22</xdr:col>
      <xdr:colOff>0</xdr:colOff>
      <xdr:row>127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143</xdr:row>
      <xdr:rowOff>0</xdr:rowOff>
    </xdr:from>
    <xdr:to>
      <xdr:col>22</xdr:col>
      <xdr:colOff>0</xdr:colOff>
      <xdr:row>159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showGridLines="0" workbookViewId="0">
      <selection activeCell="E1" sqref="E1"/>
    </sheetView>
  </sheetViews>
  <sheetFormatPr defaultRowHeight="15" x14ac:dyDescent="0.25"/>
  <cols>
    <col min="1" max="1" width="22.28515625" style="5" customWidth="1"/>
    <col min="2" max="2" width="15" style="5" bestFit="1" customWidth="1"/>
    <col min="3" max="3" width="9.140625" style="5"/>
    <col min="4" max="4" width="13.140625" style="5" customWidth="1"/>
    <col min="5" max="5" width="15" style="5" bestFit="1" customWidth="1"/>
    <col min="6" max="6" width="11.42578125" style="5" customWidth="1"/>
    <col min="7" max="8" width="50.7109375" customWidth="1"/>
    <col min="10" max="10" width="17.28515625" bestFit="1" customWidth="1"/>
    <col min="11" max="11" width="14.85546875" style="5" customWidth="1"/>
    <col min="12" max="12" width="17" bestFit="1" customWidth="1"/>
    <col min="13" max="13" width="12" bestFit="1" customWidth="1"/>
    <col min="14" max="14" width="7.42578125" bestFit="1" customWidth="1"/>
    <col min="15" max="15" width="7.7109375" bestFit="1" customWidth="1"/>
    <col min="16" max="16" width="6.42578125" bestFit="1" customWidth="1"/>
    <col min="17" max="17" width="7.42578125" bestFit="1" customWidth="1"/>
  </cols>
  <sheetData>
    <row r="1" spans="1:17" ht="15.75" x14ac:dyDescent="0.25">
      <c r="A1" s="207"/>
      <c r="E1" s="3" t="s">
        <v>117</v>
      </c>
      <c r="J1" s="180"/>
      <c r="K1" s="186"/>
      <c r="L1" s="180"/>
      <c r="M1" s="180"/>
      <c r="N1" s="180"/>
      <c r="O1" s="180"/>
      <c r="P1" s="180"/>
      <c r="Q1" s="180"/>
    </row>
    <row r="2" spans="1:17" x14ac:dyDescent="0.25">
      <c r="A2" s="207"/>
      <c r="E2" s="4">
        <v>44007.315740740742</v>
      </c>
      <c r="J2" s="180"/>
      <c r="K2" s="186"/>
      <c r="L2" s="180"/>
      <c r="M2" s="180"/>
      <c r="N2" s="180"/>
      <c r="O2" s="180"/>
      <c r="P2" s="180"/>
      <c r="Q2" s="180"/>
    </row>
    <row r="3" spans="1:17" x14ac:dyDescent="0.25">
      <c r="E3" s="216" t="s">
        <v>168</v>
      </c>
      <c r="J3" s="180"/>
      <c r="K3" s="186"/>
      <c r="L3" s="180"/>
      <c r="M3" s="180"/>
      <c r="N3" s="180"/>
      <c r="O3" s="180"/>
      <c r="P3" s="180"/>
      <c r="Q3" s="180"/>
    </row>
    <row r="4" spans="1:17" x14ac:dyDescent="0.25">
      <c r="J4" s="180"/>
      <c r="K4" s="186"/>
      <c r="L4" s="180"/>
      <c r="M4" s="180"/>
      <c r="N4" s="180"/>
      <c r="O4" s="180"/>
      <c r="P4" s="180"/>
      <c r="Q4" s="180"/>
    </row>
    <row r="5" spans="1:17" ht="15.75" thickBot="1" x14ac:dyDescent="0.3">
      <c r="A5" s="217" t="s">
        <v>169</v>
      </c>
      <c r="J5" s="180"/>
      <c r="K5" s="186"/>
      <c r="L5" s="180"/>
      <c r="M5" s="180"/>
      <c r="N5" s="180"/>
      <c r="O5" s="180"/>
      <c r="P5" s="180"/>
      <c r="Q5" s="180"/>
    </row>
    <row r="6" spans="1:17" s="8" customFormat="1" ht="73.5" thickTop="1" thickBot="1" x14ac:dyDescent="0.3">
      <c r="A6" s="12" t="s">
        <v>118</v>
      </c>
      <c r="B6" s="12" t="s">
        <v>119</v>
      </c>
      <c r="C6" s="12" t="s">
        <v>120</v>
      </c>
      <c r="D6" s="12" t="s">
        <v>121</v>
      </c>
      <c r="E6" s="12" t="s">
        <v>122</v>
      </c>
      <c r="F6" s="12" t="s">
        <v>123</v>
      </c>
      <c r="G6" s="12" t="s">
        <v>124</v>
      </c>
      <c r="H6" s="7"/>
      <c r="I6" s="7"/>
      <c r="J6" s="12" t="s">
        <v>118</v>
      </c>
      <c r="K6" s="12" t="s">
        <v>125</v>
      </c>
      <c r="L6" s="12" t="s">
        <v>126</v>
      </c>
      <c r="M6" s="12" t="s">
        <v>127</v>
      </c>
      <c r="N6" s="12" t="s">
        <v>128</v>
      </c>
      <c r="O6" s="12" t="s">
        <v>129</v>
      </c>
      <c r="P6" s="12" t="s">
        <v>130</v>
      </c>
      <c r="Q6" s="12" t="s">
        <v>131</v>
      </c>
    </row>
    <row r="7" spans="1:17" ht="15.75" thickTop="1" x14ac:dyDescent="0.25">
      <c r="A7" s="6" t="s">
        <v>72</v>
      </c>
      <c r="B7" s="157">
        <f>Data!$F$21</f>
        <v>10</v>
      </c>
      <c r="C7" s="164">
        <f>Data!$F$20</f>
        <v>2</v>
      </c>
      <c r="D7" s="165">
        <f>Data!$M$10</f>
        <v>0.3999937925215189</v>
      </c>
      <c r="E7" s="166">
        <f>Data!$M$21</f>
        <v>9.1696848564948197E-2</v>
      </c>
      <c r="F7" s="165">
        <f>Data!$M$22</f>
        <v>0.23063697190097959</v>
      </c>
      <c r="G7" t="s">
        <v>158</v>
      </c>
      <c r="J7" s="181" t="s">
        <v>72</v>
      </c>
      <c r="K7" s="187">
        <f>Data!$F$21</f>
        <v>10</v>
      </c>
      <c r="L7" s="180" t="s">
        <v>141</v>
      </c>
      <c r="M7" s="181" t="s">
        <v>150</v>
      </c>
      <c r="N7" s="183">
        <f>Data!$J$10</f>
        <v>0.4548781624554511</v>
      </c>
      <c r="O7" s="183">
        <f>Data!$K$10</f>
        <v>0.3451094225875867</v>
      </c>
      <c r="P7" s="180" t="str">
        <f>Data!$L$10</f>
        <v/>
      </c>
      <c r="Q7" s="183">
        <f>AVERAGE($N7:$P7)</f>
        <v>0.3999937925215189</v>
      </c>
    </row>
    <row r="8" spans="1:17" x14ac:dyDescent="0.25">
      <c r="A8" s="6" t="s">
        <v>89</v>
      </c>
      <c r="B8" s="157">
        <f>Data!$F$47</f>
        <v>10</v>
      </c>
      <c r="C8" s="164">
        <f>Data!$F$46</f>
        <v>2</v>
      </c>
      <c r="D8" s="164">
        <f>Data!$M$36</f>
        <v>3.8668532042340145</v>
      </c>
      <c r="E8" s="165">
        <f>Data!$M$47</f>
        <v>0.62454641064409411</v>
      </c>
      <c r="F8" s="165">
        <f>Data!$M$48</f>
        <v>0.16155779172850782</v>
      </c>
      <c r="G8" t="s">
        <v>159</v>
      </c>
      <c r="J8" s="180"/>
      <c r="K8" s="186"/>
      <c r="L8" s="169" t="s">
        <v>141</v>
      </c>
      <c r="M8" s="170" t="s">
        <v>149</v>
      </c>
      <c r="N8" s="171">
        <f>Data!$J9</f>
        <v>6.1670603604870346E-3</v>
      </c>
      <c r="O8" s="171">
        <f>Data!$K9</f>
        <v>4.3144325186610872E-3</v>
      </c>
      <c r="P8" s="169" t="str">
        <f>Data!$L9</f>
        <v/>
      </c>
      <c r="Q8" s="171">
        <f>Data!$M9</f>
        <v>5.2407464395740604E-3</v>
      </c>
    </row>
    <row r="9" spans="1:17" x14ac:dyDescent="0.25">
      <c r="A9" s="6" t="s">
        <v>103</v>
      </c>
      <c r="B9" s="157">
        <f>Data!$F$73</f>
        <v>10</v>
      </c>
      <c r="C9" s="164">
        <f>Data!$F$72</f>
        <v>2</v>
      </c>
      <c r="D9" s="165">
        <f>Data!$M$62</f>
        <v>0.57384345488292587</v>
      </c>
      <c r="E9" s="166">
        <f>Data!$M$73</f>
        <v>3.7030913843482921E-2</v>
      </c>
      <c r="F9" s="166">
        <f>Data!$M$74</f>
        <v>6.4898646036218186E-2</v>
      </c>
      <c r="G9" t="s">
        <v>158</v>
      </c>
      <c r="J9" s="180"/>
      <c r="K9" s="186"/>
      <c r="L9" s="180" t="s">
        <v>152</v>
      </c>
      <c r="M9" s="181" t="s">
        <v>150</v>
      </c>
      <c r="N9" s="183">
        <f>Data!$J$21</f>
        <v>0.10029941479095227</v>
      </c>
      <c r="O9" s="184">
        <f>Data!$K$21</f>
        <v>8.3094282338944128E-2</v>
      </c>
      <c r="P9" s="180" t="str">
        <f>Data!$L$21</f>
        <v/>
      </c>
      <c r="Q9" s="184">
        <f>AVERAGE($N9:$P9)</f>
        <v>9.1696848564948197E-2</v>
      </c>
    </row>
    <row r="10" spans="1:17" x14ac:dyDescent="0.25">
      <c r="A10" s="6" t="s">
        <v>8</v>
      </c>
      <c r="B10" s="157">
        <f>Data!$F$105</f>
        <v>10</v>
      </c>
      <c r="C10" s="164">
        <f>Data!$F$104</f>
        <v>2</v>
      </c>
      <c r="D10" s="165">
        <f>Data!$M$88</f>
        <v>0.4422147405469512</v>
      </c>
      <c r="E10" s="164">
        <f>Data!$M$99</f>
        <v>3.4005329684279744</v>
      </c>
      <c r="F10" s="164">
        <f>Data!$M$100</f>
        <v>7.8267677720720839</v>
      </c>
      <c r="G10" t="s">
        <v>160</v>
      </c>
      <c r="J10" s="180"/>
      <c r="K10" s="186"/>
      <c r="L10" s="169" t="s">
        <v>152</v>
      </c>
      <c r="M10" s="170" t="s">
        <v>149</v>
      </c>
      <c r="N10" s="172">
        <f>Data!$J20</f>
        <v>0.44778605315241649</v>
      </c>
      <c r="O10" s="172">
        <f>Data!$K20</f>
        <v>0.39431850268537399</v>
      </c>
      <c r="P10" s="169" t="str">
        <f>Data!$L20</f>
        <v/>
      </c>
      <c r="Q10" s="172">
        <f>Data!$M20</f>
        <v>0.42105227791889521</v>
      </c>
    </row>
    <row r="11" spans="1:17" ht="15.75" thickBot="1" x14ac:dyDescent="0.3">
      <c r="A11" s="6" t="s">
        <v>31</v>
      </c>
      <c r="B11" s="157">
        <f>Data!$F$137</f>
        <v>10</v>
      </c>
      <c r="C11" s="164">
        <f>Data!$F$136</f>
        <v>2</v>
      </c>
      <c r="D11" s="165">
        <f>Data!$M$120</f>
        <v>0.18165236469601656</v>
      </c>
      <c r="E11" s="157">
        <f>Data!$M$131</f>
        <v>12.105167661877694</v>
      </c>
      <c r="F11" s="157">
        <f>Data!$M$132</f>
        <v>67.67251287933324</v>
      </c>
      <c r="G11" t="s">
        <v>161</v>
      </c>
      <c r="J11" s="173"/>
      <c r="K11" s="188"/>
      <c r="L11" s="173" t="s">
        <v>164</v>
      </c>
      <c r="M11" s="174" t="s">
        <v>123</v>
      </c>
      <c r="N11" s="175">
        <f>IFERROR(Data!$J21/ Data!$J10,"")</f>
        <v>0.22049731789614144</v>
      </c>
      <c r="O11" s="175">
        <f>IFERROR(Data!$K21/ Data!$K10,"")</f>
        <v>0.24077662590581775</v>
      </c>
      <c r="P11" s="173" t="str">
        <f>IFERROR(Data!$L21/ Data!$L10,"")</f>
        <v/>
      </c>
      <c r="Q11" s="175">
        <f>IFERROR(AVERAGE($N11:$P11),"")</f>
        <v>0.23063697190097959</v>
      </c>
    </row>
    <row r="12" spans="1:17" ht="15.75" thickBot="1" x14ac:dyDescent="0.3">
      <c r="A12" s="9" t="s">
        <v>51</v>
      </c>
      <c r="B12" s="161">
        <f>Data!$F$169</f>
        <v>10</v>
      </c>
      <c r="C12" s="167">
        <f>Data!$F$168</f>
        <v>2</v>
      </c>
      <c r="D12" s="161">
        <f>Data!$M$152</f>
        <v>25.499995787113829</v>
      </c>
      <c r="E12" s="161">
        <f>Data!$M$163</f>
        <v>19.440859034226659</v>
      </c>
      <c r="F12" s="168">
        <f>Data!$M$164</f>
        <v>0.77270866507663127</v>
      </c>
      <c r="G12" s="163" t="s">
        <v>162</v>
      </c>
      <c r="J12" s="181" t="s">
        <v>89</v>
      </c>
      <c r="K12" s="187">
        <f>Data!$F$47</f>
        <v>10</v>
      </c>
      <c r="L12" s="180" t="s">
        <v>141</v>
      </c>
      <c r="M12" s="181" t="s">
        <v>150</v>
      </c>
      <c r="N12" s="185">
        <f>Data!$J$36</f>
        <v>4.3160752981385961</v>
      </c>
      <c r="O12" s="185">
        <f>Data!$K$36</f>
        <v>3.4176311103294323</v>
      </c>
      <c r="P12" s="180" t="str">
        <f>Data!$L$36</f>
        <v/>
      </c>
      <c r="Q12" s="185">
        <f>AVERAGE($N12:$P12)</f>
        <v>3.8668532042340145</v>
      </c>
    </row>
    <row r="13" spans="1:17" ht="31.5" customHeight="1" thickTop="1" x14ac:dyDescent="0.25">
      <c r="A13" s="218" t="s">
        <v>163</v>
      </c>
      <c r="B13" s="218"/>
      <c r="C13" s="218"/>
      <c r="D13" s="218"/>
      <c r="E13" s="218"/>
      <c r="F13" s="218"/>
      <c r="G13" s="218"/>
      <c r="J13" s="180"/>
      <c r="K13" s="186"/>
      <c r="L13" s="169" t="s">
        <v>141</v>
      </c>
      <c r="M13" s="170" t="s">
        <v>149</v>
      </c>
      <c r="N13" s="176">
        <f>Data!$J35</f>
        <v>5.8734836602753401E-2</v>
      </c>
      <c r="O13" s="176">
        <f>Data!$K35</f>
        <v>5.4718815547445725E-2</v>
      </c>
      <c r="P13" s="169" t="str">
        <f>Data!$L35</f>
        <v/>
      </c>
      <c r="Q13" s="176">
        <f>Data!$M35</f>
        <v>5.672682607509956E-2</v>
      </c>
    </row>
    <row r="14" spans="1:17" x14ac:dyDescent="0.25">
      <c r="J14" s="180"/>
      <c r="K14" s="186"/>
      <c r="L14" s="180" t="s">
        <v>152</v>
      </c>
      <c r="M14" s="181" t="s">
        <v>150</v>
      </c>
      <c r="N14" s="183">
        <f>Data!$J$47</f>
        <v>0.69562522473005739</v>
      </c>
      <c r="O14" s="183">
        <f>Data!$K$47</f>
        <v>0.55346759655813083</v>
      </c>
      <c r="P14" s="180" t="str">
        <f>Data!$L$47</f>
        <v/>
      </c>
      <c r="Q14" s="183">
        <f>AVERAGE($N14:$P14)</f>
        <v>0.62454641064409411</v>
      </c>
    </row>
    <row r="15" spans="1:17" x14ac:dyDescent="0.25">
      <c r="J15" s="180"/>
      <c r="K15" s="186"/>
      <c r="L15" s="169" t="s">
        <v>152</v>
      </c>
      <c r="M15" s="170" t="s">
        <v>149</v>
      </c>
      <c r="N15" s="172">
        <f>Data!$J46</f>
        <v>0.11783785581971419</v>
      </c>
      <c r="O15" s="172">
        <f>Data!$K46</f>
        <v>0.13168492118618955</v>
      </c>
      <c r="P15" s="169" t="str">
        <f>Data!$L46</f>
        <v/>
      </c>
      <c r="Q15" s="172">
        <f>Data!$M46</f>
        <v>0.12476138850295188</v>
      </c>
    </row>
    <row r="16" spans="1:17" ht="15.75" thickBot="1" x14ac:dyDescent="0.3">
      <c r="J16" s="173"/>
      <c r="K16" s="188"/>
      <c r="L16" s="173" t="s">
        <v>164</v>
      </c>
      <c r="M16" s="174" t="s">
        <v>123</v>
      </c>
      <c r="N16" s="175">
        <f>IFERROR(Data!$J47/ Data!$J36,"")</f>
        <v>0.16117078055381964</v>
      </c>
      <c r="O16" s="175">
        <f>IFERROR(Data!$K47/ Data!$K36,"")</f>
        <v>0.16194480290319599</v>
      </c>
      <c r="P16" s="173" t="str">
        <f>IFERROR(Data!$L47/ Data!$L36,"")</f>
        <v/>
      </c>
      <c r="Q16" s="175">
        <f>IFERROR(AVERAGE($N16:$P16),"")</f>
        <v>0.16155779172850782</v>
      </c>
    </row>
    <row r="17" spans="10:17" x14ac:dyDescent="0.25">
      <c r="J17" s="181" t="s">
        <v>103</v>
      </c>
      <c r="K17" s="187">
        <f>Data!$F$73</f>
        <v>10</v>
      </c>
      <c r="L17" s="180" t="s">
        <v>141</v>
      </c>
      <c r="M17" s="181" t="s">
        <v>150</v>
      </c>
      <c r="N17" s="183">
        <f>Data!$J$62</f>
        <v>0.51194240900665788</v>
      </c>
      <c r="O17" s="183">
        <f>Data!$K$62</f>
        <v>0.63574450075919398</v>
      </c>
      <c r="P17" s="180" t="str">
        <f>Data!$L$62</f>
        <v/>
      </c>
      <c r="Q17" s="183">
        <f>AVERAGE($N17:$P17)</f>
        <v>0.57384345488292587</v>
      </c>
    </row>
    <row r="18" spans="10:17" x14ac:dyDescent="0.25">
      <c r="J18" s="180"/>
      <c r="K18" s="186"/>
      <c r="L18" s="169" t="s">
        <v>141</v>
      </c>
      <c r="M18" s="170" t="s">
        <v>149</v>
      </c>
      <c r="N18" s="171">
        <f>Data!$J61</f>
        <v>6.1546258449023325E-3</v>
      </c>
      <c r="O18" s="171">
        <f>Data!$K61</f>
        <v>7.5931340820744623E-3</v>
      </c>
      <c r="P18" s="169" t="str">
        <f>Data!$L61</f>
        <v/>
      </c>
      <c r="Q18" s="171">
        <f>Data!$M61</f>
        <v>6.8738799634883978E-3</v>
      </c>
    </row>
    <row r="19" spans="10:17" x14ac:dyDescent="0.25">
      <c r="J19" s="180"/>
      <c r="K19" s="186"/>
      <c r="L19" s="180" t="s">
        <v>152</v>
      </c>
      <c r="M19" s="181" t="s">
        <v>150</v>
      </c>
      <c r="N19" s="184">
        <f>Data!$J$73</f>
        <v>3.4967337535005034E-2</v>
      </c>
      <c r="O19" s="184">
        <f>Data!$K$73</f>
        <v>3.9094490151960808E-2</v>
      </c>
      <c r="P19" s="180" t="str">
        <f>Data!$L$73</f>
        <v/>
      </c>
      <c r="Q19" s="184">
        <f>AVERAGE($N19:$P19)</f>
        <v>3.7030913843482921E-2</v>
      </c>
    </row>
    <row r="20" spans="10:17" x14ac:dyDescent="0.25">
      <c r="J20" s="180"/>
      <c r="K20" s="186"/>
      <c r="L20" s="169" t="s">
        <v>152</v>
      </c>
      <c r="M20" s="170" t="s">
        <v>149</v>
      </c>
      <c r="N20" s="172">
        <f>Data!$J72</f>
        <v>0.54556781646793062</v>
      </c>
      <c r="O20" s="172">
        <f>Data!$K72</f>
        <v>0.52513802281021471</v>
      </c>
      <c r="P20" s="169" t="str">
        <f>Data!$L72</f>
        <v/>
      </c>
      <c r="Q20" s="172">
        <f>Data!$M72</f>
        <v>0.53535291963907272</v>
      </c>
    </row>
    <row r="21" spans="10:17" ht="15.75" thickBot="1" x14ac:dyDescent="0.3">
      <c r="J21" s="173"/>
      <c r="K21" s="188"/>
      <c r="L21" s="173" t="s">
        <v>164</v>
      </c>
      <c r="M21" s="174" t="s">
        <v>123</v>
      </c>
      <c r="N21" s="177">
        <f>IFERROR(Data!$J73/ Data!$J62,"")</f>
        <v>6.8303264038729564E-2</v>
      </c>
      <c r="O21" s="177">
        <f>IFERROR(Data!$K73/ Data!$K62,"")</f>
        <v>6.14940280337068E-2</v>
      </c>
      <c r="P21" s="173" t="str">
        <f>IFERROR(Data!$L73/ Data!$L62,"")</f>
        <v/>
      </c>
      <c r="Q21" s="177">
        <f>IFERROR(AVERAGE($N21:$P21),"")</f>
        <v>6.4898646036218186E-2</v>
      </c>
    </row>
    <row r="22" spans="10:17" x14ac:dyDescent="0.25">
      <c r="J22" s="181" t="s">
        <v>8</v>
      </c>
      <c r="K22" s="187">
        <f>Data!$F$105</f>
        <v>10</v>
      </c>
      <c r="L22" s="180" t="s">
        <v>141</v>
      </c>
      <c r="M22" s="181" t="s">
        <v>150</v>
      </c>
      <c r="N22" s="183">
        <f>Data!$J$88</f>
        <v>0.52677926056346391</v>
      </c>
      <c r="O22" s="183">
        <f>Data!$K$88</f>
        <v>0.37878590032938092</v>
      </c>
      <c r="P22" s="183">
        <f>Data!$L$88</f>
        <v>0.42107906074800894</v>
      </c>
      <c r="Q22" s="183">
        <f>AVERAGE($N22:$P22)</f>
        <v>0.4422147405469512</v>
      </c>
    </row>
    <row r="23" spans="10:17" x14ac:dyDescent="0.25">
      <c r="J23" s="180"/>
      <c r="K23" s="186"/>
      <c r="L23" s="169" t="s">
        <v>141</v>
      </c>
      <c r="M23" s="170" t="s">
        <v>149</v>
      </c>
      <c r="N23" s="172">
        <f>Data!$J87</f>
        <v>0.89925094518991167</v>
      </c>
      <c r="O23" s="172">
        <f>Data!$K87</f>
        <v>0.74883257129895753</v>
      </c>
      <c r="P23" s="172">
        <f>Data!$L87</f>
        <v>0.74409217084667345</v>
      </c>
      <c r="Q23" s="172">
        <f>Data!$M87</f>
        <v>0.79739189577851421</v>
      </c>
    </row>
    <row r="24" spans="10:17" x14ac:dyDescent="0.25">
      <c r="J24" s="180"/>
      <c r="K24" s="186"/>
      <c r="L24" s="180" t="s">
        <v>152</v>
      </c>
      <c r="M24" s="181" t="s">
        <v>150</v>
      </c>
      <c r="N24" s="185">
        <f>Data!$J$99</f>
        <v>3.4475785366891953</v>
      </c>
      <c r="O24" s="185">
        <f>Data!$K$99</f>
        <v>3.3785867003416676</v>
      </c>
      <c r="P24" s="185">
        <f>Data!$L$99</f>
        <v>3.3754336682530601</v>
      </c>
      <c r="Q24" s="185">
        <f>AVERAGE($N24:$P24)</f>
        <v>3.4005329684279744</v>
      </c>
    </row>
    <row r="25" spans="10:17" x14ac:dyDescent="0.25">
      <c r="J25" s="180"/>
      <c r="K25" s="186"/>
      <c r="L25" s="169" t="s">
        <v>152</v>
      </c>
      <c r="M25" s="170" t="s">
        <v>149</v>
      </c>
      <c r="N25" s="172">
        <f>Data!$J98</f>
        <v>0.92254022435821492</v>
      </c>
      <c r="O25" s="172">
        <f>Data!$K98</f>
        <v>0.92630653722390943</v>
      </c>
      <c r="P25" s="172">
        <f>Data!$L98</f>
        <v>0.95245164236504898</v>
      </c>
      <c r="Q25" s="172">
        <f>Data!$M98</f>
        <v>0.93376613464905789</v>
      </c>
    </row>
    <row r="26" spans="10:17" ht="15.75" thickBot="1" x14ac:dyDescent="0.3">
      <c r="J26" s="173"/>
      <c r="K26" s="188"/>
      <c r="L26" s="173" t="s">
        <v>164</v>
      </c>
      <c r="M26" s="174" t="s">
        <v>123</v>
      </c>
      <c r="N26" s="178">
        <f>IFERROR(Data!$J99/ Data!$J88,"")</f>
        <v>6.5446360454690815</v>
      </c>
      <c r="O26" s="178">
        <f>IFERROR(Data!$K99/ Data!$K88,"")</f>
        <v>8.9195154766947482</v>
      </c>
      <c r="P26" s="178">
        <f>IFERROR(Data!$L99/ Data!$L88,"")</f>
        <v>8.016151794052421</v>
      </c>
      <c r="Q26" s="178">
        <f>IFERROR(AVERAGE($N26:$P26),"")</f>
        <v>7.8267677720720839</v>
      </c>
    </row>
    <row r="27" spans="10:17" x14ac:dyDescent="0.25">
      <c r="J27" s="181" t="s">
        <v>31</v>
      </c>
      <c r="K27" s="187">
        <f>Data!$F$137</f>
        <v>10</v>
      </c>
      <c r="L27" s="180" t="s">
        <v>141</v>
      </c>
      <c r="M27" s="181" t="s">
        <v>150</v>
      </c>
      <c r="N27" s="183">
        <f>Data!$J$120</f>
        <v>0.22075989276199318</v>
      </c>
      <c r="O27" s="183">
        <f>Data!$K$120</f>
        <v>0.16419438300736838</v>
      </c>
      <c r="P27" s="183">
        <f>Data!$L$120</f>
        <v>0.16000281831868812</v>
      </c>
      <c r="Q27" s="183">
        <f>AVERAGE($N27:$P27)</f>
        <v>0.18165236469601656</v>
      </c>
    </row>
    <row r="28" spans="10:17" x14ac:dyDescent="0.25">
      <c r="J28" s="180"/>
      <c r="K28" s="186"/>
      <c r="L28" s="169" t="s">
        <v>141</v>
      </c>
      <c r="M28" s="170" t="s">
        <v>149</v>
      </c>
      <c r="N28" s="172">
        <f>Data!$J119</f>
        <v>0.85597039270171538</v>
      </c>
      <c r="O28" s="172">
        <f>Data!$K119</f>
        <v>0.73586792606130402</v>
      </c>
      <c r="P28" s="172">
        <f>Data!$L119</f>
        <v>0.70422356779732775</v>
      </c>
      <c r="Q28" s="172">
        <f>Data!$M119</f>
        <v>0.76535396218678242</v>
      </c>
    </row>
    <row r="29" spans="10:17" x14ac:dyDescent="0.25">
      <c r="J29" s="180"/>
      <c r="K29" s="186"/>
      <c r="L29" s="180" t="s">
        <v>152</v>
      </c>
      <c r="M29" s="181" t="s">
        <v>150</v>
      </c>
      <c r="N29" s="182">
        <f>Data!$J$131</f>
        <v>12.783678861120896</v>
      </c>
      <c r="O29" s="182">
        <f>Data!$K$131</f>
        <v>12.293426040199186</v>
      </c>
      <c r="P29" s="182">
        <f>Data!$L$131</f>
        <v>11.238398084312999</v>
      </c>
      <c r="Q29" s="182">
        <f>AVERAGE($N29:$P29)</f>
        <v>12.105167661877694</v>
      </c>
    </row>
    <row r="30" spans="10:17" x14ac:dyDescent="0.25">
      <c r="J30" s="180"/>
      <c r="K30" s="186"/>
      <c r="L30" s="169" t="s">
        <v>152</v>
      </c>
      <c r="M30" s="170" t="s">
        <v>149</v>
      </c>
      <c r="N30" s="172">
        <f>Data!$J130</f>
        <v>0.9617769073965986</v>
      </c>
      <c r="O30" s="172">
        <f>Data!$K130</f>
        <v>0.9319431566446208</v>
      </c>
      <c r="P30" s="172">
        <f>Data!$L130</f>
        <v>0.89878534186154269</v>
      </c>
      <c r="Q30" s="172">
        <f>Data!$M130</f>
        <v>0.93083513530092077</v>
      </c>
    </row>
    <row r="31" spans="10:17" ht="15.75" thickBot="1" x14ac:dyDescent="0.3">
      <c r="J31" s="173"/>
      <c r="K31" s="188"/>
      <c r="L31" s="173" t="s">
        <v>164</v>
      </c>
      <c r="M31" s="174" t="s">
        <v>123</v>
      </c>
      <c r="N31" s="179">
        <f>IFERROR(Data!$J131/ Data!$J120,"")</f>
        <v>57.907614925793169</v>
      </c>
      <c r="O31" s="179">
        <f>IFERROR(Data!$K131/ Data!$K120,"")</f>
        <v>74.871172905150516</v>
      </c>
      <c r="P31" s="179">
        <f>IFERROR(Data!$L131/ Data!$L120,"")</f>
        <v>70.238750807056064</v>
      </c>
      <c r="Q31" s="179">
        <f>IFERROR(AVERAGE($N31:$P31),"")</f>
        <v>67.67251287933324</v>
      </c>
    </row>
    <row r="32" spans="10:17" x14ac:dyDescent="0.25">
      <c r="J32" s="181" t="s">
        <v>51</v>
      </c>
      <c r="K32" s="187">
        <f>Data!$F$169</f>
        <v>10</v>
      </c>
      <c r="L32" s="180" t="s">
        <v>141</v>
      </c>
      <c r="M32" s="181" t="s">
        <v>150</v>
      </c>
      <c r="N32" s="182">
        <f>Data!$J$152</f>
        <v>29.577308371059367</v>
      </c>
      <c r="O32" s="182">
        <f>Data!$K$152</f>
        <v>25.602240608044241</v>
      </c>
      <c r="P32" s="182">
        <f>Data!$L$152</f>
        <v>21.320438382237882</v>
      </c>
      <c r="Q32" s="182">
        <f>AVERAGE($N32:$P32)</f>
        <v>25.499995787113829</v>
      </c>
    </row>
    <row r="33" spans="1:17" x14ac:dyDescent="0.25">
      <c r="J33" s="180"/>
      <c r="K33" s="186"/>
      <c r="L33" s="169" t="s">
        <v>141</v>
      </c>
      <c r="M33" s="170" t="s">
        <v>149</v>
      </c>
      <c r="N33" s="172">
        <f>Data!$J151</f>
        <v>0.73791695736654983</v>
      </c>
      <c r="O33" s="172">
        <f>Data!$K151</f>
        <v>0.67231867040479765</v>
      </c>
      <c r="P33" s="172">
        <f>Data!$L151</f>
        <v>0.57745764398803201</v>
      </c>
      <c r="Q33" s="172">
        <f>Data!$M151</f>
        <v>0.6625644239197932</v>
      </c>
    </row>
    <row r="34" spans="1:17" x14ac:dyDescent="0.25">
      <c r="J34" s="180"/>
      <c r="K34" s="186"/>
      <c r="L34" s="180" t="s">
        <v>152</v>
      </c>
      <c r="M34" s="181" t="s">
        <v>150</v>
      </c>
      <c r="N34" s="182">
        <f>Data!$J$163</f>
        <v>21.226438866144292</v>
      </c>
      <c r="O34" s="182">
        <f>Data!$K$163</f>
        <v>17.779447346945418</v>
      </c>
      <c r="P34" s="182">
        <f>Data!$L$163</f>
        <v>19.316690889590266</v>
      </c>
      <c r="Q34" s="182">
        <f>AVERAGE($N34:$P34)</f>
        <v>19.440859034226659</v>
      </c>
    </row>
    <row r="35" spans="1:17" x14ac:dyDescent="0.25">
      <c r="J35" s="180"/>
      <c r="K35" s="186"/>
      <c r="L35" s="169" t="s">
        <v>152</v>
      </c>
      <c r="M35" s="170" t="s">
        <v>149</v>
      </c>
      <c r="N35" s="172">
        <f>Data!$J162</f>
        <v>0.84330817488054133</v>
      </c>
      <c r="O35" s="172">
        <f>Data!$K162</f>
        <v>0.82426906215729112</v>
      </c>
      <c r="P35" s="172">
        <f>Data!$L162</f>
        <v>0.82359110181196749</v>
      </c>
      <c r="Q35" s="172">
        <f>Data!$M162</f>
        <v>0.83038944628326661</v>
      </c>
    </row>
    <row r="36" spans="1:17" ht="15.75" thickBot="1" x14ac:dyDescent="0.3">
      <c r="J36" s="163"/>
      <c r="K36" s="189"/>
      <c r="L36" s="163" t="s">
        <v>164</v>
      </c>
      <c r="M36" s="10" t="s">
        <v>123</v>
      </c>
      <c r="N36" s="162">
        <f>IFERROR(Data!$J163/ Data!$J152,"")</f>
        <v>0.71765958551231168</v>
      </c>
      <c r="O36" s="162">
        <f>IFERROR(Data!$K163/ Data!$K152,"")</f>
        <v>0.69444888121858772</v>
      </c>
      <c r="P36" s="162">
        <f>IFERROR(Data!$L163/ Data!$L152,"")</f>
        <v>0.90601752849899453</v>
      </c>
      <c r="Q36" s="162">
        <f>IFERROR(AVERAGE($N36:$P36),"")</f>
        <v>0.77270866507663127</v>
      </c>
    </row>
    <row r="37" spans="1:17" ht="16.5" thickTop="1" thickBot="1" x14ac:dyDescent="0.3">
      <c r="A37" s="11" t="s">
        <v>165</v>
      </c>
      <c r="B37" s="190" t="s">
        <v>141</v>
      </c>
      <c r="C37" s="11" t="s">
        <v>166</v>
      </c>
      <c r="D37" s="190" t="s">
        <v>152</v>
      </c>
      <c r="E37" s="11" t="s">
        <v>166</v>
      </c>
      <c r="F37" s="190" t="s">
        <v>167</v>
      </c>
      <c r="G37" s="11" t="s">
        <v>166</v>
      </c>
      <c r="H37" s="190" t="s">
        <v>124</v>
      </c>
    </row>
    <row r="38" spans="1:17" ht="15.75" thickTop="1" x14ac:dyDescent="0.25">
      <c r="A38" s="6" t="s">
        <v>72</v>
      </c>
      <c r="B38" s="192">
        <f>Data!M10</f>
        <v>0.3999937925215189</v>
      </c>
      <c r="C38" s="166">
        <f>Data!N10</f>
        <v>7.7618220322868872E-2</v>
      </c>
      <c r="D38" s="196">
        <f>Data!M21</f>
        <v>9.1696848564948197E-2</v>
      </c>
      <c r="E38" s="166">
        <f>Data!N21</f>
        <v>1.2165865828027686E-2</v>
      </c>
      <c r="F38" s="202">
        <f t="shared" ref="F38:F43" si="0">IFERROR($D38 / $B38,"")</f>
        <v>0.22924567900641879</v>
      </c>
      <c r="G38" s="159">
        <f t="shared" ref="G38:G43" si="1">IFERROR($F38 * SQRT( ($C38^2 / $B38^2) + ($E38^2 /$D38^2) ),"")</f>
        <v>5.3888565257330656E-2</v>
      </c>
      <c r="H38" s="204"/>
    </row>
    <row r="39" spans="1:17" x14ac:dyDescent="0.25">
      <c r="A39" s="6" t="s">
        <v>89</v>
      </c>
      <c r="B39" s="193">
        <f>Data!M36</f>
        <v>3.8668532042340145</v>
      </c>
      <c r="C39" s="165">
        <f>Data!N36</f>
        <v>0.63529597771749724</v>
      </c>
      <c r="D39" s="197">
        <f>Data!M47</f>
        <v>0.62454641064409411</v>
      </c>
      <c r="E39" s="165">
        <f>Data!N47</f>
        <v>0.10052062287776517</v>
      </c>
      <c r="F39" s="197">
        <f t="shared" si="0"/>
        <v>0.1615128316638052</v>
      </c>
      <c r="G39" s="159">
        <f t="shared" si="1"/>
        <v>3.7146880365346545E-2</v>
      </c>
      <c r="H39" s="205"/>
    </row>
    <row r="40" spans="1:17" x14ac:dyDescent="0.25">
      <c r="A40" s="6" t="s">
        <v>103</v>
      </c>
      <c r="B40" s="194">
        <f>Data!M62</f>
        <v>0.57384345488292587</v>
      </c>
      <c r="C40" s="166">
        <f>Data!N62</f>
        <v>8.7541298603298234E-2</v>
      </c>
      <c r="D40" s="198">
        <f>Data!M73</f>
        <v>3.7030913843482921E-2</v>
      </c>
      <c r="E40" s="191">
        <f>Data!N73</f>
        <v>2.9183376024412328E-3</v>
      </c>
      <c r="F40" s="198">
        <f t="shared" si="0"/>
        <v>6.4531386614905067E-2</v>
      </c>
      <c r="G40" s="159">
        <f t="shared" si="1"/>
        <v>1.1080437983011103E-2</v>
      </c>
      <c r="H40" s="205"/>
    </row>
    <row r="41" spans="1:17" x14ac:dyDescent="0.25">
      <c r="A41" s="6" t="s">
        <v>8</v>
      </c>
      <c r="B41" s="194">
        <f>Data!M88</f>
        <v>0.4422147405469512</v>
      </c>
      <c r="C41" s="166">
        <f>Data!N88</f>
        <v>7.6226940045934125E-2</v>
      </c>
      <c r="D41" s="199">
        <f>Data!M99</f>
        <v>3.4005329684279744</v>
      </c>
      <c r="E41" s="166">
        <f>Data!N99</f>
        <v>4.0773147077504929E-2</v>
      </c>
      <c r="F41" s="199">
        <f t="shared" si="0"/>
        <v>7.6897775144764315</v>
      </c>
      <c r="G41" s="158">
        <f t="shared" si="1"/>
        <v>1.3287312922001848</v>
      </c>
      <c r="H41" s="205"/>
    </row>
    <row r="42" spans="1:17" x14ac:dyDescent="0.25">
      <c r="A42" s="6" t="s">
        <v>31</v>
      </c>
      <c r="B42" s="194">
        <f>Data!M120</f>
        <v>0.18165236469601656</v>
      </c>
      <c r="C42" s="166">
        <f>Data!N120</f>
        <v>3.3932895060813845E-2</v>
      </c>
      <c r="D42" s="200">
        <f>Data!M131</f>
        <v>12.105167661877694</v>
      </c>
      <c r="E42" s="165">
        <f>Data!N131</f>
        <v>0.78965440703461054</v>
      </c>
      <c r="F42" s="200">
        <f t="shared" si="0"/>
        <v>66.639196699337802</v>
      </c>
      <c r="G42" s="160">
        <f t="shared" si="1"/>
        <v>13.185477839822786</v>
      </c>
      <c r="H42" s="205"/>
    </row>
    <row r="43" spans="1:17" ht="15.75" thickBot="1" x14ac:dyDescent="0.3">
      <c r="A43" s="9" t="s">
        <v>51</v>
      </c>
      <c r="B43" s="195">
        <f>Data!M152</f>
        <v>25.499995787113829</v>
      </c>
      <c r="C43" s="167">
        <f>Data!N152</f>
        <v>4.129384458443015</v>
      </c>
      <c r="D43" s="201">
        <f>Data!M163</f>
        <v>19.440859034226659</v>
      </c>
      <c r="E43" s="167">
        <f>Data!N163</f>
        <v>1.7268471065685216</v>
      </c>
      <c r="F43" s="203">
        <f t="shared" si="0"/>
        <v>0.76238675474804996</v>
      </c>
      <c r="G43" s="162">
        <f t="shared" si="1"/>
        <v>0.14081158169543725</v>
      </c>
      <c r="H43" s="206"/>
    </row>
    <row r="44" spans="1:17" ht="15.75" thickTop="1" x14ac:dyDescent="0.25"/>
  </sheetData>
  <mergeCells count="1">
    <mergeCell ref="A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69"/>
  <sheetViews>
    <sheetView tabSelected="1" topLeftCell="B1" workbookViewId="0">
      <pane ySplit="1" topLeftCell="A29" activePane="bottomLeft" state="frozenSplit"/>
      <selection pane="bottomLeft" activeCell="Z12" sqref="Z12"/>
    </sheetView>
  </sheetViews>
  <sheetFormatPr defaultRowHeight="15" x14ac:dyDescent="0.25"/>
  <cols>
    <col min="1" max="1" width="93.140625" style="1" bestFit="1" customWidth="1"/>
    <col min="2" max="2" width="16.140625" style="1" bestFit="1" customWidth="1"/>
    <col min="3" max="3" width="11.85546875" style="1" bestFit="1" customWidth="1"/>
    <col min="4" max="4" width="14.28515625" style="209" bestFit="1" customWidth="1"/>
    <col min="5" max="5" width="23.140625" style="209" bestFit="1" customWidth="1"/>
    <col min="6" max="6" width="8.7109375" style="209" customWidth="1"/>
    <col min="7" max="7" width="8.7109375" style="1" customWidth="1"/>
    <col min="8" max="8" width="11.140625" style="1" bestFit="1" customWidth="1"/>
    <col min="9" max="9" width="8" style="1" bestFit="1" customWidth="1"/>
    <col min="10" max="11" width="8.5703125" style="1" bestFit="1" customWidth="1"/>
    <col min="12" max="12" width="8.28515625" style="1" bestFit="1" customWidth="1"/>
    <col min="13" max="13" width="8.85546875" style="1" bestFit="1" customWidth="1"/>
    <col min="14" max="14" width="8.5703125" style="1" bestFit="1" customWidth="1"/>
    <col min="15" max="15" width="8.7109375" style="1" customWidth="1"/>
    <col min="16" max="16" width="17" style="85" customWidth="1"/>
    <col min="17" max="17" width="14.42578125" style="1" bestFit="1" customWidth="1"/>
    <col min="18" max="18" width="11.140625" style="1" bestFit="1" customWidth="1"/>
    <col min="19" max="20" width="6.5703125" style="1" bestFit="1" customWidth="1"/>
    <col min="21" max="21" width="6.140625" style="1" bestFit="1" customWidth="1"/>
    <col min="22" max="22" width="8.140625" style="1" bestFit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208" t="s">
        <v>3</v>
      </c>
      <c r="E1" s="208" t="s">
        <v>5</v>
      </c>
      <c r="F1" s="208" t="s">
        <v>6</v>
      </c>
      <c r="H1" s="73" t="s">
        <v>141</v>
      </c>
      <c r="I1" s="2" t="s">
        <v>132</v>
      </c>
      <c r="J1" s="2" t="s">
        <v>133</v>
      </c>
      <c r="K1" s="2" t="s">
        <v>134</v>
      </c>
      <c r="L1" s="2" t="s">
        <v>135</v>
      </c>
      <c r="M1" s="2" t="s">
        <v>136</v>
      </c>
      <c r="N1" s="2" t="s">
        <v>137</v>
      </c>
      <c r="P1" s="219"/>
    </row>
    <row r="2" spans="1:18" ht="15.75" thickTop="1" x14ac:dyDescent="0.25">
      <c r="A2" s="1" t="s">
        <v>71</v>
      </c>
      <c r="B2" s="1" t="s">
        <v>72</v>
      </c>
      <c r="C2" s="1" t="s">
        <v>73</v>
      </c>
      <c r="D2" s="209">
        <v>119</v>
      </c>
      <c r="E2" s="209">
        <v>5499000</v>
      </c>
      <c r="F2" s="209">
        <v>2.1630000000000001E-5</v>
      </c>
      <c r="H2" s="74" t="s">
        <v>142</v>
      </c>
      <c r="I2" s="25">
        <v>7.4999999999999997E-2</v>
      </c>
      <c r="J2" s="26">
        <f>($F$10 - $M$6) * $F$18</f>
        <v>2.31518E-3</v>
      </c>
      <c r="K2" s="26">
        <f>($F$11 - $M$6) * $F$18</f>
        <v>9.771799999999998E-4</v>
      </c>
      <c r="L2" s="27"/>
      <c r="M2" s="34">
        <f>IFERROR(AVERAGE(J2:L2),"")</f>
        <v>1.6461799999999999E-3</v>
      </c>
      <c r="N2" s="35">
        <f>IFERROR(STDEV(J2:L2),"")</f>
        <v>9.4610887322760077E-4</v>
      </c>
      <c r="P2" s="85" t="s">
        <v>141</v>
      </c>
      <c r="Q2" s="14">
        <f>$M$10</f>
        <v>0.3999937925215189</v>
      </c>
      <c r="R2" s="16">
        <f>$N$10</f>
        <v>7.7618220322868872E-2</v>
      </c>
    </row>
    <row r="3" spans="1:18" x14ac:dyDescent="0.25">
      <c r="A3" s="1" t="s">
        <v>74</v>
      </c>
      <c r="B3" s="1" t="s">
        <v>72</v>
      </c>
      <c r="C3" s="1" t="s">
        <v>73</v>
      </c>
      <c r="D3" s="209">
        <v>129.30000000000001</v>
      </c>
      <c r="E3" s="209">
        <v>5530000</v>
      </c>
      <c r="F3" s="209">
        <v>2.338E-5</v>
      </c>
      <c r="H3" s="75" t="s">
        <v>143</v>
      </c>
      <c r="I3" s="20">
        <v>0.25</v>
      </c>
      <c r="J3" s="21">
        <f>($F$6 - $M$6) * $F$18</f>
        <v>2.44678E-3</v>
      </c>
      <c r="K3" s="21">
        <f>($F$7 - $M$6) * $F$18</f>
        <v>1.5943799999999998E-3</v>
      </c>
      <c r="L3" s="18"/>
      <c r="M3" s="36">
        <f>IFERROR(AVERAGE(J3:L3),"")</f>
        <v>2.0205800000000001E-3</v>
      </c>
      <c r="N3" s="37">
        <f>IFERROR(STDEV(J3:L3),"")</f>
        <v>6.0273782028341313E-4</v>
      </c>
      <c r="P3" s="85" t="s">
        <v>152</v>
      </c>
      <c r="Q3" s="16">
        <f>$M$21</f>
        <v>9.1696848564948197E-2</v>
      </c>
      <c r="R3" s="16">
        <f>$N$21</f>
        <v>1.2165865828027686E-2</v>
      </c>
    </row>
    <row r="4" spans="1:18" x14ac:dyDescent="0.25">
      <c r="A4" s="1" t="s">
        <v>75</v>
      </c>
      <c r="B4" s="1" t="s">
        <v>72</v>
      </c>
      <c r="C4" s="1" t="s">
        <v>73</v>
      </c>
      <c r="D4" s="209">
        <v>156</v>
      </c>
      <c r="E4" s="209">
        <v>5564000</v>
      </c>
      <c r="F4" s="209">
        <v>2.8030000000000001E-5</v>
      </c>
      <c r="H4" s="75" t="s">
        <v>144</v>
      </c>
      <c r="I4" s="22">
        <v>7.4999999999999997E-2</v>
      </c>
      <c r="J4" s="23">
        <f>($F$8 - $M$6) * $F$18</f>
        <v>1.6979099799999999</v>
      </c>
      <c r="K4" s="23">
        <f>($F$9 - $M$6) * $F$18</f>
        <v>1.4583099799999999</v>
      </c>
      <c r="L4" s="18"/>
      <c r="M4" s="31">
        <f>IFERROR(AVERAGE(J4:L4),"")</f>
        <v>1.5781099799999998</v>
      </c>
      <c r="N4" s="38">
        <f>IFERROR(STDEV(J4:L4),"")</f>
        <v>0.1694227847722968</v>
      </c>
    </row>
    <row r="5" spans="1:18" x14ac:dyDescent="0.25">
      <c r="A5" s="1" t="s">
        <v>76</v>
      </c>
      <c r="B5" s="1" t="s">
        <v>72</v>
      </c>
      <c r="C5" s="1" t="s">
        <v>73</v>
      </c>
      <c r="D5" s="209">
        <v>175.9</v>
      </c>
      <c r="E5" s="209">
        <v>5566000</v>
      </c>
      <c r="F5" s="209">
        <v>3.1600000000000002E-5</v>
      </c>
      <c r="H5" s="75" t="s">
        <v>145</v>
      </c>
      <c r="I5" s="18"/>
      <c r="J5" s="18"/>
      <c r="K5" s="18"/>
      <c r="L5" s="18"/>
      <c r="M5" s="18"/>
      <c r="N5" s="28"/>
    </row>
    <row r="6" spans="1:18" ht="15.75" thickBot="1" x14ac:dyDescent="0.3">
      <c r="A6" s="1" t="s">
        <v>81</v>
      </c>
      <c r="B6" s="1" t="s">
        <v>72</v>
      </c>
      <c r="C6" s="1" t="s">
        <v>73</v>
      </c>
      <c r="D6" s="209">
        <v>3440</v>
      </c>
      <c r="E6" s="209">
        <v>5423000</v>
      </c>
      <c r="F6" s="209">
        <v>6.3420000000000002E-4</v>
      </c>
      <c r="H6" s="76" t="s">
        <v>146</v>
      </c>
      <c r="I6" s="19"/>
      <c r="J6" s="24">
        <f>IF($G$2&lt;&gt;"","Point Deleted",$F$2)</f>
        <v>2.1630000000000001E-5</v>
      </c>
      <c r="K6" s="24">
        <f>IF($G$3&lt;&gt;"","Point Deleted",$F$3)</f>
        <v>2.338E-5</v>
      </c>
      <c r="L6" s="19"/>
      <c r="M6" s="24">
        <f>IFERROR(AVERAGE(J6:L6),"")</f>
        <v>2.2505000000000002E-5</v>
      </c>
      <c r="N6" s="39">
        <f>IFERROR(STDEV(J6:L6),"")</f>
        <v>1.237436867076457E-6</v>
      </c>
    </row>
    <row r="7" spans="1:18" x14ac:dyDescent="0.25">
      <c r="A7" s="1" t="s">
        <v>82</v>
      </c>
      <c r="B7" s="1" t="s">
        <v>72</v>
      </c>
      <c r="C7" s="1" t="s">
        <v>73</v>
      </c>
      <c r="D7" s="209">
        <v>2223</v>
      </c>
      <c r="E7" s="209">
        <v>5279000</v>
      </c>
      <c r="F7" s="209">
        <v>4.2109999999999999E-4</v>
      </c>
      <c r="H7" s="77" t="s">
        <v>147</v>
      </c>
      <c r="I7" s="17"/>
      <c r="J7" s="43">
        <f>IFERROR(IF(ISTEXT($J$3),NA(),($J$3 * $I$3) / ($F$20 * 3600)),"")</f>
        <v>8.4957638888888891E-8</v>
      </c>
      <c r="K7" s="30">
        <f>IFERROR(IF(ISTEXT($K$3),NA(),($K$3 * $I$3) / ($F$20 * 3600)),"")</f>
        <v>5.5360416666666659E-8</v>
      </c>
      <c r="L7" s="17"/>
      <c r="M7" s="30">
        <f>IFERROR(AVERAGE(J7:L7),"")</f>
        <v>7.0159027777777778E-8</v>
      </c>
      <c r="N7" s="40">
        <f>IFERROR(STDEV(J7:L7),"")</f>
        <v>2.0928396537618516E-8</v>
      </c>
    </row>
    <row r="8" spans="1:18" ht="18" x14ac:dyDescent="0.35">
      <c r="A8" s="1" t="s">
        <v>79</v>
      </c>
      <c r="B8" s="1" t="s">
        <v>72</v>
      </c>
      <c r="C8" s="1" t="s">
        <v>73</v>
      </c>
      <c r="D8" s="209">
        <v>3014000</v>
      </c>
      <c r="E8" s="209">
        <v>7099000</v>
      </c>
      <c r="F8" s="209">
        <v>0.42449999999999999</v>
      </c>
      <c r="H8" s="75" t="s">
        <v>148</v>
      </c>
      <c r="I8" s="18"/>
      <c r="J8" s="44">
        <f>IFERROR(IF(ISTEXT($J$4),NA(),$J$4),"")</f>
        <v>1.6979099799999999</v>
      </c>
      <c r="K8" s="31">
        <f>IFERROR(IF(ISTEXT($K$4),NA(),$K$4),"")</f>
        <v>1.4583099799999999</v>
      </c>
      <c r="L8" s="18"/>
      <c r="M8" s="31">
        <f>IFERROR(AVERAGE(J8:L8),"")</f>
        <v>1.5781099799999998</v>
      </c>
      <c r="N8" s="38">
        <f>IFERROR(STDEV(J8:L8),"")</f>
        <v>0.1694227847722968</v>
      </c>
    </row>
    <row r="9" spans="1:18" x14ac:dyDescent="0.25">
      <c r="A9" s="1" t="s">
        <v>80</v>
      </c>
      <c r="B9" s="1" t="s">
        <v>72</v>
      </c>
      <c r="C9" s="1" t="s">
        <v>73</v>
      </c>
      <c r="D9" s="209">
        <v>2016000</v>
      </c>
      <c r="E9" s="209">
        <v>5528000</v>
      </c>
      <c r="F9" s="209">
        <v>0.36459999999999998</v>
      </c>
      <c r="H9" s="75" t="s">
        <v>149</v>
      </c>
      <c r="I9" s="18"/>
      <c r="J9" s="45">
        <f>IFERROR(IF(OR(ISTEXT($J$2),ISTEXT($J$3),ISTEXT($J$4)),NA(),(($J$2 * $I$2) + ($J$3 * $I$3)) / $J$4 / $I$4),"")</f>
        <v>6.1670603604870346E-3</v>
      </c>
      <c r="K9" s="32">
        <f>IFERROR(IF(OR(ISTEXT($K$2),ISTEXT($K$3),ISTEXT($K$4)),NA(),(($K$2 * $I$2) + ($K$3 * $I$3)) / $K$4 / $I$4),"")</f>
        <v>4.3144325186610872E-3</v>
      </c>
      <c r="L9" s="18" t="str">
        <f>IFERROR(IF(OR(ISTEXT($L$2),ISTEXT($L$3),ISTEXT($L$4)),NA(),(($L$2 * $I$2) + ($L$3 * $I$3)) / $L$4 / $I$4),"")</f>
        <v/>
      </c>
      <c r="M9" s="32">
        <f>IFERROR(AVERAGE(J9:L9),"")</f>
        <v>5.2407464395740604E-3</v>
      </c>
      <c r="N9" s="41">
        <f>IFERROR(STDEV(J9:L9),"")</f>
        <v>1.3100057099701258E-3</v>
      </c>
    </row>
    <row r="10" spans="1:18" ht="18.75" thickBot="1" x14ac:dyDescent="0.4">
      <c r="A10" s="1" t="s">
        <v>77</v>
      </c>
      <c r="B10" s="1" t="s">
        <v>72</v>
      </c>
      <c r="C10" s="1" t="s">
        <v>73</v>
      </c>
      <c r="D10" s="209">
        <v>3305</v>
      </c>
      <c r="E10" s="209">
        <v>5496000</v>
      </c>
      <c r="F10" s="209">
        <v>6.0130000000000003E-4</v>
      </c>
      <c r="H10" s="78" t="s">
        <v>151</v>
      </c>
      <c r="I10" s="29"/>
      <c r="J10" s="46">
        <f>IFERROR($J$7 / $J$4 / $F$19 * 1000000,"")</f>
        <v>0.4548781624554511</v>
      </c>
      <c r="K10" s="33">
        <f>IFERROR($K$7 / $K$4 / $F$19 * 1000000,"")</f>
        <v>0.3451094225875867</v>
      </c>
      <c r="L10" s="29" t="str">
        <f>IFERROR($L$7 / $L$4 / $F$19 * 1000000,"")</f>
        <v/>
      </c>
      <c r="M10" s="33">
        <f>IFERROR(AVERAGE(J10:L10),"")</f>
        <v>0.3999937925215189</v>
      </c>
      <c r="N10" s="42">
        <f>IFERROR(STDEV(J10:L10),"")</f>
        <v>7.7618220322868872E-2</v>
      </c>
    </row>
    <row r="11" spans="1:18" ht="15.75" thickTop="1" x14ac:dyDescent="0.25">
      <c r="A11" s="1" t="s">
        <v>78</v>
      </c>
      <c r="B11" s="1" t="s">
        <v>72</v>
      </c>
      <c r="C11" s="1" t="s">
        <v>73</v>
      </c>
      <c r="D11" s="209">
        <v>1446</v>
      </c>
      <c r="E11" s="209">
        <v>5418000</v>
      </c>
      <c r="F11" s="209">
        <v>2.6679999999999998E-4</v>
      </c>
      <c r="H11" s="72"/>
    </row>
    <row r="12" spans="1:18" ht="15.75" thickBot="1" x14ac:dyDescent="0.3">
      <c r="A12" s="1" t="s">
        <v>87</v>
      </c>
      <c r="B12" s="1" t="s">
        <v>72</v>
      </c>
      <c r="C12" s="1" t="s">
        <v>73</v>
      </c>
      <c r="D12" s="209">
        <v>2273</v>
      </c>
      <c r="E12" s="209">
        <v>5503000</v>
      </c>
      <c r="F12" s="209">
        <v>4.1320000000000001E-4</v>
      </c>
      <c r="H12" s="73" t="s">
        <v>152</v>
      </c>
    </row>
    <row r="13" spans="1:18" ht="15.75" thickTop="1" x14ac:dyDescent="0.25">
      <c r="A13" s="1" t="s">
        <v>88</v>
      </c>
      <c r="B13" s="1" t="s">
        <v>72</v>
      </c>
      <c r="C13" s="1" t="s">
        <v>73</v>
      </c>
      <c r="D13" s="209">
        <v>2153</v>
      </c>
      <c r="E13" s="209">
        <v>5743000</v>
      </c>
      <c r="F13" s="209">
        <v>3.7490000000000001E-4</v>
      </c>
      <c r="H13" s="79" t="s">
        <v>142</v>
      </c>
      <c r="I13" s="50">
        <v>0.25</v>
      </c>
      <c r="J13" s="51">
        <f>($F$16 - $M$17) * $F$18</f>
        <v>0.64788074000000007</v>
      </c>
      <c r="K13" s="51">
        <f>($F$17 - $M$17) * $F$18</f>
        <v>0.61988074000000004</v>
      </c>
      <c r="L13" s="52"/>
      <c r="M13" s="50">
        <f>IFERROR(AVERAGE(J13:L13),"")</f>
        <v>0.63388074000000005</v>
      </c>
      <c r="N13" s="61">
        <f>IFERROR(STDEV(J13:L13),"")</f>
        <v>1.9798989873223347E-2</v>
      </c>
    </row>
    <row r="14" spans="1:18" x14ac:dyDescent="0.25">
      <c r="A14" s="1" t="s">
        <v>85</v>
      </c>
      <c r="B14" s="1" t="s">
        <v>72</v>
      </c>
      <c r="C14" s="1" t="s">
        <v>73</v>
      </c>
      <c r="D14" s="209">
        <v>2066000</v>
      </c>
      <c r="E14" s="209">
        <v>5706000</v>
      </c>
      <c r="F14" s="209">
        <v>0.36199999999999999</v>
      </c>
      <c r="H14" s="80" t="s">
        <v>143</v>
      </c>
      <c r="I14" s="22">
        <v>7.4999999999999997E-2</v>
      </c>
      <c r="J14" s="21">
        <f>($F$12 - $M$17) * $F$18</f>
        <v>1.5335400000000001E-3</v>
      </c>
      <c r="K14" s="21">
        <f>($F$13 - $M$17) * $F$18</f>
        <v>1.3803400000000001E-3</v>
      </c>
      <c r="L14" s="18"/>
      <c r="M14" s="36">
        <f>IFERROR(AVERAGE(J14:L14),"")</f>
        <v>1.4569400000000001E-3</v>
      </c>
      <c r="N14" s="62">
        <f>IFERROR(STDEV(J14:L14),"")</f>
        <v>1.0832875887777911E-4</v>
      </c>
    </row>
    <row r="15" spans="1:18" x14ac:dyDescent="0.25">
      <c r="A15" s="1" t="s">
        <v>86</v>
      </c>
      <c r="B15" s="1" t="s">
        <v>72</v>
      </c>
      <c r="C15" s="1" t="s">
        <v>73</v>
      </c>
      <c r="D15" s="209">
        <v>2224000</v>
      </c>
      <c r="E15" s="209">
        <v>5654000</v>
      </c>
      <c r="F15" s="209">
        <v>0.39329999999999998</v>
      </c>
      <c r="H15" s="80" t="s">
        <v>144</v>
      </c>
      <c r="I15" s="20">
        <v>0.25</v>
      </c>
      <c r="J15" s="23">
        <f>($F$14 - $M$17) * $F$18</f>
        <v>1.44788074</v>
      </c>
      <c r="K15" s="23">
        <f>($F$15 - $M$17) * $F$18</f>
        <v>1.57308074</v>
      </c>
      <c r="L15" s="18"/>
      <c r="M15" s="31">
        <f>IFERROR(AVERAGE(J15:L15),"")</f>
        <v>1.51048074</v>
      </c>
      <c r="N15" s="63">
        <f>IFERROR(STDEV(J15:L15),"")</f>
        <v>8.8529769004555739E-2</v>
      </c>
    </row>
    <row r="16" spans="1:18" x14ac:dyDescent="0.25">
      <c r="A16" s="1" t="s">
        <v>83</v>
      </c>
      <c r="B16" s="1" t="s">
        <v>72</v>
      </c>
      <c r="C16" s="1" t="s">
        <v>73</v>
      </c>
      <c r="D16" s="209">
        <v>930300</v>
      </c>
      <c r="E16" s="209">
        <v>5741000</v>
      </c>
      <c r="F16" s="209">
        <v>0.16200000000000001</v>
      </c>
      <c r="H16" s="80" t="s">
        <v>145</v>
      </c>
      <c r="I16" s="18"/>
      <c r="J16" s="18"/>
      <c r="K16" s="18"/>
      <c r="L16" s="18"/>
      <c r="M16" s="18"/>
      <c r="N16" s="53"/>
    </row>
    <row r="17" spans="1:22" ht="15.75" thickBot="1" x14ac:dyDescent="0.3">
      <c r="A17" s="1" t="s">
        <v>84</v>
      </c>
      <c r="B17" s="1" t="s">
        <v>72</v>
      </c>
      <c r="C17" s="1" t="s">
        <v>73</v>
      </c>
      <c r="D17" s="209">
        <v>891300</v>
      </c>
      <c r="E17" s="209">
        <v>5751000</v>
      </c>
      <c r="F17" s="209">
        <v>0.155</v>
      </c>
      <c r="H17" s="81" t="s">
        <v>146</v>
      </c>
      <c r="I17" s="48"/>
      <c r="J17" s="49">
        <f>IF($G$4&lt;&gt;"","Point Deleted",$F$4)</f>
        <v>2.8030000000000001E-5</v>
      </c>
      <c r="K17" s="49">
        <f>IF($G$5&lt;&gt;"","Point Deleted",$F$5)</f>
        <v>3.1600000000000002E-5</v>
      </c>
      <c r="L17" s="48"/>
      <c r="M17" s="49">
        <f t="shared" ref="M17:M22" si="0">IFERROR(AVERAGE(J17:L17),"")</f>
        <v>2.9815000000000002E-5</v>
      </c>
      <c r="N17" s="64">
        <f t="shared" ref="N17:N22" si="1">IFERROR(STDEV(J17:L17),"")</f>
        <v>2.5243712088359759E-6</v>
      </c>
    </row>
    <row r="18" spans="1:22" ht="66.75" thickTop="1" thickBot="1" x14ac:dyDescent="0.3">
      <c r="C18" s="73"/>
      <c r="E18" s="210" t="s">
        <v>4</v>
      </c>
      <c r="F18" s="211">
        <v>4</v>
      </c>
      <c r="H18" s="82" t="s">
        <v>147</v>
      </c>
      <c r="I18" s="47"/>
      <c r="J18" s="69">
        <f>IFERROR(IF(ISTEXT($J$14),NA(),($J$14 * $I$14) / ($F$20 * 3600)),"")</f>
        <v>1.5974375000000002E-8</v>
      </c>
      <c r="K18" s="56">
        <f>IFERROR(IF(ISTEXT($K$14),NA(),($K$14 * $I$14) / ($F$20 * 3600)),"")</f>
        <v>1.4378541666666667E-8</v>
      </c>
      <c r="L18" s="47"/>
      <c r="M18" s="56">
        <f t="shared" si="0"/>
        <v>1.5176458333333336E-8</v>
      </c>
      <c r="N18" s="65">
        <f t="shared" si="1"/>
        <v>1.1284245716435334E-9</v>
      </c>
      <c r="P18" s="83" t="s">
        <v>153</v>
      </c>
      <c r="Q18" s="83" t="s">
        <v>154</v>
      </c>
      <c r="R18" s="84" t="s">
        <v>127</v>
      </c>
      <c r="S18" s="84" t="s">
        <v>155</v>
      </c>
      <c r="T18" s="84" t="s">
        <v>156</v>
      </c>
      <c r="U18" s="84" t="s">
        <v>157</v>
      </c>
      <c r="V18" s="84" t="s">
        <v>149</v>
      </c>
    </row>
    <row r="19" spans="1:22" ht="18.75" thickTop="1" x14ac:dyDescent="0.35">
      <c r="C19" s="73"/>
      <c r="E19" s="212" t="s">
        <v>138</v>
      </c>
      <c r="F19" s="213">
        <v>0.11</v>
      </c>
      <c r="H19" s="80" t="s">
        <v>148</v>
      </c>
      <c r="I19" s="18"/>
      <c r="J19" s="44">
        <f>IFERROR(IF(ISTEXT($J$15),NA(),$J$15),"")</f>
        <v>1.44788074</v>
      </c>
      <c r="K19" s="31">
        <f>IFERROR(IF(ISTEXT($K$15),NA(),$K$15),"")</f>
        <v>1.57308074</v>
      </c>
      <c r="L19" s="18"/>
      <c r="M19" s="31">
        <f t="shared" si="0"/>
        <v>1.51048074</v>
      </c>
      <c r="N19" s="63">
        <f t="shared" si="1"/>
        <v>8.8529769004555739E-2</v>
      </c>
      <c r="Q19" s="85"/>
      <c r="R19" s="85" t="s">
        <v>141</v>
      </c>
      <c r="S19" s="86">
        <f>$J$10</f>
        <v>0.4548781624554511</v>
      </c>
      <c r="T19" s="86">
        <f>$K$10</f>
        <v>0.3451094225875867</v>
      </c>
      <c r="U19" s="85" t="str">
        <f>$L$10</f>
        <v/>
      </c>
      <c r="V19" s="87">
        <f>$M$9</f>
        <v>5.2407464395740604E-3</v>
      </c>
    </row>
    <row r="20" spans="1:22" x14ac:dyDescent="0.25">
      <c r="C20" s="73"/>
      <c r="E20" s="212" t="s">
        <v>139</v>
      </c>
      <c r="F20" s="213">
        <v>2</v>
      </c>
      <c r="H20" s="80" t="s">
        <v>149</v>
      </c>
      <c r="I20" s="18"/>
      <c r="J20" s="70">
        <f>IFERROR(IF(OR(ISTEXT($J$13),ISTEXT($J$14),ISTEXT($J$15)),NA(),(($J$13 * $I$13) + ($J$14 * $I$14)) / $J$15 / $I$15),"")</f>
        <v>0.44778605315241649</v>
      </c>
      <c r="K20" s="57">
        <f>IFERROR(IF(OR(ISTEXT($K$13),ISTEXT($K$14),ISTEXT($K$15)),NA(),(($K$13 * $I$13) + ($K$14 * $I$14)) / $K$15 / $I$15),"")</f>
        <v>0.39431850268537399</v>
      </c>
      <c r="L20" s="18" t="str">
        <f>IFERROR(IF(OR(ISTEXT($L$13),ISTEXT($L$14),ISTEXT($L$15)),NA(),(($L$13 * $I$13) + ($L$14 * $I$14)) / $L$15 / $I$15),"")</f>
        <v/>
      </c>
      <c r="M20" s="57">
        <f t="shared" si="0"/>
        <v>0.42105227791889521</v>
      </c>
      <c r="N20" s="66">
        <f t="shared" si="1"/>
        <v>3.7807267508679701E-2</v>
      </c>
      <c r="P20" s="220" t="str">
        <f>$B$2</f>
        <v>DTXSID0026967</v>
      </c>
      <c r="Q20" s="88">
        <f>$F$21</f>
        <v>10</v>
      </c>
      <c r="R20" s="85" t="s">
        <v>152</v>
      </c>
      <c r="S20" s="86">
        <f>$J$21</f>
        <v>0.10029941479095227</v>
      </c>
      <c r="T20" s="89">
        <f>$K$21</f>
        <v>8.3094282338944128E-2</v>
      </c>
      <c r="U20" s="85" t="str">
        <f>$L$21</f>
        <v/>
      </c>
      <c r="V20" s="90">
        <f>$M$20</f>
        <v>0.42105227791889521</v>
      </c>
    </row>
    <row r="21" spans="1:22" ht="18.75" thickBot="1" x14ac:dyDescent="0.4">
      <c r="C21" s="73"/>
      <c r="E21" s="214" t="s">
        <v>140</v>
      </c>
      <c r="F21" s="215">
        <v>10</v>
      </c>
      <c r="H21" s="81" t="s">
        <v>151</v>
      </c>
      <c r="I21" s="48"/>
      <c r="J21" s="71">
        <f>IFERROR($J$18 / $J$15 / $F$19 * 1000000,"")</f>
        <v>0.10029941479095227</v>
      </c>
      <c r="K21" s="60">
        <f>IFERROR($K$18 / $K$15 / $F$19 * 1000000,"")</f>
        <v>8.3094282338944128E-2</v>
      </c>
      <c r="L21" s="48" t="str">
        <f>IFERROR($L$18 / $L$15 / $F$19 * 1000000,"")</f>
        <v/>
      </c>
      <c r="M21" s="60">
        <f t="shared" si="0"/>
        <v>9.1696848564948197E-2</v>
      </c>
      <c r="N21" s="67">
        <f t="shared" si="1"/>
        <v>1.2165865828027686E-2</v>
      </c>
      <c r="P21" s="91"/>
      <c r="Q21" s="91"/>
      <c r="R21" s="92" t="s">
        <v>123</v>
      </c>
      <c r="S21" s="93">
        <f>$J$22</f>
        <v>0.22049731789614144</v>
      </c>
      <c r="T21" s="93">
        <f>$K$22</f>
        <v>0.24077662590581775</v>
      </c>
      <c r="U21" s="92" t="str">
        <f>$L$22</f>
        <v/>
      </c>
      <c r="V21" s="92"/>
    </row>
    <row r="22" spans="1:22" ht="15.75" thickBot="1" x14ac:dyDescent="0.3">
      <c r="H22" s="54" t="s">
        <v>123</v>
      </c>
      <c r="I22" s="55"/>
      <c r="J22" s="59">
        <f>IFERROR($J$21 / $J$10,"")</f>
        <v>0.22049731789614144</v>
      </c>
      <c r="K22" s="59">
        <f>IFERROR($K$21 / $K$10,"")</f>
        <v>0.24077662590581775</v>
      </c>
      <c r="L22" s="55" t="str">
        <f>IFERROR($L$21 / $L$10,"")</f>
        <v/>
      </c>
      <c r="M22" s="59">
        <f t="shared" si="0"/>
        <v>0.23063697190097959</v>
      </c>
      <c r="N22" s="68">
        <f t="shared" si="1"/>
        <v>1.4339636211412788E-2</v>
      </c>
      <c r="P22" s="94"/>
      <c r="Q22" s="94"/>
      <c r="R22" s="85"/>
      <c r="S22" s="85"/>
      <c r="T22" s="85"/>
      <c r="U22" s="85"/>
      <c r="V22" s="85"/>
    </row>
    <row r="23" spans="1:22" ht="15.75" thickTop="1" x14ac:dyDescent="0.25"/>
    <row r="27" spans="1:22" ht="15.75" thickBot="1" x14ac:dyDescent="0.3">
      <c r="H27" s="73" t="s">
        <v>141</v>
      </c>
    </row>
    <row r="28" spans="1:22" ht="15.75" thickTop="1" x14ac:dyDescent="0.25">
      <c r="A28" s="1" t="s">
        <v>7</v>
      </c>
      <c r="B28" s="1" t="s">
        <v>89</v>
      </c>
      <c r="C28" s="1" t="s">
        <v>90</v>
      </c>
      <c r="D28" s="209">
        <v>29.07</v>
      </c>
      <c r="E28" s="209">
        <v>5350000</v>
      </c>
      <c r="F28" s="209">
        <v>5.4330000000000003E-6</v>
      </c>
      <c r="H28" s="74" t="s">
        <v>142</v>
      </c>
      <c r="I28" s="25">
        <v>7.4999999999999997E-2</v>
      </c>
      <c r="J28" s="26">
        <f>($F$36 - $M$32) * $F$44</f>
        <v>1.692278E-3</v>
      </c>
      <c r="K28" s="26">
        <f>($F$37 - $M$32) * $F$44</f>
        <v>2.0286779999999999E-3</v>
      </c>
      <c r="L28" s="27"/>
      <c r="M28" s="34">
        <f>IFERROR(AVERAGE(J28:L28),"")</f>
        <v>1.860478E-3</v>
      </c>
      <c r="N28" s="35">
        <f>IFERROR(STDEV(J28:L28),"")</f>
        <v>2.3787072119115454E-4</v>
      </c>
      <c r="P28" s="85" t="s">
        <v>141</v>
      </c>
      <c r="Q28" s="13">
        <f>$M$36</f>
        <v>3.8668532042340145</v>
      </c>
      <c r="R28" s="14">
        <f>$N$36</f>
        <v>0.63529597771749724</v>
      </c>
    </row>
    <row r="29" spans="1:22" x14ac:dyDescent="0.25">
      <c r="A29" s="1" t="s">
        <v>10</v>
      </c>
      <c r="B29" s="1" t="s">
        <v>89</v>
      </c>
      <c r="C29" s="1" t="s">
        <v>90</v>
      </c>
      <c r="D29" s="209">
        <v>21.02</v>
      </c>
      <c r="E29" s="209">
        <v>5217000</v>
      </c>
      <c r="F29" s="209">
        <v>4.0280000000000002E-6</v>
      </c>
      <c r="H29" s="75" t="s">
        <v>143</v>
      </c>
      <c r="I29" s="20">
        <v>0.25</v>
      </c>
      <c r="J29" s="21">
        <f>($F$32 - $M$32) * $F$44</f>
        <v>1.7586780000000001E-3</v>
      </c>
      <c r="K29" s="21">
        <f>($F$33 - $M$32) * $F$44</f>
        <v>1.1790780000000001E-3</v>
      </c>
      <c r="L29" s="18"/>
      <c r="M29" s="36">
        <f>IFERROR(AVERAGE(J29:L29),"")</f>
        <v>1.4688780000000001E-3</v>
      </c>
      <c r="N29" s="37">
        <f>IFERROR(STDEV(J29:L29),"")</f>
        <v>4.0983909037572291E-4</v>
      </c>
      <c r="P29" s="85" t="s">
        <v>152</v>
      </c>
      <c r="Q29" s="14">
        <f>$M$47</f>
        <v>0.62454641064409411</v>
      </c>
      <c r="R29" s="14">
        <f>$N$47</f>
        <v>0.10052062287776517</v>
      </c>
    </row>
    <row r="30" spans="1:22" x14ac:dyDescent="0.25">
      <c r="A30" s="1" t="s">
        <v>11</v>
      </c>
      <c r="B30" s="1" t="s">
        <v>89</v>
      </c>
      <c r="C30" s="1" t="s">
        <v>90</v>
      </c>
      <c r="D30" s="209">
        <v>66.61</v>
      </c>
      <c r="E30" s="209">
        <v>5179000</v>
      </c>
      <c r="F30" s="209">
        <v>1.2860000000000001E-5</v>
      </c>
      <c r="H30" s="75" t="s">
        <v>144</v>
      </c>
      <c r="I30" s="22">
        <v>7.4999999999999997E-2</v>
      </c>
      <c r="J30" s="95">
        <f>($F$34 - $M$32) * $F$44</f>
        <v>0.128621078</v>
      </c>
      <c r="K30" s="95">
        <f>($F$35 - $M$32) * $F$44</f>
        <v>0.108901078</v>
      </c>
      <c r="L30" s="18"/>
      <c r="M30" s="20">
        <f>IFERROR(AVERAGE(J30:L30),"")</f>
        <v>0.11876107799999999</v>
      </c>
      <c r="N30" s="98">
        <f>IFERROR(STDEV(J30:L30),"")</f>
        <v>1.3944145724998719E-2</v>
      </c>
    </row>
    <row r="31" spans="1:22" x14ac:dyDescent="0.25">
      <c r="A31" s="1" t="s">
        <v>12</v>
      </c>
      <c r="B31" s="1" t="s">
        <v>89</v>
      </c>
      <c r="C31" s="1" t="s">
        <v>90</v>
      </c>
      <c r="D31" s="209">
        <v>38.03</v>
      </c>
      <c r="E31" s="209">
        <v>5195000</v>
      </c>
      <c r="F31" s="209">
        <v>7.3209999999999999E-6</v>
      </c>
      <c r="H31" s="75" t="s">
        <v>145</v>
      </c>
      <c r="I31" s="18"/>
      <c r="J31" s="18"/>
      <c r="K31" s="18"/>
      <c r="L31" s="18"/>
      <c r="M31" s="18"/>
      <c r="N31" s="28"/>
    </row>
    <row r="32" spans="1:22" ht="15.75" thickBot="1" x14ac:dyDescent="0.3">
      <c r="A32" s="1" t="s">
        <v>95</v>
      </c>
      <c r="B32" s="1" t="s">
        <v>89</v>
      </c>
      <c r="C32" s="1" t="s">
        <v>90</v>
      </c>
      <c r="D32" s="209">
        <v>2077</v>
      </c>
      <c r="E32" s="209">
        <v>4674000</v>
      </c>
      <c r="F32" s="209">
        <v>4.4440000000000001E-4</v>
      </c>
      <c r="H32" s="76" t="s">
        <v>146</v>
      </c>
      <c r="I32" s="19"/>
      <c r="J32" s="24">
        <f>IF($G$28&lt;&gt;"","Point Deleted",$F$28)</f>
        <v>5.4330000000000003E-6</v>
      </c>
      <c r="K32" s="24">
        <f>IF($G$29&lt;&gt;"","Point Deleted",$F$29)</f>
        <v>4.0280000000000002E-6</v>
      </c>
      <c r="L32" s="19"/>
      <c r="M32" s="24">
        <f>IFERROR(AVERAGE(J32:L32),"")</f>
        <v>4.7304999999999999E-6</v>
      </c>
      <c r="N32" s="39">
        <f>IFERROR(STDEV(J32:L32),"")</f>
        <v>9.9348502756709925E-7</v>
      </c>
    </row>
    <row r="33" spans="1:22" x14ac:dyDescent="0.25">
      <c r="A33" s="1" t="s">
        <v>96</v>
      </c>
      <c r="B33" s="1" t="s">
        <v>89</v>
      </c>
      <c r="C33" s="1" t="s">
        <v>90</v>
      </c>
      <c r="D33" s="209">
        <v>1473</v>
      </c>
      <c r="E33" s="209">
        <v>4920000</v>
      </c>
      <c r="F33" s="209">
        <v>2.9950000000000002E-4</v>
      </c>
      <c r="H33" s="77" t="s">
        <v>147</v>
      </c>
      <c r="I33" s="17"/>
      <c r="J33" s="43">
        <f>IFERROR(IF(ISTEXT($J$29),NA(),($J$29 * $I$29) / ($F$46 * 3600)),"")</f>
        <v>6.1065208333333337E-8</v>
      </c>
      <c r="K33" s="30">
        <f>IFERROR(IF(ISTEXT($K$29),NA(),($K$29 * $I$29) / ($F$46 * 3600)),"")</f>
        <v>4.0940208333333334E-8</v>
      </c>
      <c r="L33" s="17"/>
      <c r="M33" s="30">
        <f>IFERROR(AVERAGE(J33:L33),"")</f>
        <v>5.1002708333333335E-8</v>
      </c>
      <c r="N33" s="40">
        <f>IFERROR(STDEV(J33:L33),"")</f>
        <v>1.423052397137927E-8</v>
      </c>
    </row>
    <row r="34" spans="1:22" ht="18" x14ac:dyDescent="0.35">
      <c r="A34" s="1" t="s">
        <v>93</v>
      </c>
      <c r="B34" s="1" t="s">
        <v>89</v>
      </c>
      <c r="C34" s="1" t="s">
        <v>90</v>
      </c>
      <c r="D34" s="209">
        <v>221900</v>
      </c>
      <c r="E34" s="209">
        <v>6901000</v>
      </c>
      <c r="F34" s="209">
        <v>3.2160000000000001E-2</v>
      </c>
      <c r="H34" s="75" t="s">
        <v>148</v>
      </c>
      <c r="I34" s="18"/>
      <c r="J34" s="100">
        <f>IFERROR(IF(ISTEXT($J$30),NA(),$J$30),"")</f>
        <v>0.128621078</v>
      </c>
      <c r="K34" s="20">
        <f>IFERROR(IF(ISTEXT($K$30),NA(),$K$30),"")</f>
        <v>0.108901078</v>
      </c>
      <c r="L34" s="18"/>
      <c r="M34" s="20">
        <f>IFERROR(AVERAGE(J34:L34),"")</f>
        <v>0.11876107799999999</v>
      </c>
      <c r="N34" s="98">
        <f>IFERROR(STDEV(J34:L34),"")</f>
        <v>1.3944145724998719E-2</v>
      </c>
    </row>
    <row r="35" spans="1:22" x14ac:dyDescent="0.25">
      <c r="A35" s="1" t="s">
        <v>94</v>
      </c>
      <c r="B35" s="1" t="s">
        <v>89</v>
      </c>
      <c r="C35" s="1" t="s">
        <v>90</v>
      </c>
      <c r="D35" s="209">
        <v>123600</v>
      </c>
      <c r="E35" s="209">
        <v>4540000</v>
      </c>
      <c r="F35" s="209">
        <v>2.7230000000000001E-2</v>
      </c>
      <c r="H35" s="75" t="s">
        <v>149</v>
      </c>
      <c r="I35" s="18"/>
      <c r="J35" s="101">
        <f>IFERROR(IF(OR(ISTEXT($J$28),ISTEXT($J$29),ISTEXT($J$30)),NA(),(($J$28 * $I$28) + ($J$29 * $I$29)) / $J$30 / $I$30),"")</f>
        <v>5.8734836602753401E-2</v>
      </c>
      <c r="K35" s="96">
        <f>IFERROR(IF(OR(ISTEXT($K$28),ISTEXT($K$29),ISTEXT($K$30)),NA(),(($K$28 * $I$28) + ($K$29 * $I$29)) / $K$30 / $I$30),"")</f>
        <v>5.4718815547445725E-2</v>
      </c>
      <c r="L35" s="18" t="str">
        <f>IFERROR(IF(OR(ISTEXT($L$28),ISTEXT($L$29),ISTEXT($L$30)),NA(),(($L$28 * $I$28) + ($L$29 * $I$29)) / $L$30 / $I$30),"")</f>
        <v/>
      </c>
      <c r="M35" s="96">
        <f>IFERROR(AVERAGE(J35:L35),"")</f>
        <v>5.672682607509956E-2</v>
      </c>
      <c r="N35" s="41">
        <f>IFERROR(STDEV(J35:L35),"")</f>
        <v>2.8397557215960128E-3</v>
      </c>
    </row>
    <row r="36" spans="1:22" ht="18.75" thickBot="1" x14ac:dyDescent="0.4">
      <c r="A36" s="1" t="s">
        <v>91</v>
      </c>
      <c r="B36" s="1" t="s">
        <v>89</v>
      </c>
      <c r="C36" s="1" t="s">
        <v>90</v>
      </c>
      <c r="D36" s="209">
        <v>2109</v>
      </c>
      <c r="E36" s="209">
        <v>4930000</v>
      </c>
      <c r="F36" s="209">
        <v>4.2779999999999999E-4</v>
      </c>
      <c r="H36" s="78" t="s">
        <v>151</v>
      </c>
      <c r="I36" s="29"/>
      <c r="J36" s="102">
        <f>IFERROR($J$33 / $J$30 / $F$45 * 1000000,"")</f>
        <v>4.3160752981385961</v>
      </c>
      <c r="K36" s="97">
        <f>IFERROR($K$33 / $K$30 / $F$45 * 1000000,"")</f>
        <v>3.4176311103294323</v>
      </c>
      <c r="L36" s="29" t="str">
        <f>IFERROR($L$33 / $L$30 / $F$45 * 1000000,"")</f>
        <v/>
      </c>
      <c r="M36" s="97">
        <f>IFERROR(AVERAGE(J36:L36),"")</f>
        <v>3.8668532042340145</v>
      </c>
      <c r="N36" s="99">
        <f>IFERROR(STDEV(J36:L36),"")</f>
        <v>0.63529597771749724</v>
      </c>
    </row>
    <row r="37" spans="1:22" ht="15.75" thickTop="1" x14ac:dyDescent="0.25">
      <c r="A37" s="1" t="s">
        <v>92</v>
      </c>
      <c r="B37" s="1" t="s">
        <v>89</v>
      </c>
      <c r="C37" s="1" t="s">
        <v>90</v>
      </c>
      <c r="D37" s="209">
        <v>2563</v>
      </c>
      <c r="E37" s="209">
        <v>5007000</v>
      </c>
      <c r="F37" s="209">
        <v>5.1190000000000003E-4</v>
      </c>
      <c r="H37" s="72"/>
    </row>
    <row r="38" spans="1:22" ht="15.75" thickBot="1" x14ac:dyDescent="0.3">
      <c r="A38" s="1" t="s">
        <v>101</v>
      </c>
      <c r="B38" s="1" t="s">
        <v>89</v>
      </c>
      <c r="C38" s="1" t="s">
        <v>90</v>
      </c>
      <c r="D38" s="209">
        <v>1238</v>
      </c>
      <c r="E38" s="209">
        <v>4994000</v>
      </c>
      <c r="F38" s="209">
        <v>2.4780000000000001E-4</v>
      </c>
      <c r="H38" s="73" t="s">
        <v>152</v>
      </c>
    </row>
    <row r="39" spans="1:22" ht="15.75" thickTop="1" x14ac:dyDescent="0.25">
      <c r="A39" s="1" t="s">
        <v>102</v>
      </c>
      <c r="B39" s="1" t="s">
        <v>89</v>
      </c>
      <c r="C39" s="1" t="s">
        <v>90</v>
      </c>
      <c r="D39" s="209">
        <v>771.5</v>
      </c>
      <c r="E39" s="209">
        <v>5031000</v>
      </c>
      <c r="F39" s="209">
        <v>1.5339999999999999E-4</v>
      </c>
      <c r="H39" s="79" t="s">
        <v>142</v>
      </c>
      <c r="I39" s="50">
        <v>0.25</v>
      </c>
      <c r="J39" s="105">
        <f>($F$42 - $M$43) * $F$44</f>
        <v>1.4967638E-2</v>
      </c>
      <c r="K39" s="105">
        <f>($F$43 - $M$43) * $F$44</f>
        <v>1.2743638E-2</v>
      </c>
      <c r="L39" s="52"/>
      <c r="M39" s="106">
        <f>IFERROR(AVERAGE(J39:L39),"")</f>
        <v>1.3855638E-2</v>
      </c>
      <c r="N39" s="107">
        <f>IFERROR(STDEV(J39:L39),"")</f>
        <v>1.5726054813588819E-3</v>
      </c>
    </row>
    <row r="40" spans="1:22" x14ac:dyDescent="0.25">
      <c r="A40" s="1" t="s">
        <v>99</v>
      </c>
      <c r="B40" s="1" t="s">
        <v>89</v>
      </c>
      <c r="C40" s="1" t="s">
        <v>90</v>
      </c>
      <c r="D40" s="209">
        <v>158800</v>
      </c>
      <c r="E40" s="209">
        <v>4905000</v>
      </c>
      <c r="F40" s="209">
        <v>3.2370000000000003E-2</v>
      </c>
      <c r="H40" s="80" t="s">
        <v>143</v>
      </c>
      <c r="I40" s="22">
        <v>7.4999999999999997E-2</v>
      </c>
      <c r="J40" s="103">
        <f>($F$38 - $M$43) * $F$44</f>
        <v>9.5083800000000007E-4</v>
      </c>
      <c r="K40" s="103">
        <f>($F$39 - $M$43) * $F$44</f>
        <v>5.73238E-4</v>
      </c>
      <c r="L40" s="18"/>
      <c r="M40" s="108">
        <f>IFERROR(AVERAGE(J40:L40),"")</f>
        <v>7.6203800000000004E-4</v>
      </c>
      <c r="N40" s="62">
        <f>IFERROR(STDEV(J40:L40),"")</f>
        <v>2.6700352057604042E-4</v>
      </c>
    </row>
    <row r="41" spans="1:22" x14ac:dyDescent="0.25">
      <c r="A41" s="1" t="s">
        <v>100</v>
      </c>
      <c r="B41" s="1" t="s">
        <v>89</v>
      </c>
      <c r="C41" s="1" t="s">
        <v>90</v>
      </c>
      <c r="D41" s="209">
        <v>127400</v>
      </c>
      <c r="E41" s="209">
        <v>5195000</v>
      </c>
      <c r="F41" s="209">
        <v>2.453E-2</v>
      </c>
      <c r="H41" s="80" t="s">
        <v>144</v>
      </c>
      <c r="I41" s="20">
        <v>0.25</v>
      </c>
      <c r="J41" s="95">
        <f>($F$40 - $M$43) * $F$44</f>
        <v>0.12943963800000002</v>
      </c>
      <c r="K41" s="104">
        <f>($F$41 - $M$43) * $F$44</f>
        <v>9.8079637999999997E-2</v>
      </c>
      <c r="L41" s="18"/>
      <c r="M41" s="20">
        <f>IFERROR(AVERAGE(J41:L41),"")</f>
        <v>0.11375963800000001</v>
      </c>
      <c r="N41" s="63">
        <f>IFERROR(STDEV(J41:L41),"")</f>
        <v>2.2174868658010192E-2</v>
      </c>
    </row>
    <row r="42" spans="1:22" x14ac:dyDescent="0.25">
      <c r="A42" s="1" t="s">
        <v>97</v>
      </c>
      <c r="B42" s="1" t="s">
        <v>89</v>
      </c>
      <c r="C42" s="1" t="s">
        <v>90</v>
      </c>
      <c r="D42" s="209">
        <v>18780</v>
      </c>
      <c r="E42" s="209">
        <v>5005000</v>
      </c>
      <c r="F42" s="209">
        <v>3.7520000000000001E-3</v>
      </c>
      <c r="H42" s="80" t="s">
        <v>145</v>
      </c>
      <c r="I42" s="18"/>
      <c r="J42" s="18"/>
      <c r="K42" s="18"/>
      <c r="L42" s="18"/>
      <c r="M42" s="18"/>
      <c r="N42" s="53"/>
    </row>
    <row r="43" spans="1:22" ht="15.75" thickBot="1" x14ac:dyDescent="0.3">
      <c r="A43" s="1" t="s">
        <v>98</v>
      </c>
      <c r="B43" s="1" t="s">
        <v>89</v>
      </c>
      <c r="C43" s="1" t="s">
        <v>90</v>
      </c>
      <c r="D43" s="209">
        <v>15870</v>
      </c>
      <c r="E43" s="209">
        <v>4965000</v>
      </c>
      <c r="F43" s="209">
        <v>3.1960000000000001E-3</v>
      </c>
      <c r="H43" s="81" t="s">
        <v>146</v>
      </c>
      <c r="I43" s="48"/>
      <c r="J43" s="49">
        <f>IF($G$30&lt;&gt;"","Point Deleted",$F$30)</f>
        <v>1.2860000000000001E-5</v>
      </c>
      <c r="K43" s="49">
        <f>IF($G$31&lt;&gt;"","Point Deleted",$F$31)</f>
        <v>7.3209999999999999E-6</v>
      </c>
      <c r="L43" s="48"/>
      <c r="M43" s="49">
        <f t="shared" ref="M43:M48" si="2">IFERROR(AVERAGE(J43:L43),"")</f>
        <v>1.0090500000000001E-5</v>
      </c>
      <c r="N43" s="64">
        <f t="shared" ref="N43:N48" si="3">IFERROR(STDEV(J43:L43),"")</f>
        <v>3.9166644609922876E-6</v>
      </c>
    </row>
    <row r="44" spans="1:22" ht="66.75" thickTop="1" thickBot="1" x14ac:dyDescent="0.3">
      <c r="C44" s="73"/>
      <c r="E44" s="210" t="s">
        <v>4</v>
      </c>
      <c r="F44" s="211">
        <v>4</v>
      </c>
      <c r="H44" s="82" t="s">
        <v>147</v>
      </c>
      <c r="I44" s="47"/>
      <c r="J44" s="69">
        <f>IFERROR(IF(ISTEXT($J$40),NA(),($J$40 * $I$40) / ($F$46 * 3600)),"")</f>
        <v>9.9045625000000012E-9</v>
      </c>
      <c r="K44" s="56">
        <f>IFERROR(IF(ISTEXT($K$40),NA(),($K$40 * $I$40) / ($F$46 * 3600)),"")</f>
        <v>5.9712291666666665E-9</v>
      </c>
      <c r="L44" s="47"/>
      <c r="M44" s="56">
        <f t="shared" si="2"/>
        <v>7.9378958333333334E-9</v>
      </c>
      <c r="N44" s="65">
        <f t="shared" si="3"/>
        <v>2.7812866726670878E-9</v>
      </c>
      <c r="P44" s="83" t="s">
        <v>153</v>
      </c>
      <c r="Q44" s="83" t="s">
        <v>154</v>
      </c>
      <c r="R44" s="84" t="s">
        <v>127</v>
      </c>
      <c r="S44" s="84" t="s">
        <v>155</v>
      </c>
      <c r="T44" s="84" t="s">
        <v>156</v>
      </c>
      <c r="U44" s="84" t="s">
        <v>157</v>
      </c>
      <c r="V44" s="84" t="s">
        <v>149</v>
      </c>
    </row>
    <row r="45" spans="1:22" ht="18.75" thickTop="1" x14ac:dyDescent="0.35">
      <c r="C45" s="73"/>
      <c r="E45" s="212" t="s">
        <v>138</v>
      </c>
      <c r="F45" s="213">
        <v>0.11</v>
      </c>
      <c r="H45" s="80" t="s">
        <v>148</v>
      </c>
      <c r="I45" s="18"/>
      <c r="J45" s="100">
        <f>IFERROR(IF(ISTEXT($J$41),NA(),$J$41),"")</f>
        <v>0.12943963800000002</v>
      </c>
      <c r="K45" s="22">
        <f>IFERROR(IF(ISTEXT($K$41),NA(),$K$41),"")</f>
        <v>9.8079637999999997E-2</v>
      </c>
      <c r="L45" s="18"/>
      <c r="M45" s="20">
        <f t="shared" si="2"/>
        <v>0.11375963800000001</v>
      </c>
      <c r="N45" s="63">
        <f t="shared" si="3"/>
        <v>2.2174868658010192E-2</v>
      </c>
      <c r="Q45" s="85"/>
      <c r="R45" s="85" t="s">
        <v>141</v>
      </c>
      <c r="S45" s="112">
        <f>$J$36</f>
        <v>4.3160752981385961</v>
      </c>
      <c r="T45" s="112">
        <f>$K$36</f>
        <v>3.4176311103294323</v>
      </c>
      <c r="U45" s="85" t="str">
        <f>$L$36</f>
        <v/>
      </c>
      <c r="V45" s="113">
        <f>$M$35</f>
        <v>5.672682607509956E-2</v>
      </c>
    </row>
    <row r="46" spans="1:22" x14ac:dyDescent="0.25">
      <c r="C46" s="73"/>
      <c r="E46" s="212" t="s">
        <v>139</v>
      </c>
      <c r="F46" s="213">
        <v>2</v>
      </c>
      <c r="H46" s="80" t="s">
        <v>149</v>
      </c>
      <c r="I46" s="18"/>
      <c r="J46" s="70">
        <f>IFERROR(IF(OR(ISTEXT($J$39),ISTEXT($J$40),ISTEXT($J$41)),NA(),(($J$39 * $I$39) + ($J$40 * $I$40)) / $J$41 / $I$41),"")</f>
        <v>0.11783785581971419</v>
      </c>
      <c r="K46" s="57">
        <f>IFERROR(IF(OR(ISTEXT($K$39),ISTEXT($K$40),ISTEXT($K$41)),NA(),(($K$39 * $I$39) + ($K$40 * $I$40)) / $K$41 / $I$41),"")</f>
        <v>0.13168492118618955</v>
      </c>
      <c r="L46" s="18" t="str">
        <f>IFERROR(IF(OR(ISTEXT($L$39),ISTEXT($L$40),ISTEXT($L$41)),NA(),(($L$39 * $I$39) + ($L$40 * $I$40)) / $L$41 / $I$41),"")</f>
        <v/>
      </c>
      <c r="M46" s="57">
        <f t="shared" si="2"/>
        <v>0.12476138850295188</v>
      </c>
      <c r="N46" s="109">
        <f t="shared" si="3"/>
        <v>9.7913538201681097E-3</v>
      </c>
      <c r="P46" s="220" t="str">
        <f>$B$28</f>
        <v>DTXSID0048210</v>
      </c>
      <c r="Q46" s="88">
        <f>$F$47</f>
        <v>10</v>
      </c>
      <c r="R46" s="85" t="s">
        <v>152</v>
      </c>
      <c r="S46" s="86">
        <f>$J$47</f>
        <v>0.69562522473005739</v>
      </c>
      <c r="T46" s="86">
        <f>$K$47</f>
        <v>0.55346759655813083</v>
      </c>
      <c r="U46" s="85" t="str">
        <f>$L$47</f>
        <v/>
      </c>
      <c r="V46" s="90">
        <f>$M$46</f>
        <v>0.12476138850295188</v>
      </c>
    </row>
    <row r="47" spans="1:22" ht="18.75" thickBot="1" x14ac:dyDescent="0.4">
      <c r="C47" s="73"/>
      <c r="E47" s="214" t="s">
        <v>140</v>
      </c>
      <c r="F47" s="215">
        <v>10</v>
      </c>
      <c r="H47" s="81" t="s">
        <v>151</v>
      </c>
      <c r="I47" s="48"/>
      <c r="J47" s="71">
        <f>IFERROR($J$44 / $J$41 / $F$45 * 1000000,"")</f>
        <v>0.69562522473005739</v>
      </c>
      <c r="K47" s="58">
        <f>IFERROR($K$44 / $K$41 / $F$45 * 1000000,"")</f>
        <v>0.55346759655813083</v>
      </c>
      <c r="L47" s="48" t="str">
        <f>IFERROR($L$44 / $L$41 / $F$45 * 1000000,"")</f>
        <v/>
      </c>
      <c r="M47" s="58">
        <f t="shared" si="2"/>
        <v>0.62454641064409411</v>
      </c>
      <c r="N47" s="110">
        <f t="shared" si="3"/>
        <v>0.10052062287776517</v>
      </c>
      <c r="P47" s="91"/>
      <c r="Q47" s="91"/>
      <c r="R47" s="92" t="s">
        <v>123</v>
      </c>
      <c r="S47" s="93">
        <f>$J$48</f>
        <v>0.16117078055381964</v>
      </c>
      <c r="T47" s="93">
        <f>$K$48</f>
        <v>0.16194480290319599</v>
      </c>
      <c r="U47" s="92" t="str">
        <f>$L$48</f>
        <v/>
      </c>
      <c r="V47" s="92"/>
    </row>
    <row r="48" spans="1:22" ht="15.75" thickBot="1" x14ac:dyDescent="0.3">
      <c r="H48" s="54" t="s">
        <v>123</v>
      </c>
      <c r="I48" s="55"/>
      <c r="J48" s="59">
        <f>IFERROR($J$47 / $J$36,"")</f>
        <v>0.16117078055381964</v>
      </c>
      <c r="K48" s="59">
        <f>IFERROR($K$47 / $K$36,"")</f>
        <v>0.16194480290319599</v>
      </c>
      <c r="L48" s="55" t="str">
        <f>IFERROR($L$47 / $L$36,"")</f>
        <v/>
      </c>
      <c r="M48" s="59">
        <f t="shared" si="2"/>
        <v>0.16155779172850782</v>
      </c>
      <c r="N48" s="111">
        <f t="shared" si="3"/>
        <v>5.4731645203395774E-4</v>
      </c>
      <c r="P48" s="94"/>
      <c r="Q48" s="94"/>
      <c r="R48" s="85"/>
      <c r="S48" s="85"/>
      <c r="T48" s="85"/>
      <c r="U48" s="85"/>
      <c r="V48" s="85"/>
    </row>
    <row r="49" spans="1:18" ht="15.75" thickTop="1" x14ac:dyDescent="0.25"/>
    <row r="53" spans="1:18" ht="15.75" thickBot="1" x14ac:dyDescent="0.3">
      <c r="H53" s="73" t="s">
        <v>141</v>
      </c>
    </row>
    <row r="54" spans="1:18" ht="15.75" thickTop="1" x14ac:dyDescent="0.25">
      <c r="A54" s="1" t="s">
        <v>71</v>
      </c>
      <c r="B54" s="1" t="s">
        <v>103</v>
      </c>
      <c r="C54" s="1" t="s">
        <v>104</v>
      </c>
      <c r="D54" s="209">
        <v>83.67</v>
      </c>
      <c r="E54" s="209">
        <v>5499000</v>
      </c>
      <c r="F54" s="209">
        <v>1.521E-5</v>
      </c>
      <c r="H54" s="74" t="s">
        <v>142</v>
      </c>
      <c r="I54" s="25">
        <v>7.4999999999999997E-2</v>
      </c>
      <c r="J54" s="26">
        <f>($F$62 - $M$58) * $F$70</f>
        <v>3.8922199999999996E-3</v>
      </c>
      <c r="K54" s="26">
        <f>($F$63 - $M$58) * $F$70</f>
        <v>4.6094200000000004E-3</v>
      </c>
      <c r="L54" s="27"/>
      <c r="M54" s="34">
        <f>IFERROR(AVERAGE(J54:L54),"")</f>
        <v>4.2508199999999998E-3</v>
      </c>
      <c r="N54" s="35">
        <f>IFERROR(STDEV(J54:L54),"")</f>
        <v>5.0713698346699246E-4</v>
      </c>
      <c r="P54" s="85" t="s">
        <v>141</v>
      </c>
      <c r="Q54" s="14">
        <f>$M$62</f>
        <v>0.57384345488292587</v>
      </c>
      <c r="R54" s="16">
        <f>$N$62</f>
        <v>8.7541298603298234E-2</v>
      </c>
    </row>
    <row r="55" spans="1:18" x14ac:dyDescent="0.25">
      <c r="A55" s="1" t="s">
        <v>74</v>
      </c>
      <c r="B55" s="1" t="s">
        <v>103</v>
      </c>
      <c r="C55" s="1" t="s">
        <v>104</v>
      </c>
      <c r="D55" s="209">
        <v>111</v>
      </c>
      <c r="E55" s="209">
        <v>5530000</v>
      </c>
      <c r="F55" s="209">
        <v>2.0080000000000001E-5</v>
      </c>
      <c r="H55" s="75" t="s">
        <v>143</v>
      </c>
      <c r="I55" s="20">
        <v>0.25</v>
      </c>
      <c r="J55" s="21">
        <f>($F$58 - $M$58) * $F$70</f>
        <v>8.4334199999999988E-3</v>
      </c>
      <c r="K55" s="104">
        <f>($F$59 - $M$58) * $F$70</f>
        <v>1.0553419999999999E-2</v>
      </c>
      <c r="L55" s="18"/>
      <c r="M55" s="36">
        <f>IFERROR(AVERAGE(J55:L55),"")</f>
        <v>9.4934199999999989E-3</v>
      </c>
      <c r="N55" s="114">
        <f>IFERROR(STDEV(J55:L55),"")</f>
        <v>1.4990663761154811E-3</v>
      </c>
      <c r="P55" s="85" t="s">
        <v>152</v>
      </c>
      <c r="Q55" s="16">
        <f>$M$73</f>
        <v>3.7030913843482921E-2</v>
      </c>
      <c r="R55" s="120">
        <f>$N$73</f>
        <v>2.9183376024412328E-3</v>
      </c>
    </row>
    <row r="56" spans="1:18" x14ac:dyDescent="0.25">
      <c r="A56" s="1" t="s">
        <v>75</v>
      </c>
      <c r="B56" s="1" t="s">
        <v>103</v>
      </c>
      <c r="C56" s="1" t="s">
        <v>104</v>
      </c>
      <c r="D56" s="209">
        <v>108.3</v>
      </c>
      <c r="E56" s="209">
        <v>5564000</v>
      </c>
      <c r="F56" s="209">
        <v>1.946E-5</v>
      </c>
      <c r="H56" s="75" t="s">
        <v>144</v>
      </c>
      <c r="I56" s="22">
        <v>7.4999999999999997E-2</v>
      </c>
      <c r="J56" s="23">
        <f>($F$60 - $M$58) * $F$70</f>
        <v>5.1999294200000001</v>
      </c>
      <c r="K56" s="23">
        <f>($F$61 - $M$58) * $F$70</f>
        <v>5.2399294200000002</v>
      </c>
      <c r="L56" s="18"/>
      <c r="M56" s="31">
        <f>IFERROR(AVERAGE(J56:L56),"")</f>
        <v>5.2199294199999997</v>
      </c>
      <c r="N56" s="98">
        <f>IFERROR(STDEV(J56:L56),"")</f>
        <v>2.8284271247461926E-2</v>
      </c>
    </row>
    <row r="57" spans="1:18" x14ac:dyDescent="0.25">
      <c r="A57" s="1" t="s">
        <v>76</v>
      </c>
      <c r="B57" s="1" t="s">
        <v>103</v>
      </c>
      <c r="C57" s="1" t="s">
        <v>104</v>
      </c>
      <c r="D57" s="209">
        <v>31.55</v>
      </c>
      <c r="E57" s="209">
        <v>5566000</v>
      </c>
      <c r="F57" s="209">
        <v>5.6679999999999998E-6</v>
      </c>
      <c r="H57" s="75" t="s">
        <v>145</v>
      </c>
      <c r="I57" s="18"/>
      <c r="J57" s="18"/>
      <c r="K57" s="18"/>
      <c r="L57" s="18"/>
      <c r="M57" s="18"/>
      <c r="N57" s="28"/>
    </row>
    <row r="58" spans="1:18" ht="15.75" thickBot="1" x14ac:dyDescent="0.3">
      <c r="A58" s="1" t="s">
        <v>109</v>
      </c>
      <c r="B58" s="1" t="s">
        <v>103</v>
      </c>
      <c r="C58" s="1" t="s">
        <v>104</v>
      </c>
      <c r="D58" s="209">
        <v>11610</v>
      </c>
      <c r="E58" s="209">
        <v>5461000</v>
      </c>
      <c r="F58" s="209">
        <v>2.1259999999999999E-3</v>
      </c>
      <c r="H58" s="76" t="s">
        <v>146</v>
      </c>
      <c r="I58" s="19"/>
      <c r="J58" s="24">
        <f>IF($G$54&lt;&gt;"","Point Deleted",$F$54)</f>
        <v>1.521E-5</v>
      </c>
      <c r="K58" s="24">
        <f>IF($G$55&lt;&gt;"","Point Deleted",$F$55)</f>
        <v>2.0080000000000001E-5</v>
      </c>
      <c r="L58" s="19"/>
      <c r="M58" s="24">
        <f>IFERROR(AVERAGE(J58:L58),"")</f>
        <v>1.7645000000000001E-5</v>
      </c>
      <c r="N58" s="39">
        <f>IFERROR(STDEV(J58:L58),"")</f>
        <v>3.4436100243784868E-6</v>
      </c>
    </row>
    <row r="59" spans="1:18" x14ac:dyDescent="0.25">
      <c r="A59" s="1" t="s">
        <v>110</v>
      </c>
      <c r="B59" s="1" t="s">
        <v>103</v>
      </c>
      <c r="C59" s="1" t="s">
        <v>104</v>
      </c>
      <c r="D59" s="209">
        <v>14570</v>
      </c>
      <c r="E59" s="209">
        <v>5484000</v>
      </c>
      <c r="F59" s="209">
        <v>2.6559999999999999E-3</v>
      </c>
      <c r="H59" s="77" t="s">
        <v>147</v>
      </c>
      <c r="I59" s="17"/>
      <c r="J59" s="43">
        <f>IFERROR(IF(ISTEXT($J$55),NA(),($J$55 * $I$55) / ($F$72 * 3600)),"")</f>
        <v>2.9282708333333331E-7</v>
      </c>
      <c r="K59" s="30">
        <f>IFERROR(IF(ISTEXT($K$55),NA(),($K$55 * $I$55) / ($F$72 * 3600)),"")</f>
        <v>3.6643819444444444E-7</v>
      </c>
      <c r="L59" s="17"/>
      <c r="M59" s="30">
        <f>IFERROR(AVERAGE(J59:L59),"")</f>
        <v>3.2963263888888888E-7</v>
      </c>
      <c r="N59" s="40">
        <f>IFERROR(STDEV(J59:L59),"")</f>
        <v>5.2050915837343092E-8</v>
      </c>
    </row>
    <row r="60" spans="1:18" ht="18" x14ac:dyDescent="0.35">
      <c r="A60" s="1" t="s">
        <v>107</v>
      </c>
      <c r="B60" s="1" t="s">
        <v>103</v>
      </c>
      <c r="C60" s="1" t="s">
        <v>104</v>
      </c>
      <c r="D60" s="209">
        <v>9244000</v>
      </c>
      <c r="E60" s="209">
        <v>7113000</v>
      </c>
      <c r="F60" s="209">
        <v>1.3</v>
      </c>
      <c r="H60" s="75" t="s">
        <v>148</v>
      </c>
      <c r="I60" s="18"/>
      <c r="J60" s="44">
        <f>IFERROR(IF(ISTEXT($J$56),NA(),$J$56),"")</f>
        <v>5.1999294200000001</v>
      </c>
      <c r="K60" s="31">
        <f>IFERROR(IF(ISTEXT($K$56),NA(),$K$56),"")</f>
        <v>5.2399294200000002</v>
      </c>
      <c r="L60" s="18"/>
      <c r="M60" s="31">
        <f>IFERROR(AVERAGE(J60:L60),"")</f>
        <v>5.2199294199999997</v>
      </c>
      <c r="N60" s="98">
        <f>IFERROR(STDEV(J60:L60),"")</f>
        <v>2.8284271247461926E-2</v>
      </c>
    </row>
    <row r="61" spans="1:18" x14ac:dyDescent="0.25">
      <c r="A61" s="1" t="s">
        <v>108</v>
      </c>
      <c r="B61" s="1" t="s">
        <v>103</v>
      </c>
      <c r="C61" s="1" t="s">
        <v>104</v>
      </c>
      <c r="D61" s="209">
        <v>7313000</v>
      </c>
      <c r="E61" s="209">
        <v>5583000</v>
      </c>
      <c r="F61" s="209">
        <v>1.31</v>
      </c>
      <c r="H61" s="75" t="s">
        <v>149</v>
      </c>
      <c r="I61" s="18"/>
      <c r="J61" s="45">
        <f>IFERROR(IF(OR(ISTEXT($J$54),ISTEXT($J$55),ISTEXT($J$56)),NA(),(($J$54 * $I$54) + ($J$55 * $I$55)) / $J$56 / $I$56),"")</f>
        <v>6.1546258449023325E-3</v>
      </c>
      <c r="K61" s="32">
        <f>IFERROR(IF(OR(ISTEXT($K$54),ISTEXT($K$55),ISTEXT($K$56)),NA(),(($K$54 * $I$54) + ($K$55 * $I$55)) / $K$56 / $I$56),"")</f>
        <v>7.5931340820744623E-3</v>
      </c>
      <c r="L61" s="18" t="str">
        <f>IFERROR(IF(OR(ISTEXT($L$54),ISTEXT($L$55),ISTEXT($L$56)),NA(),(($L$54 * $I$54) + ($L$55 * $I$55)) / $L$56 / $I$56),"")</f>
        <v/>
      </c>
      <c r="M61" s="32">
        <f>IFERROR(AVERAGE(J61:L61),"")</f>
        <v>6.8738799634883978E-3</v>
      </c>
      <c r="N61" s="41">
        <f>IFERROR(STDEV(J61:L61),"")</f>
        <v>1.0171789292971194E-3</v>
      </c>
    </row>
    <row r="62" spans="1:18" ht="18.75" thickBot="1" x14ac:dyDescent="0.4">
      <c r="A62" s="1" t="s">
        <v>105</v>
      </c>
      <c r="B62" s="1" t="s">
        <v>103</v>
      </c>
      <c r="C62" s="1" t="s">
        <v>104</v>
      </c>
      <c r="D62" s="209">
        <v>5587</v>
      </c>
      <c r="E62" s="209">
        <v>5640000</v>
      </c>
      <c r="F62" s="209">
        <v>9.9069999999999996E-4</v>
      </c>
      <c r="H62" s="78" t="s">
        <v>151</v>
      </c>
      <c r="I62" s="29"/>
      <c r="J62" s="46">
        <f>IFERROR($J$59 / $J$56 / $F$71 * 1000000,"")</f>
        <v>0.51194240900665788</v>
      </c>
      <c r="K62" s="33">
        <f>IFERROR($K$59 / $K$56 / $F$71 * 1000000,"")</f>
        <v>0.63574450075919398</v>
      </c>
      <c r="L62" s="29" t="str">
        <f>IFERROR($L$59 / $L$56 / $F$71 * 1000000,"")</f>
        <v/>
      </c>
      <c r="M62" s="33">
        <f>IFERROR(AVERAGE(J62:L62),"")</f>
        <v>0.57384345488292587</v>
      </c>
      <c r="N62" s="42">
        <f>IFERROR(STDEV(J62:L62),"")</f>
        <v>8.7541298603298234E-2</v>
      </c>
    </row>
    <row r="63" spans="1:18" ht="15.75" thickTop="1" x14ac:dyDescent="0.25">
      <c r="A63" s="1" t="s">
        <v>106</v>
      </c>
      <c r="B63" s="1" t="s">
        <v>103</v>
      </c>
      <c r="C63" s="1" t="s">
        <v>104</v>
      </c>
      <c r="D63" s="209">
        <v>6620</v>
      </c>
      <c r="E63" s="209">
        <v>5659000</v>
      </c>
      <c r="F63" s="209">
        <v>1.17E-3</v>
      </c>
      <c r="H63" s="72"/>
    </row>
    <row r="64" spans="1:18" ht="15.75" thickBot="1" x14ac:dyDescent="0.3">
      <c r="A64" s="1" t="s">
        <v>115</v>
      </c>
      <c r="B64" s="1" t="s">
        <v>103</v>
      </c>
      <c r="C64" s="1" t="s">
        <v>104</v>
      </c>
      <c r="D64" s="209">
        <v>2845</v>
      </c>
      <c r="E64" s="209">
        <v>5548000</v>
      </c>
      <c r="F64" s="209">
        <v>5.1290000000000005E-4</v>
      </c>
      <c r="H64" s="73" t="s">
        <v>152</v>
      </c>
    </row>
    <row r="65" spans="1:22" ht="15.75" thickTop="1" x14ac:dyDescent="0.25">
      <c r="A65" s="1" t="s">
        <v>116</v>
      </c>
      <c r="B65" s="1" t="s">
        <v>103</v>
      </c>
      <c r="C65" s="1" t="s">
        <v>104</v>
      </c>
      <c r="D65" s="209">
        <v>3118</v>
      </c>
      <c r="E65" s="209">
        <v>5499000</v>
      </c>
      <c r="F65" s="209">
        <v>5.6700000000000001E-4</v>
      </c>
      <c r="H65" s="79" t="s">
        <v>142</v>
      </c>
      <c r="I65" s="50">
        <v>0.25</v>
      </c>
      <c r="J65" s="115">
        <f>($F$68 - $M$69) * $F$70</f>
        <v>2.9563497439999997</v>
      </c>
      <c r="K65" s="115">
        <f>($F$69 - $M$69) * $F$70</f>
        <v>2.8203497439999996</v>
      </c>
      <c r="L65" s="52"/>
      <c r="M65" s="117">
        <f>IFERROR(AVERAGE(J65:L65),"")</f>
        <v>2.8883497439999997</v>
      </c>
      <c r="N65" s="61">
        <f>IFERROR(STDEV(J65:L65),"")</f>
        <v>9.6166522241370553E-2</v>
      </c>
    </row>
    <row r="66" spans="1:22" x14ac:dyDescent="0.25">
      <c r="A66" s="1" t="s">
        <v>113</v>
      </c>
      <c r="B66" s="1" t="s">
        <v>103</v>
      </c>
      <c r="C66" s="1" t="s">
        <v>104</v>
      </c>
      <c r="D66" s="209">
        <v>7716000</v>
      </c>
      <c r="E66" s="209">
        <v>5696000</v>
      </c>
      <c r="F66" s="209">
        <v>1.355</v>
      </c>
      <c r="H66" s="80" t="s">
        <v>143</v>
      </c>
      <c r="I66" s="22">
        <v>7.4999999999999997E-2</v>
      </c>
      <c r="J66" s="21">
        <f>($F$64 - $M$69) * $F$70</f>
        <v>2.0013440000000004E-3</v>
      </c>
      <c r="K66" s="21">
        <f>($F$65 - $M$69) * $F$70</f>
        <v>2.2177440000000002E-3</v>
      </c>
      <c r="L66" s="18"/>
      <c r="M66" s="36">
        <f>IFERROR(AVERAGE(J66:L66),"")</f>
        <v>2.1095440000000005E-3</v>
      </c>
      <c r="N66" s="62">
        <f>IFERROR(STDEV(J66:L66),"")</f>
        <v>1.5301790744876877E-4</v>
      </c>
    </row>
    <row r="67" spans="1:22" x14ac:dyDescent="0.25">
      <c r="A67" s="1" t="s">
        <v>114</v>
      </c>
      <c r="B67" s="1" t="s">
        <v>103</v>
      </c>
      <c r="C67" s="1" t="s">
        <v>104</v>
      </c>
      <c r="D67" s="209">
        <v>7867000</v>
      </c>
      <c r="E67" s="209">
        <v>5860000</v>
      </c>
      <c r="F67" s="209">
        <v>1.343</v>
      </c>
      <c r="H67" s="80" t="s">
        <v>144</v>
      </c>
      <c r="I67" s="20">
        <v>0.25</v>
      </c>
      <c r="J67" s="23">
        <f>($F$66 - $M$69) * $F$70</f>
        <v>5.4199497440000002</v>
      </c>
      <c r="K67" s="23">
        <f>($F$67 - $M$69) * $F$70</f>
        <v>5.3719497440000001</v>
      </c>
      <c r="L67" s="18"/>
      <c r="M67" s="31">
        <f>IFERROR(AVERAGE(J67:L67),"")</f>
        <v>5.3959497440000002</v>
      </c>
      <c r="N67" s="63">
        <f>IFERROR(STDEV(J67:L67),"")</f>
        <v>3.3941125496954314E-2</v>
      </c>
    </row>
    <row r="68" spans="1:22" x14ac:dyDescent="0.25">
      <c r="A68" s="1" t="s">
        <v>111</v>
      </c>
      <c r="B68" s="1" t="s">
        <v>103</v>
      </c>
      <c r="C68" s="1" t="s">
        <v>104</v>
      </c>
      <c r="D68" s="209">
        <v>4260000</v>
      </c>
      <c r="E68" s="209">
        <v>5763000</v>
      </c>
      <c r="F68" s="209">
        <v>0.73909999999999998</v>
      </c>
      <c r="H68" s="80" t="s">
        <v>145</v>
      </c>
      <c r="I68" s="18"/>
      <c r="J68" s="18"/>
      <c r="K68" s="18"/>
      <c r="L68" s="18"/>
      <c r="M68" s="18"/>
      <c r="N68" s="53"/>
    </row>
    <row r="69" spans="1:22" ht="15.75" thickBot="1" x14ac:dyDescent="0.3">
      <c r="A69" s="1" t="s">
        <v>112</v>
      </c>
      <c r="B69" s="1" t="s">
        <v>103</v>
      </c>
      <c r="C69" s="1" t="s">
        <v>104</v>
      </c>
      <c r="D69" s="209">
        <v>3982000</v>
      </c>
      <c r="E69" s="209">
        <v>5647000</v>
      </c>
      <c r="F69" s="209">
        <v>0.70509999999999995</v>
      </c>
      <c r="H69" s="81" t="s">
        <v>146</v>
      </c>
      <c r="I69" s="48"/>
      <c r="J69" s="49">
        <f>IF($G$56&lt;&gt;"","Point Deleted",$F$56)</f>
        <v>1.946E-5</v>
      </c>
      <c r="K69" s="49">
        <f>IF($G$57&lt;&gt;"","Point Deleted",$F$57)</f>
        <v>5.6679999999999998E-6</v>
      </c>
      <c r="L69" s="48"/>
      <c r="M69" s="49">
        <f t="shared" ref="M69:M74" si="4">IFERROR(AVERAGE(J69:L69),"")</f>
        <v>1.2564E-5</v>
      </c>
      <c r="N69" s="64">
        <f t="shared" ref="N69:N74" si="5">IFERROR(STDEV(J69:L69),"")</f>
        <v>9.7524167261248644E-6</v>
      </c>
    </row>
    <row r="70" spans="1:22" ht="66.75" thickTop="1" thickBot="1" x14ac:dyDescent="0.3">
      <c r="C70" s="73"/>
      <c r="E70" s="210" t="s">
        <v>4</v>
      </c>
      <c r="F70" s="211">
        <v>4</v>
      </c>
      <c r="H70" s="82" t="s">
        <v>147</v>
      </c>
      <c r="I70" s="47"/>
      <c r="J70" s="69">
        <f>IFERROR(IF(ISTEXT($J$66),NA(),($J$66 * $I$66) / ($F$72 * 3600)),"")</f>
        <v>2.0847333333333337E-8</v>
      </c>
      <c r="K70" s="56">
        <f>IFERROR(IF(ISTEXT($K$66),NA(),($K$66 * $I$66) / ($F$72 * 3600)),"")</f>
        <v>2.3101500000000003E-8</v>
      </c>
      <c r="L70" s="47"/>
      <c r="M70" s="56">
        <f t="shared" si="4"/>
        <v>2.197441666666667E-8</v>
      </c>
      <c r="N70" s="65">
        <f t="shared" si="5"/>
        <v>1.5939365359246756E-9</v>
      </c>
      <c r="P70" s="83" t="s">
        <v>153</v>
      </c>
      <c r="Q70" s="83" t="s">
        <v>154</v>
      </c>
      <c r="R70" s="84" t="s">
        <v>127</v>
      </c>
      <c r="S70" s="84" t="s">
        <v>155</v>
      </c>
      <c r="T70" s="84" t="s">
        <v>156</v>
      </c>
      <c r="U70" s="84" t="s">
        <v>157</v>
      </c>
      <c r="V70" s="84" t="s">
        <v>149</v>
      </c>
    </row>
    <row r="71" spans="1:22" ht="18.75" thickTop="1" x14ac:dyDescent="0.35">
      <c r="C71" s="73"/>
      <c r="E71" s="212" t="s">
        <v>138</v>
      </c>
      <c r="F71" s="213">
        <v>0.11</v>
      </c>
      <c r="H71" s="80" t="s">
        <v>148</v>
      </c>
      <c r="I71" s="18"/>
      <c r="J71" s="44">
        <f>IFERROR(IF(ISTEXT($J$67),NA(),$J$67),"")</f>
        <v>5.4199497440000002</v>
      </c>
      <c r="K71" s="31">
        <f>IFERROR(IF(ISTEXT($K$67),NA(),$K$67),"")</f>
        <v>5.3719497440000001</v>
      </c>
      <c r="L71" s="18"/>
      <c r="M71" s="31">
        <f t="shared" si="4"/>
        <v>5.3959497440000002</v>
      </c>
      <c r="N71" s="63">
        <f t="shared" si="5"/>
        <v>3.3941125496954314E-2</v>
      </c>
      <c r="Q71" s="85"/>
      <c r="R71" s="85" t="s">
        <v>141</v>
      </c>
      <c r="S71" s="86">
        <f>$J$62</f>
        <v>0.51194240900665788</v>
      </c>
      <c r="T71" s="86">
        <f>$K$62</f>
        <v>0.63574450075919398</v>
      </c>
      <c r="U71" s="85" t="str">
        <f>$L$62</f>
        <v/>
      </c>
      <c r="V71" s="87">
        <f>$M$61</f>
        <v>6.8738799634883978E-3</v>
      </c>
    </row>
    <row r="72" spans="1:22" x14ac:dyDescent="0.25">
      <c r="C72" s="73"/>
      <c r="E72" s="212" t="s">
        <v>139</v>
      </c>
      <c r="F72" s="213">
        <v>2</v>
      </c>
      <c r="H72" s="80" t="s">
        <v>149</v>
      </c>
      <c r="I72" s="18"/>
      <c r="J72" s="70">
        <f>IFERROR(IF(OR(ISTEXT($J$65),ISTEXT($J$66),ISTEXT($J$67)),NA(),(($J$65 * $I$65) + ($J$66 * $I$66)) / $J$67 / $I$67),"")</f>
        <v>0.54556781646793062</v>
      </c>
      <c r="K72" s="57">
        <f>IFERROR(IF(OR(ISTEXT($K$65),ISTEXT($K$66),ISTEXT($K$67)),NA(),(($K$65 * $I$65) + ($K$66 * $I$66)) / $K$67 / $I$67),"")</f>
        <v>0.52513802281021471</v>
      </c>
      <c r="L72" s="18" t="str">
        <f>IFERROR(IF(OR(ISTEXT($L$65),ISTEXT($L$66),ISTEXT($L$67)),NA(),(($L$65 * $I$65) + ($L$66 * $I$66)) / $L$67 / $I$67),"")</f>
        <v/>
      </c>
      <c r="M72" s="57">
        <f t="shared" si="4"/>
        <v>0.53535291963907272</v>
      </c>
      <c r="N72" s="66">
        <f t="shared" si="5"/>
        <v>1.4446045633612842E-2</v>
      </c>
      <c r="P72" s="220" t="str">
        <f>$B$54</f>
        <v>DTXSID5044576</v>
      </c>
      <c r="Q72" s="88">
        <f>$F$73</f>
        <v>10</v>
      </c>
      <c r="R72" s="85" t="s">
        <v>152</v>
      </c>
      <c r="S72" s="89">
        <f>$J$73</f>
        <v>3.4967337535005034E-2</v>
      </c>
      <c r="T72" s="89">
        <f>$K$73</f>
        <v>3.9094490151960808E-2</v>
      </c>
      <c r="U72" s="85" t="str">
        <f>$L$73</f>
        <v/>
      </c>
      <c r="V72" s="90">
        <f>$M$72</f>
        <v>0.53535291963907272</v>
      </c>
    </row>
    <row r="73" spans="1:22" ht="18.75" thickBot="1" x14ac:dyDescent="0.4">
      <c r="C73" s="73"/>
      <c r="E73" s="214" t="s">
        <v>140</v>
      </c>
      <c r="F73" s="215">
        <v>10</v>
      </c>
      <c r="H73" s="81" t="s">
        <v>151</v>
      </c>
      <c r="I73" s="48"/>
      <c r="J73" s="121">
        <f>IFERROR($J$70 / $J$67 / $F$71 * 1000000,"")</f>
        <v>3.4967337535005034E-2</v>
      </c>
      <c r="K73" s="60">
        <f>IFERROR($K$70 / $K$67 / $F$71 * 1000000,"")</f>
        <v>3.9094490151960808E-2</v>
      </c>
      <c r="L73" s="48" t="str">
        <f>IFERROR($L$70 / $L$67 / $F$71 * 1000000,"")</f>
        <v/>
      </c>
      <c r="M73" s="60">
        <f t="shared" si="4"/>
        <v>3.7030913843482921E-2</v>
      </c>
      <c r="N73" s="118">
        <f t="shared" si="5"/>
        <v>2.9183376024412328E-3</v>
      </c>
      <c r="P73" s="91"/>
      <c r="Q73" s="91"/>
      <c r="R73" s="92" t="s">
        <v>123</v>
      </c>
      <c r="S73" s="122">
        <f>$J$74</f>
        <v>6.8303264038729564E-2</v>
      </c>
      <c r="T73" s="122">
        <f>$K$74</f>
        <v>6.14940280337068E-2</v>
      </c>
      <c r="U73" s="92" t="str">
        <f>$L$74</f>
        <v/>
      </c>
      <c r="V73" s="92"/>
    </row>
    <row r="74" spans="1:22" ht="15.75" thickBot="1" x14ac:dyDescent="0.3">
      <c r="H74" s="54" t="s">
        <v>123</v>
      </c>
      <c r="I74" s="55"/>
      <c r="J74" s="116">
        <f>IFERROR($J$73 / $J$62,"")</f>
        <v>6.8303264038729564E-2</v>
      </c>
      <c r="K74" s="116">
        <f>IFERROR($K$73 / $K$62,"")</f>
        <v>6.14940280337068E-2</v>
      </c>
      <c r="L74" s="55" t="str">
        <f>IFERROR($L$73 / $L$62,"")</f>
        <v/>
      </c>
      <c r="M74" s="116">
        <f t="shared" si="4"/>
        <v>6.4898646036218186E-2</v>
      </c>
      <c r="N74" s="119">
        <f t="shared" si="5"/>
        <v>4.8148569538511926E-3</v>
      </c>
      <c r="P74" s="94"/>
      <c r="Q74" s="94"/>
      <c r="R74" s="85"/>
      <c r="S74" s="85"/>
      <c r="T74" s="85"/>
      <c r="U74" s="85"/>
      <c r="V74" s="85"/>
    </row>
    <row r="75" spans="1:22" ht="15.75" thickTop="1" x14ac:dyDescent="0.25"/>
    <row r="79" spans="1:22" ht="15.75" thickBot="1" x14ac:dyDescent="0.3">
      <c r="H79" s="73" t="s">
        <v>141</v>
      </c>
    </row>
    <row r="80" spans="1:22" ht="15.75" thickTop="1" x14ac:dyDescent="0.25">
      <c r="A80" s="1" t="s">
        <v>7</v>
      </c>
      <c r="B80" s="1" t="s">
        <v>8</v>
      </c>
      <c r="C80" s="1" t="s">
        <v>9</v>
      </c>
      <c r="D80" s="209">
        <v>49.56</v>
      </c>
      <c r="E80" s="209">
        <v>5350000</v>
      </c>
      <c r="F80" s="209">
        <v>9.2639999999999997E-6</v>
      </c>
      <c r="H80" s="74" t="s">
        <v>142</v>
      </c>
      <c r="I80" s="25">
        <v>7.4999999999999997E-2</v>
      </c>
      <c r="J80" s="124">
        <f>($F$90 - $M$84) * $F$102</f>
        <v>21.351975805999999</v>
      </c>
      <c r="K80" s="124">
        <f>($F$91 - $M$84) * $F$102</f>
        <v>19.603975805999998</v>
      </c>
      <c r="L80" s="124">
        <f>($F$92 - $M$84) * $F$102</f>
        <v>21.215975805999999</v>
      </c>
      <c r="M80" s="126">
        <f>IFERROR(AVERAGE(J80:L80),"")</f>
        <v>20.723975805999999</v>
      </c>
      <c r="N80" s="127">
        <f>IFERROR(STDEV(J80:L80),"")</f>
        <v>0.972329162372497</v>
      </c>
      <c r="P80" s="85" t="s">
        <v>141</v>
      </c>
      <c r="Q80" s="14">
        <f>$M$88</f>
        <v>0.4422147405469512</v>
      </c>
      <c r="R80" s="16">
        <f>$N$88</f>
        <v>7.6226940045934125E-2</v>
      </c>
    </row>
    <row r="81" spans="1:22" x14ac:dyDescent="0.25">
      <c r="A81" s="1" t="s">
        <v>10</v>
      </c>
      <c r="B81" s="1" t="s">
        <v>8</v>
      </c>
      <c r="C81" s="1" t="s">
        <v>9</v>
      </c>
      <c r="D81" s="209">
        <v>14.78</v>
      </c>
      <c r="E81" s="209">
        <v>5217000</v>
      </c>
      <c r="F81" s="209">
        <v>2.8329999999999998E-6</v>
      </c>
      <c r="H81" s="75" t="s">
        <v>143</v>
      </c>
      <c r="I81" s="20">
        <v>0.25</v>
      </c>
      <c r="J81" s="104">
        <f>($F$84 - $M$84) * $F$102</f>
        <v>3.9871806000000003E-2</v>
      </c>
      <c r="K81" s="104">
        <f>($F$85 - $M$84) * $F$102</f>
        <v>3.1583805999999999E-2</v>
      </c>
      <c r="L81" s="104">
        <f>($F$86 - $M$84) * $F$102</f>
        <v>3.8263806000000004E-2</v>
      </c>
      <c r="M81" s="22">
        <f>IFERROR(AVERAGE(J81:L81),"")</f>
        <v>3.6573139333333338E-2</v>
      </c>
      <c r="N81" s="114">
        <f>IFERROR(STDEV(J81:L81),"")</f>
        <v>4.3950541900337646E-3</v>
      </c>
      <c r="P81" s="85" t="s">
        <v>152</v>
      </c>
      <c r="Q81" s="13">
        <f>$M$99</f>
        <v>3.4005329684279744</v>
      </c>
      <c r="R81" s="16">
        <f>$N$99</f>
        <v>4.0773147077504929E-2</v>
      </c>
    </row>
    <row r="82" spans="1:22" x14ac:dyDescent="0.25">
      <c r="A82" s="1" t="s">
        <v>11</v>
      </c>
      <c r="B82" s="1" t="s">
        <v>8</v>
      </c>
      <c r="C82" s="1" t="s">
        <v>9</v>
      </c>
      <c r="D82" s="209">
        <v>126.6</v>
      </c>
      <c r="E82" s="209">
        <v>5179000</v>
      </c>
      <c r="F82" s="209">
        <v>2.444E-5</v>
      </c>
      <c r="H82" s="75" t="s">
        <v>144</v>
      </c>
      <c r="I82" s="22">
        <v>7.4999999999999997E-2</v>
      </c>
      <c r="J82" s="123">
        <f>($F$87 - $M$84) * $F$102</f>
        <v>23.891975805999998</v>
      </c>
      <c r="K82" s="123">
        <f>($F$88 - $M$84) * $F$102</f>
        <v>26.319975805999999</v>
      </c>
      <c r="L82" s="123">
        <f>($F$89 - $M$84) * $F$102</f>
        <v>28.683975805999999</v>
      </c>
      <c r="M82" s="125">
        <f>IFERROR(AVERAGE(J82:L82),"")</f>
        <v>26.298642472666661</v>
      </c>
      <c r="N82" s="128">
        <f>IFERROR(STDEV(J82:L82),"")</f>
        <v>2.3960712287687396</v>
      </c>
    </row>
    <row r="83" spans="1:22" x14ac:dyDescent="0.25">
      <c r="A83" s="1" t="s">
        <v>12</v>
      </c>
      <c r="B83" s="1" t="s">
        <v>8</v>
      </c>
      <c r="C83" s="1" t="s">
        <v>9</v>
      </c>
      <c r="D83" s="209">
        <v>39.17</v>
      </c>
      <c r="E83" s="209">
        <v>5195000</v>
      </c>
      <c r="F83" s="209">
        <v>7.5399999999999998E-6</v>
      </c>
      <c r="H83" s="75" t="s">
        <v>145</v>
      </c>
      <c r="I83" s="18"/>
      <c r="J83" s="18"/>
      <c r="K83" s="18"/>
      <c r="L83" s="18"/>
      <c r="M83" s="18"/>
      <c r="N83" s="28"/>
    </row>
    <row r="84" spans="1:22" ht="15.75" thickBot="1" x14ac:dyDescent="0.3">
      <c r="A84" s="1" t="s">
        <v>19</v>
      </c>
      <c r="B84" s="1" t="s">
        <v>8</v>
      </c>
      <c r="C84" s="1" t="s">
        <v>9</v>
      </c>
      <c r="D84" s="209">
        <v>47600</v>
      </c>
      <c r="E84" s="209">
        <v>4772000</v>
      </c>
      <c r="F84" s="209">
        <v>9.9740000000000002E-3</v>
      </c>
      <c r="H84" s="76" t="s">
        <v>146</v>
      </c>
      <c r="I84" s="19"/>
      <c r="J84" s="24">
        <f>IF($G$80&lt;&gt;"","Point Deleted",$F$80)</f>
        <v>9.2639999999999997E-6</v>
      </c>
      <c r="K84" s="24">
        <f>IF($G$81&lt;&gt;"","Point Deleted",$F$81)</f>
        <v>2.8329999999999998E-6</v>
      </c>
      <c r="L84" s="19"/>
      <c r="M84" s="24">
        <f>IFERROR(AVERAGE(J84:L84),"")</f>
        <v>6.0484999999999998E-6</v>
      </c>
      <c r="N84" s="39">
        <f>IFERROR(STDEV(J84:L84),"")</f>
        <v>4.5474037098106873E-6</v>
      </c>
    </row>
    <row r="85" spans="1:22" x14ac:dyDescent="0.25">
      <c r="A85" s="1" t="s">
        <v>20</v>
      </c>
      <c r="B85" s="1" t="s">
        <v>8</v>
      </c>
      <c r="C85" s="1" t="s">
        <v>9</v>
      </c>
      <c r="D85" s="209">
        <v>38650</v>
      </c>
      <c r="E85" s="209">
        <v>4891000</v>
      </c>
      <c r="F85" s="209">
        <v>7.9019999999999993E-3</v>
      </c>
      <c r="H85" s="77" t="s">
        <v>147</v>
      </c>
      <c r="I85" s="17"/>
      <c r="J85" s="43">
        <f>IFERROR(IF(ISTEXT($J$81),NA(),($J$81 * $I$81) / ($F$104 * 3600)),"")</f>
        <v>1.3844377083333333E-6</v>
      </c>
      <c r="K85" s="30">
        <f>IFERROR(IF(ISTEXT($K$81),NA(),($K$81 * $I$81) / ($F$104 * 3600)),"")</f>
        <v>1.0966599305555555E-6</v>
      </c>
      <c r="L85" s="30">
        <f>IFERROR(IF(ISTEXT($L$81),NA(),($L$81 * $I$81) / ($F$104 * 3600)),"")</f>
        <v>1.3286043750000002E-6</v>
      </c>
      <c r="M85" s="30">
        <f>IFERROR(AVERAGE(J85:L85),"")</f>
        <v>1.2699006712962965E-6</v>
      </c>
      <c r="N85" s="40">
        <f>IFERROR(STDEV(J85:L85),"")</f>
        <v>1.5260604826506128E-7</v>
      </c>
    </row>
    <row r="86" spans="1:22" ht="18" x14ac:dyDescent="0.35">
      <c r="A86" s="1" t="s">
        <v>21</v>
      </c>
      <c r="B86" s="1" t="s">
        <v>8</v>
      </c>
      <c r="C86" s="1" t="s">
        <v>9</v>
      </c>
      <c r="D86" s="209">
        <v>46880</v>
      </c>
      <c r="E86" s="209">
        <v>4898000</v>
      </c>
      <c r="F86" s="209">
        <v>9.5720000000000006E-3</v>
      </c>
      <c r="H86" s="75" t="s">
        <v>148</v>
      </c>
      <c r="I86" s="18"/>
      <c r="J86" s="130">
        <f>IFERROR(IF(ISTEXT($J$82),NA(),$J$82),"")</f>
        <v>23.891975805999998</v>
      </c>
      <c r="K86" s="125">
        <f>IFERROR(IF(ISTEXT($K$82),NA(),$K$82),"")</f>
        <v>26.319975805999999</v>
      </c>
      <c r="L86" s="125">
        <f>IFERROR(IF(ISTEXT($L$82),NA(),$L$82),"")</f>
        <v>28.683975805999999</v>
      </c>
      <c r="M86" s="125">
        <f>IFERROR(AVERAGE(J86:L86),"")</f>
        <v>26.298642472666661</v>
      </c>
      <c r="N86" s="128">
        <f>IFERROR(STDEV(J86:L86),"")</f>
        <v>2.3960712287687396</v>
      </c>
    </row>
    <row r="87" spans="1:22" x14ac:dyDescent="0.25">
      <c r="A87" s="1" t="s">
        <v>16</v>
      </c>
      <c r="B87" s="1" t="s">
        <v>8</v>
      </c>
      <c r="C87" s="1" t="s">
        <v>9</v>
      </c>
      <c r="D87" s="209">
        <v>40620000</v>
      </c>
      <c r="E87" s="209">
        <v>6801000</v>
      </c>
      <c r="F87" s="209">
        <v>5.9729999999999999</v>
      </c>
      <c r="H87" s="75" t="s">
        <v>149</v>
      </c>
      <c r="I87" s="18"/>
      <c r="J87" s="70">
        <f>IFERROR(IF(OR(ISTEXT($J$80),ISTEXT($J$81),ISTEXT($J$82)),NA(),(($J$80 * $I$80) + ($J$81 * $I$81)) / $J$82 / $I$82),"")</f>
        <v>0.89925094518991167</v>
      </c>
      <c r="K87" s="57">
        <f>IFERROR(IF(OR(ISTEXT($K$80),ISTEXT($K$81),ISTEXT($K$82)),NA(),(($K$80 * $I$80) + ($K$81 * $I$81)) / $K$82 / $I$82),"")</f>
        <v>0.74883257129895753</v>
      </c>
      <c r="L87" s="57">
        <f>IFERROR(IF(OR(ISTEXT($L$80),ISTEXT($L$81),ISTEXT($L$82)),NA(),(($L$80 * $I$80) + ($L$81 * $I$81)) / $L$82 / $I$82),"")</f>
        <v>0.74409217084667345</v>
      </c>
      <c r="M87" s="57">
        <f>IFERROR(AVERAGE(J87:L87),"")</f>
        <v>0.79739189577851421</v>
      </c>
      <c r="N87" s="129">
        <f>IFERROR(STDEV(J87:L87),"")</f>
        <v>8.8244361345964403E-2</v>
      </c>
    </row>
    <row r="88" spans="1:22" ht="18.75" thickBot="1" x14ac:dyDescent="0.4">
      <c r="A88" s="1" t="s">
        <v>17</v>
      </c>
      <c r="B88" s="1" t="s">
        <v>8</v>
      </c>
      <c r="C88" s="1" t="s">
        <v>9</v>
      </c>
      <c r="D88" s="209">
        <v>29050000</v>
      </c>
      <c r="E88" s="209">
        <v>4414000</v>
      </c>
      <c r="F88" s="209">
        <v>6.58</v>
      </c>
      <c r="H88" s="78" t="s">
        <v>151</v>
      </c>
      <c r="I88" s="29"/>
      <c r="J88" s="46">
        <f>IFERROR($J$85 / $J$82 / $F$103 * 1000000,"")</f>
        <v>0.52677926056346391</v>
      </c>
      <c r="K88" s="33">
        <f>IFERROR($K$85 / $K$82 / $F$103 * 1000000,"")</f>
        <v>0.37878590032938092</v>
      </c>
      <c r="L88" s="33">
        <f>IFERROR($L$85 / $L$82 / $F$103 * 1000000,"")</f>
        <v>0.42107906074800894</v>
      </c>
      <c r="M88" s="33">
        <f>IFERROR(AVERAGE(J88:L88),"")</f>
        <v>0.4422147405469512</v>
      </c>
      <c r="N88" s="42">
        <f>IFERROR(STDEV(J88:L88),"")</f>
        <v>7.6226940045934125E-2</v>
      </c>
    </row>
    <row r="89" spans="1:22" ht="15.75" thickTop="1" x14ac:dyDescent="0.25">
      <c r="A89" s="1" t="s">
        <v>18</v>
      </c>
      <c r="B89" s="1" t="s">
        <v>8</v>
      </c>
      <c r="C89" s="1" t="s">
        <v>9</v>
      </c>
      <c r="D89" s="209">
        <v>31510000</v>
      </c>
      <c r="E89" s="209">
        <v>4393000</v>
      </c>
      <c r="F89" s="209">
        <v>7.1710000000000003</v>
      </c>
      <c r="H89" s="72"/>
    </row>
    <row r="90" spans="1:22" ht="15.75" thickBot="1" x14ac:dyDescent="0.3">
      <c r="A90" s="1" t="s">
        <v>13</v>
      </c>
      <c r="B90" s="1" t="s">
        <v>8</v>
      </c>
      <c r="C90" s="1" t="s">
        <v>9</v>
      </c>
      <c r="D90" s="209">
        <v>26130000</v>
      </c>
      <c r="E90" s="209">
        <v>4894000</v>
      </c>
      <c r="F90" s="209">
        <v>5.3380000000000001</v>
      </c>
      <c r="H90" s="73" t="s">
        <v>152</v>
      </c>
    </row>
    <row r="91" spans="1:22" ht="15.75" thickTop="1" x14ac:dyDescent="0.25">
      <c r="A91" s="1" t="s">
        <v>14</v>
      </c>
      <c r="B91" s="1" t="s">
        <v>8</v>
      </c>
      <c r="C91" s="1" t="s">
        <v>9</v>
      </c>
      <c r="D91" s="209">
        <v>24170000</v>
      </c>
      <c r="E91" s="209">
        <v>4932000</v>
      </c>
      <c r="F91" s="209">
        <v>4.9009999999999998</v>
      </c>
      <c r="H91" s="79" t="s">
        <v>142</v>
      </c>
      <c r="I91" s="50">
        <v>0.25</v>
      </c>
      <c r="J91" s="131">
        <f>($F$99 - $M$95) * $F$102</f>
        <v>23.475936040000001</v>
      </c>
      <c r="K91" s="131">
        <f>($F$100 - $M$95) * $F$102</f>
        <v>23.823936040000003</v>
      </c>
      <c r="L91" s="131">
        <f>($F$101 - $M$95) * $F$102</f>
        <v>23.607936040000002</v>
      </c>
      <c r="M91" s="134">
        <f>IFERROR(AVERAGE(J91:L91),"")</f>
        <v>23.635936040000001</v>
      </c>
      <c r="N91" s="135">
        <f>IFERROR(STDEV(J91:L91),"")</f>
        <v>0.17568153004798323</v>
      </c>
    </row>
    <row r="92" spans="1:22" x14ac:dyDescent="0.25">
      <c r="A92" s="1" t="s">
        <v>15</v>
      </c>
      <c r="B92" s="1" t="s">
        <v>8</v>
      </c>
      <c r="C92" s="1" t="s">
        <v>9</v>
      </c>
      <c r="D92" s="209">
        <v>25910000</v>
      </c>
      <c r="E92" s="209">
        <v>4885000</v>
      </c>
      <c r="F92" s="209">
        <v>5.3040000000000003</v>
      </c>
      <c r="H92" s="80" t="s">
        <v>143</v>
      </c>
      <c r="I92" s="22">
        <v>7.4999999999999997E-2</v>
      </c>
      <c r="J92" s="95">
        <f>($F$93 - $M$95) * $F$102</f>
        <v>0.93753604000000001</v>
      </c>
      <c r="K92" s="95">
        <f>($F$94 - $M$95) * $F$102</f>
        <v>0.92833604000000003</v>
      </c>
      <c r="L92" s="95">
        <f>($F$95 - $M$95) * $F$102</f>
        <v>0.89353603999999998</v>
      </c>
      <c r="M92" s="20">
        <f>IFERROR(AVERAGE(J92:L92),"")</f>
        <v>0.91980270666666664</v>
      </c>
      <c r="N92" s="63">
        <f>IFERROR(STDEV(J92:L92),"")</f>
        <v>2.3208044582285137E-2</v>
      </c>
    </row>
    <row r="93" spans="1:22" x14ac:dyDescent="0.25">
      <c r="A93" s="1" t="s">
        <v>28</v>
      </c>
      <c r="B93" s="1" t="s">
        <v>8</v>
      </c>
      <c r="C93" s="1" t="s">
        <v>9</v>
      </c>
      <c r="D93" s="209">
        <v>1190000</v>
      </c>
      <c r="E93" s="209">
        <v>5078000</v>
      </c>
      <c r="F93" s="209">
        <v>0.2344</v>
      </c>
      <c r="H93" s="80" t="s">
        <v>144</v>
      </c>
      <c r="I93" s="20">
        <v>0.25</v>
      </c>
      <c r="J93" s="123">
        <f>($F$96 - $M$95) * $F$102</f>
        <v>25.75193604</v>
      </c>
      <c r="K93" s="123">
        <f>($F$97 - $M$95) * $F$102</f>
        <v>26.019936040000001</v>
      </c>
      <c r="L93" s="123">
        <f>($F$98 - $M$95) * $F$102</f>
        <v>25.067936040000003</v>
      </c>
      <c r="M93" s="125">
        <f>IFERROR(AVERAGE(J93:L93),"")</f>
        <v>25.613269373333335</v>
      </c>
      <c r="N93" s="136">
        <f>IFERROR(STDEV(J93:L93),"")</f>
        <v>0.49091479233501639</v>
      </c>
    </row>
    <row r="94" spans="1:22" x14ac:dyDescent="0.25">
      <c r="A94" s="1" t="s">
        <v>29</v>
      </c>
      <c r="B94" s="1" t="s">
        <v>8</v>
      </c>
      <c r="C94" s="1" t="s">
        <v>9</v>
      </c>
      <c r="D94" s="209">
        <v>1180000</v>
      </c>
      <c r="E94" s="209">
        <v>5085000</v>
      </c>
      <c r="F94" s="209">
        <v>0.2321</v>
      </c>
      <c r="H94" s="80" t="s">
        <v>145</v>
      </c>
      <c r="I94" s="18"/>
      <c r="J94" s="18"/>
      <c r="K94" s="18"/>
      <c r="L94" s="18"/>
      <c r="M94" s="18"/>
      <c r="N94" s="53"/>
    </row>
    <row r="95" spans="1:22" ht="15.75" thickBot="1" x14ac:dyDescent="0.3">
      <c r="A95" s="1" t="s">
        <v>30</v>
      </c>
      <c r="B95" s="1" t="s">
        <v>8</v>
      </c>
      <c r="C95" s="1" t="s">
        <v>9</v>
      </c>
      <c r="D95" s="209">
        <v>1108000</v>
      </c>
      <c r="E95" s="209">
        <v>4960000</v>
      </c>
      <c r="F95" s="209">
        <v>0.22339999999999999</v>
      </c>
      <c r="H95" s="81" t="s">
        <v>146</v>
      </c>
      <c r="I95" s="48"/>
      <c r="J95" s="49">
        <f>IF($G$82&lt;&gt;"","Point Deleted",$F$82)</f>
        <v>2.444E-5</v>
      </c>
      <c r="K95" s="49">
        <f>IF($G$83&lt;&gt;"","Point Deleted",$F$83)</f>
        <v>7.5399999999999998E-6</v>
      </c>
      <c r="L95" s="48"/>
      <c r="M95" s="49">
        <f t="shared" ref="M95:M100" si="6">IFERROR(AVERAGE(J95:L95),"")</f>
        <v>1.5990000000000001E-5</v>
      </c>
      <c r="N95" s="64">
        <f t="shared" ref="N95:N100" si="7">IFERROR(STDEV(J95:L95),"")</f>
        <v>1.1950104602052654E-5</v>
      </c>
    </row>
    <row r="96" spans="1:22" ht="66.75" thickTop="1" thickBot="1" x14ac:dyDescent="0.3">
      <c r="A96" s="1" t="s">
        <v>25</v>
      </c>
      <c r="B96" s="1" t="s">
        <v>8</v>
      </c>
      <c r="C96" s="1" t="s">
        <v>9</v>
      </c>
      <c r="D96" s="209">
        <v>28760000</v>
      </c>
      <c r="E96" s="209">
        <v>4467000</v>
      </c>
      <c r="F96" s="209">
        <v>6.4379999999999997</v>
      </c>
      <c r="H96" s="82" t="s">
        <v>147</v>
      </c>
      <c r="I96" s="47"/>
      <c r="J96" s="69">
        <f>IFERROR(IF(ISTEXT($J$92),NA(),($J$92 * $I$92) / ($F$104 * 3600)),"")</f>
        <v>9.7660004166666649E-6</v>
      </c>
      <c r="K96" s="56">
        <f>IFERROR(IF(ISTEXT($K$92),NA(),($K$92 * $I$92) / ($F$104 * 3600)),"")</f>
        <v>9.6701670833333332E-6</v>
      </c>
      <c r="L96" s="56">
        <f>IFERROR(IF(ISTEXT($L$92),NA(),($L$92 * $I$92) / ($F$104 * 3600)),"")</f>
        <v>9.3076670833333328E-6</v>
      </c>
      <c r="M96" s="56">
        <f t="shared" si="6"/>
        <v>9.5812781944444436E-6</v>
      </c>
      <c r="N96" s="65">
        <f t="shared" si="7"/>
        <v>2.417504643988028E-7</v>
      </c>
      <c r="P96" s="83" t="s">
        <v>153</v>
      </c>
      <c r="Q96" s="83" t="s">
        <v>154</v>
      </c>
      <c r="R96" s="84" t="s">
        <v>127</v>
      </c>
      <c r="S96" s="84" t="s">
        <v>155</v>
      </c>
      <c r="T96" s="84" t="s">
        <v>156</v>
      </c>
      <c r="U96" s="84" t="s">
        <v>157</v>
      </c>
      <c r="V96" s="84" t="s">
        <v>149</v>
      </c>
    </row>
    <row r="97" spans="1:22" ht="18.75" thickTop="1" x14ac:dyDescent="0.35">
      <c r="A97" s="1" t="s">
        <v>26</v>
      </c>
      <c r="B97" s="1" t="s">
        <v>8</v>
      </c>
      <c r="C97" s="1" t="s">
        <v>9</v>
      </c>
      <c r="D97" s="209">
        <v>28760000</v>
      </c>
      <c r="E97" s="209">
        <v>4421000</v>
      </c>
      <c r="F97" s="209">
        <v>6.5049999999999999</v>
      </c>
      <c r="H97" s="80" t="s">
        <v>148</v>
      </c>
      <c r="I97" s="18"/>
      <c r="J97" s="130">
        <f>IFERROR(IF(ISTEXT($J$93),NA(),$J$93),"")</f>
        <v>25.75193604</v>
      </c>
      <c r="K97" s="125">
        <f>IFERROR(IF(ISTEXT($K$93),NA(),$K$93),"")</f>
        <v>26.019936040000001</v>
      </c>
      <c r="L97" s="125">
        <f>IFERROR(IF(ISTEXT($L$93),NA(),$L$93),"")</f>
        <v>25.067936040000003</v>
      </c>
      <c r="M97" s="125">
        <f t="shared" si="6"/>
        <v>25.613269373333335</v>
      </c>
      <c r="N97" s="136">
        <f t="shared" si="7"/>
        <v>0.49091479233501639</v>
      </c>
      <c r="Q97" s="85"/>
      <c r="R97" s="85" t="s">
        <v>141</v>
      </c>
      <c r="S97" s="86">
        <f>$J$88</f>
        <v>0.52677926056346391</v>
      </c>
      <c r="T97" s="86">
        <f>$K$88</f>
        <v>0.37878590032938092</v>
      </c>
      <c r="U97" s="86">
        <f>$L$88</f>
        <v>0.42107906074800894</v>
      </c>
      <c r="V97" s="90">
        <f>$M$87</f>
        <v>0.79739189577851421</v>
      </c>
    </row>
    <row r="98" spans="1:22" x14ac:dyDescent="0.25">
      <c r="A98" s="1" t="s">
        <v>27</v>
      </c>
      <c r="B98" s="1" t="s">
        <v>8</v>
      </c>
      <c r="C98" s="1" t="s">
        <v>9</v>
      </c>
      <c r="D98" s="209">
        <v>28580000</v>
      </c>
      <c r="E98" s="209">
        <v>4560000</v>
      </c>
      <c r="F98" s="209">
        <v>6.2670000000000003</v>
      </c>
      <c r="H98" s="80" t="s">
        <v>149</v>
      </c>
      <c r="I98" s="18"/>
      <c r="J98" s="70">
        <f>IFERROR(IF(OR(ISTEXT($J$91),ISTEXT($J$92),ISTEXT($J$93)),NA(),(($J$91 * $I$91) + ($J$92 * $I$92)) / $J$93 / $I$93),"")</f>
        <v>0.92254022435821492</v>
      </c>
      <c r="K98" s="57">
        <f>IFERROR(IF(OR(ISTEXT($K$91),ISTEXT($K$92),ISTEXT($K$93)),NA(),(($K$91 * $I$91) + ($K$92 * $I$92)) / $K$93 / $I$93),"")</f>
        <v>0.92630653722390943</v>
      </c>
      <c r="L98" s="57">
        <f>IFERROR(IF(OR(ISTEXT($L$91),ISTEXT($L$92),ISTEXT($L$93)),NA(),(($L$91 * $I$91) + ($L$92 * $I$92)) / $L$93 / $I$93),"")</f>
        <v>0.95245164236504898</v>
      </c>
      <c r="M98" s="57">
        <f t="shared" si="6"/>
        <v>0.93376613464905789</v>
      </c>
      <c r="N98" s="66">
        <f t="shared" si="7"/>
        <v>1.6291329813856479E-2</v>
      </c>
      <c r="P98" s="220" t="str">
        <f>$B$80</f>
        <v>Ranitidine</v>
      </c>
      <c r="Q98" s="88">
        <f>$F$105</f>
        <v>10</v>
      </c>
      <c r="R98" s="85" t="s">
        <v>152</v>
      </c>
      <c r="S98" s="112">
        <f>$J$99</f>
        <v>3.4475785366891953</v>
      </c>
      <c r="T98" s="112">
        <f>$K$99</f>
        <v>3.3785867003416676</v>
      </c>
      <c r="U98" s="112">
        <f>$L$99</f>
        <v>3.3754336682530601</v>
      </c>
      <c r="V98" s="90">
        <f>$M$98</f>
        <v>0.93376613464905789</v>
      </c>
    </row>
    <row r="99" spans="1:22" ht="18.75" thickBot="1" x14ac:dyDescent="0.4">
      <c r="A99" s="1" t="s">
        <v>22</v>
      </c>
      <c r="B99" s="1" t="s">
        <v>8</v>
      </c>
      <c r="C99" s="1" t="s">
        <v>9</v>
      </c>
      <c r="D99" s="209">
        <v>28410000</v>
      </c>
      <c r="E99" s="209">
        <v>4841000</v>
      </c>
      <c r="F99" s="209">
        <v>5.8689999999999998</v>
      </c>
      <c r="H99" s="81" t="s">
        <v>151</v>
      </c>
      <c r="I99" s="48"/>
      <c r="J99" s="138">
        <f>IFERROR($J$96 / $J$93 / $F$103 * 1000000,"")</f>
        <v>3.4475785366891953</v>
      </c>
      <c r="K99" s="132">
        <f>IFERROR($K$96 / $K$93 / $F$103 * 1000000,"")</f>
        <v>3.3785867003416676</v>
      </c>
      <c r="L99" s="132">
        <f>IFERROR($L$96 / $L$93 / $F$103 * 1000000,"")</f>
        <v>3.3754336682530601</v>
      </c>
      <c r="M99" s="132">
        <f t="shared" si="6"/>
        <v>3.4005329684279744</v>
      </c>
      <c r="N99" s="67">
        <f t="shared" si="7"/>
        <v>4.0773147077504929E-2</v>
      </c>
      <c r="P99" s="91"/>
      <c r="Q99" s="91"/>
      <c r="R99" s="92" t="s">
        <v>123</v>
      </c>
      <c r="S99" s="140">
        <f>$J$100</f>
        <v>6.5446360454690815</v>
      </c>
      <c r="T99" s="140">
        <f>$K$100</f>
        <v>8.9195154766947482</v>
      </c>
      <c r="U99" s="140">
        <f>$L$100</f>
        <v>8.016151794052421</v>
      </c>
      <c r="V99" s="92"/>
    </row>
    <row r="100" spans="1:22" ht="15.75" thickBot="1" x14ac:dyDescent="0.3">
      <c r="A100" s="1" t="s">
        <v>23</v>
      </c>
      <c r="B100" s="1" t="s">
        <v>8</v>
      </c>
      <c r="C100" s="1" t="s">
        <v>9</v>
      </c>
      <c r="D100" s="209">
        <v>29100000</v>
      </c>
      <c r="E100" s="209">
        <v>4885000</v>
      </c>
      <c r="F100" s="209">
        <v>5.9560000000000004</v>
      </c>
      <c r="H100" s="139" t="s">
        <v>123</v>
      </c>
      <c r="I100" s="55"/>
      <c r="J100" s="133">
        <f>IFERROR($J$99 / $J$88,"")</f>
        <v>6.5446360454690815</v>
      </c>
      <c r="K100" s="133">
        <f>IFERROR($K$99 / $K$88,"")</f>
        <v>8.9195154766947482</v>
      </c>
      <c r="L100" s="133">
        <f>IFERROR($L$99 / $L$88,"")</f>
        <v>8.016151794052421</v>
      </c>
      <c r="M100" s="133">
        <f t="shared" si="6"/>
        <v>7.8267677720720839</v>
      </c>
      <c r="N100" s="137">
        <f t="shared" si="7"/>
        <v>1.1987129802628955</v>
      </c>
      <c r="P100" s="94"/>
      <c r="Q100" s="94"/>
      <c r="R100" s="85"/>
      <c r="S100" s="85"/>
      <c r="T100" s="85"/>
      <c r="U100" s="85"/>
      <c r="V100" s="85"/>
    </row>
    <row r="101" spans="1:22" ht="15.75" thickTop="1" x14ac:dyDescent="0.25">
      <c r="A101" s="1" t="s">
        <v>24</v>
      </c>
      <c r="B101" s="1" t="s">
        <v>8</v>
      </c>
      <c r="C101" s="1" t="s">
        <v>9</v>
      </c>
      <c r="D101" s="209">
        <v>29170000</v>
      </c>
      <c r="E101" s="209">
        <v>4943000</v>
      </c>
      <c r="F101" s="209">
        <v>5.9020000000000001</v>
      </c>
      <c r="H101" s="72"/>
    </row>
    <row r="102" spans="1:22" x14ac:dyDescent="0.25">
      <c r="C102" s="73"/>
      <c r="E102" s="210" t="s">
        <v>4</v>
      </c>
      <c r="F102" s="211">
        <v>4</v>
      </c>
      <c r="H102" s="72"/>
    </row>
    <row r="103" spans="1:22" x14ac:dyDescent="0.25">
      <c r="C103" s="73"/>
      <c r="E103" s="212" t="s">
        <v>138</v>
      </c>
      <c r="F103" s="213">
        <v>0.11</v>
      </c>
      <c r="H103" s="72"/>
    </row>
    <row r="104" spans="1:22" x14ac:dyDescent="0.25">
      <c r="C104" s="73"/>
      <c r="E104" s="212" t="s">
        <v>139</v>
      </c>
      <c r="F104" s="213">
        <v>2</v>
      </c>
      <c r="H104" s="72"/>
    </row>
    <row r="105" spans="1:22" x14ac:dyDescent="0.25">
      <c r="C105" s="73"/>
      <c r="E105" s="214" t="s">
        <v>140</v>
      </c>
      <c r="F105" s="215">
        <v>10</v>
      </c>
      <c r="H105" s="72"/>
    </row>
    <row r="111" spans="1:22" ht="15.75" thickBot="1" x14ac:dyDescent="0.3">
      <c r="H111" s="73" t="s">
        <v>141</v>
      </c>
    </row>
    <row r="112" spans="1:22" ht="15.75" thickTop="1" x14ac:dyDescent="0.25">
      <c r="A112" s="1" t="s">
        <v>7</v>
      </c>
      <c r="B112" s="1" t="s">
        <v>31</v>
      </c>
      <c r="C112" s="1" t="s">
        <v>32</v>
      </c>
      <c r="D112" s="209">
        <v>146.4</v>
      </c>
      <c r="E112" s="209">
        <v>5350000</v>
      </c>
      <c r="F112" s="209">
        <v>2.7359999999999999E-5</v>
      </c>
      <c r="H112" s="74" t="s">
        <v>142</v>
      </c>
      <c r="I112" s="25">
        <v>7.4999999999999997E-2</v>
      </c>
      <c r="J112" s="124">
        <f>($F$122 - $M$116) * $F$134</f>
        <v>39.403890720000007</v>
      </c>
      <c r="K112" s="124">
        <f>($F$123 - $M$116) * $F$134</f>
        <v>36.647890720000007</v>
      </c>
      <c r="L112" s="124">
        <f>($F$124 - $M$116) * $F$134</f>
        <v>36.587890720000004</v>
      </c>
      <c r="M112" s="126">
        <f>IFERROR(AVERAGE(J112:L112),"")</f>
        <v>37.54655738666667</v>
      </c>
      <c r="N112" s="141">
        <f>IFERROR(STDEV(J112:L112),"")</f>
        <v>1.6087775897660113</v>
      </c>
      <c r="P112" s="85" t="s">
        <v>141</v>
      </c>
      <c r="Q112" s="14">
        <f>$M$120</f>
        <v>0.18165236469601656</v>
      </c>
      <c r="R112" s="16">
        <f>$N$120</f>
        <v>3.3932895060813845E-2</v>
      </c>
    </row>
    <row r="113" spans="1:22" x14ac:dyDescent="0.25">
      <c r="A113" s="1" t="s">
        <v>10</v>
      </c>
      <c r="B113" s="1" t="s">
        <v>31</v>
      </c>
      <c r="C113" s="1" t="s">
        <v>32</v>
      </c>
      <c r="D113" s="209">
        <v>142.30000000000001</v>
      </c>
      <c r="E113" s="209">
        <v>5217000</v>
      </c>
      <c r="F113" s="209">
        <v>2.728E-5</v>
      </c>
      <c r="H113" s="75" t="s">
        <v>143</v>
      </c>
      <c r="I113" s="20">
        <v>0.25</v>
      </c>
      <c r="J113" s="104">
        <f>($F$116 - $M$116) * $F$134</f>
        <v>3.2282719999999994E-2</v>
      </c>
      <c r="K113" s="104">
        <f>($F$117 - $M$116) * $F$134</f>
        <v>2.5966719999999999E-2</v>
      </c>
      <c r="L113" s="104">
        <f>($F$118 - $M$116) * $F$134</f>
        <v>2.6398720000000001E-2</v>
      </c>
      <c r="M113" s="22">
        <f>IFERROR(AVERAGE(J113:L113),"")</f>
        <v>2.8216053333333335E-2</v>
      </c>
      <c r="N113" s="114">
        <f>IFERROR(STDEV(J113:L113),"")</f>
        <v>3.5284542413546063E-3</v>
      </c>
      <c r="P113" s="85" t="s">
        <v>152</v>
      </c>
      <c r="Q113" s="15">
        <f>$M$131</f>
        <v>12.105167661877694</v>
      </c>
      <c r="R113" s="14">
        <f>$N$131</f>
        <v>0.78965440703461054</v>
      </c>
    </row>
    <row r="114" spans="1:22" x14ac:dyDescent="0.25">
      <c r="A114" s="1" t="s">
        <v>11</v>
      </c>
      <c r="B114" s="1" t="s">
        <v>31</v>
      </c>
      <c r="C114" s="1" t="s">
        <v>32</v>
      </c>
      <c r="D114" s="209">
        <v>56.31</v>
      </c>
      <c r="E114" s="209">
        <v>5179000</v>
      </c>
      <c r="F114" s="209">
        <v>1.0869999999999999E-5</v>
      </c>
      <c r="H114" s="75" t="s">
        <v>144</v>
      </c>
      <c r="I114" s="22">
        <v>7.4999999999999997E-2</v>
      </c>
      <c r="J114" s="123">
        <f>($F$119 - $M$116) * $F$134</f>
        <v>46.15989072</v>
      </c>
      <c r="K114" s="123">
        <f>($F$120 - $M$116) * $F$134</f>
        <v>49.919890720000005</v>
      </c>
      <c r="L114" s="123">
        <f>($F$121 - $M$116) * $F$134</f>
        <v>52.079890720000002</v>
      </c>
      <c r="M114" s="125">
        <f>IFERROR(AVERAGE(J114:L114),"")</f>
        <v>49.386557386666674</v>
      </c>
      <c r="N114" s="128">
        <f>IFERROR(STDEV(J114:L114),"")</f>
        <v>2.9958193091929526</v>
      </c>
    </row>
    <row r="115" spans="1:22" x14ac:dyDescent="0.25">
      <c r="A115" s="1" t="s">
        <v>12</v>
      </c>
      <c r="B115" s="1" t="s">
        <v>31</v>
      </c>
      <c r="C115" s="1" t="s">
        <v>32</v>
      </c>
      <c r="D115" s="209">
        <v>13.51</v>
      </c>
      <c r="E115" s="209">
        <v>5195000</v>
      </c>
      <c r="F115" s="209">
        <v>2.6010000000000002E-6</v>
      </c>
      <c r="H115" s="75" t="s">
        <v>145</v>
      </c>
      <c r="I115" s="18"/>
      <c r="J115" s="18"/>
      <c r="K115" s="18"/>
      <c r="L115" s="18"/>
      <c r="M115" s="18"/>
      <c r="N115" s="28"/>
    </row>
    <row r="116" spans="1:22" ht="15.75" thickBot="1" x14ac:dyDescent="0.3">
      <c r="A116" s="1" t="s">
        <v>39</v>
      </c>
      <c r="B116" s="1" t="s">
        <v>31</v>
      </c>
      <c r="C116" s="1" t="s">
        <v>32</v>
      </c>
      <c r="D116" s="209">
        <v>40130</v>
      </c>
      <c r="E116" s="209">
        <v>4955000</v>
      </c>
      <c r="F116" s="209">
        <v>8.0979999999999993E-3</v>
      </c>
      <c r="H116" s="76" t="s">
        <v>146</v>
      </c>
      <c r="I116" s="19"/>
      <c r="J116" s="24">
        <f>IF($G$112&lt;&gt;"","Point Deleted",$F$112)</f>
        <v>2.7359999999999999E-5</v>
      </c>
      <c r="K116" s="24">
        <f>IF($G$113&lt;&gt;"","Point Deleted",$F$113)</f>
        <v>2.728E-5</v>
      </c>
      <c r="L116" s="19"/>
      <c r="M116" s="24">
        <f>IFERROR(AVERAGE(J116:L116),"")</f>
        <v>2.7319999999999999E-5</v>
      </c>
      <c r="N116" s="39">
        <f>IFERROR(STDEV(J116:L116),"")</f>
        <v>5.6568542494923258E-8</v>
      </c>
    </row>
    <row r="117" spans="1:22" x14ac:dyDescent="0.25">
      <c r="A117" s="1" t="s">
        <v>40</v>
      </c>
      <c r="B117" s="1" t="s">
        <v>31</v>
      </c>
      <c r="C117" s="1" t="s">
        <v>32</v>
      </c>
      <c r="D117" s="209">
        <v>31620</v>
      </c>
      <c r="E117" s="209">
        <v>4851000</v>
      </c>
      <c r="F117" s="209">
        <v>6.5189999999999996E-3</v>
      </c>
      <c r="H117" s="77" t="s">
        <v>147</v>
      </c>
      <c r="I117" s="17"/>
      <c r="J117" s="43">
        <f>IFERROR(IF(ISTEXT($J$113),NA(),($J$113 * $I$113) / ($F$136 * 3600)),"")</f>
        <v>1.1209277777777776E-6</v>
      </c>
      <c r="K117" s="30">
        <f>IFERROR(IF(ISTEXT($K$113),NA(),($K$113 * $I$113) / ($F$136 * 3600)),"")</f>
        <v>9.0162222222222217E-7</v>
      </c>
      <c r="L117" s="30">
        <f>IFERROR(IF(ISTEXT($L$113),NA(),($L$113 * $I$113) / ($F$136 * 3600)),"")</f>
        <v>9.1662222222222224E-7</v>
      </c>
      <c r="M117" s="30">
        <f>IFERROR(AVERAGE(J117:L117),"")</f>
        <v>9.7972407407407409E-7</v>
      </c>
      <c r="N117" s="40">
        <f>IFERROR(STDEV(J117:L117),"")</f>
        <v>1.2251577226925719E-7</v>
      </c>
    </row>
    <row r="118" spans="1:22" ht="18" x14ac:dyDescent="0.35">
      <c r="A118" s="1" t="s">
        <v>41</v>
      </c>
      <c r="B118" s="1" t="s">
        <v>31</v>
      </c>
      <c r="C118" s="1" t="s">
        <v>32</v>
      </c>
      <c r="D118" s="209">
        <v>32390</v>
      </c>
      <c r="E118" s="209">
        <v>4887000</v>
      </c>
      <c r="F118" s="209">
        <v>6.6270000000000001E-3</v>
      </c>
      <c r="H118" s="75" t="s">
        <v>148</v>
      </c>
      <c r="I118" s="18"/>
      <c r="J118" s="130">
        <f>IFERROR(IF(ISTEXT($J$114),NA(),$J$114),"")</f>
        <v>46.15989072</v>
      </c>
      <c r="K118" s="125">
        <f>IFERROR(IF(ISTEXT($K$114),NA(),$K$114),"")</f>
        <v>49.919890720000005</v>
      </c>
      <c r="L118" s="125">
        <f>IFERROR(IF(ISTEXT($L$114),NA(),$L$114),"")</f>
        <v>52.079890720000002</v>
      </c>
      <c r="M118" s="125">
        <f>IFERROR(AVERAGE(J118:L118),"")</f>
        <v>49.386557386666674</v>
      </c>
      <c r="N118" s="128">
        <f>IFERROR(STDEV(J118:L118),"")</f>
        <v>2.9958193091929526</v>
      </c>
    </row>
    <row r="119" spans="1:22" x14ac:dyDescent="0.25">
      <c r="A119" s="1" t="s">
        <v>36</v>
      </c>
      <c r="B119" s="1" t="s">
        <v>31</v>
      </c>
      <c r="C119" s="1" t="s">
        <v>32</v>
      </c>
      <c r="D119" s="209">
        <v>81380000</v>
      </c>
      <c r="E119" s="209">
        <v>7049000</v>
      </c>
      <c r="F119" s="209">
        <v>11.54</v>
      </c>
      <c r="H119" s="75" t="s">
        <v>149</v>
      </c>
      <c r="I119" s="18"/>
      <c r="J119" s="70">
        <f>IFERROR(IF(OR(ISTEXT($J$112),ISTEXT($J$113),ISTEXT($J$114)),NA(),(($J$112 * $I$112) + ($J$113 * $I$113)) / $J$114 / $I$114),"")</f>
        <v>0.85597039270171538</v>
      </c>
      <c r="K119" s="57">
        <f>IFERROR(IF(OR(ISTEXT($K$112),ISTEXT($K$113),ISTEXT($K$114)),NA(),(($K$112 * $I$112) + ($K$113 * $I$113)) / $K$114 / $I$114),"")</f>
        <v>0.73586792606130402</v>
      </c>
      <c r="L119" s="57">
        <f>IFERROR(IF(OR(ISTEXT($L$112),ISTEXT($L$113),ISTEXT($L$114)),NA(),(($L$112 * $I$112) + ($L$113 * $I$113)) / $L$114 / $I$114),"")</f>
        <v>0.70422356779732775</v>
      </c>
      <c r="M119" s="57">
        <f>IFERROR(AVERAGE(J119:L119),"")</f>
        <v>0.76535396218678242</v>
      </c>
      <c r="N119" s="129">
        <f>IFERROR(STDEV(J119:L119),"")</f>
        <v>8.0055258802501417E-2</v>
      </c>
    </row>
    <row r="120" spans="1:22" ht="18.75" thickBot="1" x14ac:dyDescent="0.4">
      <c r="A120" s="1" t="s">
        <v>37</v>
      </c>
      <c r="B120" s="1" t="s">
        <v>31</v>
      </c>
      <c r="C120" s="1" t="s">
        <v>32</v>
      </c>
      <c r="D120" s="209">
        <v>58650000</v>
      </c>
      <c r="E120" s="209">
        <v>4699000</v>
      </c>
      <c r="F120" s="209">
        <v>12.48</v>
      </c>
      <c r="H120" s="78" t="s">
        <v>151</v>
      </c>
      <c r="I120" s="29"/>
      <c r="J120" s="46">
        <f>IFERROR($J$117 / $J$114 / $F$135 * 1000000,"")</f>
        <v>0.22075989276199318</v>
      </c>
      <c r="K120" s="33">
        <f>IFERROR($K$117 / $K$114 / $F$135 * 1000000,"")</f>
        <v>0.16419438300736838</v>
      </c>
      <c r="L120" s="33">
        <f>IFERROR($L$117 / $L$114 / $F$135 * 1000000,"")</f>
        <v>0.16000281831868812</v>
      </c>
      <c r="M120" s="33">
        <f>IFERROR(AVERAGE(J120:L120),"")</f>
        <v>0.18165236469601656</v>
      </c>
      <c r="N120" s="42">
        <f>IFERROR(STDEV(J120:L120),"")</f>
        <v>3.3932895060813845E-2</v>
      </c>
    </row>
    <row r="121" spans="1:22" ht="15.75" thickTop="1" x14ac:dyDescent="0.25">
      <c r="A121" s="1" t="s">
        <v>38</v>
      </c>
      <c r="B121" s="1" t="s">
        <v>31</v>
      </c>
      <c r="C121" s="1" t="s">
        <v>32</v>
      </c>
      <c r="D121" s="209">
        <v>60120000</v>
      </c>
      <c r="E121" s="209">
        <v>4616000</v>
      </c>
      <c r="F121" s="209">
        <v>13.02</v>
      </c>
      <c r="H121" s="72"/>
    </row>
    <row r="122" spans="1:22" ht="15.75" thickBot="1" x14ac:dyDescent="0.3">
      <c r="A122" s="1" t="s">
        <v>33</v>
      </c>
      <c r="B122" s="1" t="s">
        <v>31</v>
      </c>
      <c r="C122" s="1" t="s">
        <v>32</v>
      </c>
      <c r="D122" s="209">
        <v>48930000</v>
      </c>
      <c r="E122" s="209">
        <v>4967000</v>
      </c>
      <c r="F122" s="209">
        <v>9.8510000000000009</v>
      </c>
      <c r="H122" s="73" t="s">
        <v>152</v>
      </c>
    </row>
    <row r="123" spans="1:22" ht="15.75" thickTop="1" x14ac:dyDescent="0.25">
      <c r="A123" s="1" t="s">
        <v>34</v>
      </c>
      <c r="B123" s="1" t="s">
        <v>31</v>
      </c>
      <c r="C123" s="1" t="s">
        <v>32</v>
      </c>
      <c r="D123" s="209">
        <v>46350000</v>
      </c>
      <c r="E123" s="209">
        <v>5059000</v>
      </c>
      <c r="F123" s="209">
        <v>9.1620000000000008</v>
      </c>
      <c r="H123" s="79" t="s">
        <v>142</v>
      </c>
      <c r="I123" s="50">
        <v>0.25</v>
      </c>
      <c r="J123" s="131">
        <f>($F$131 - $M$127) * $F$134</f>
        <v>47.279973058000003</v>
      </c>
      <c r="K123" s="131">
        <f>($F$132 - $M$127) * $F$134</f>
        <v>45.399973058</v>
      </c>
      <c r="L123" s="131">
        <f>($F$133 - $M$127) * $F$134</f>
        <v>44.919973058000004</v>
      </c>
      <c r="M123" s="134">
        <f>IFERROR(AVERAGE(J123:L123),"")</f>
        <v>45.866639724666669</v>
      </c>
      <c r="N123" s="144">
        <f>IFERROR(STDEV(J123:L123),"")</f>
        <v>1.2472903965529976</v>
      </c>
    </row>
    <row r="124" spans="1:22" x14ac:dyDescent="0.25">
      <c r="A124" s="1" t="s">
        <v>35</v>
      </c>
      <c r="B124" s="1" t="s">
        <v>31</v>
      </c>
      <c r="C124" s="1" t="s">
        <v>32</v>
      </c>
      <c r="D124" s="209">
        <v>46570000</v>
      </c>
      <c r="E124" s="209">
        <v>5092000</v>
      </c>
      <c r="F124" s="209">
        <v>9.1470000000000002</v>
      </c>
      <c r="H124" s="80" t="s">
        <v>143</v>
      </c>
      <c r="I124" s="22">
        <v>7.4999999999999997E-2</v>
      </c>
      <c r="J124" s="23">
        <f>($F$125 - $M$127) * $F$134</f>
        <v>6.9279730580000001</v>
      </c>
      <c r="K124" s="23">
        <f>($F$126 - $M$127) * $F$134</f>
        <v>6.5999730579999998</v>
      </c>
      <c r="L124" s="23">
        <f>($F$127 - $M$127) * $F$134</f>
        <v>6.1759730580000003</v>
      </c>
      <c r="M124" s="31">
        <f>IFERROR(AVERAGE(J124:L124),"")</f>
        <v>6.5679730579999998</v>
      </c>
      <c r="N124" s="136">
        <f>IFERROR(STDEV(J124:L124),"")</f>
        <v>0.37701989337434161</v>
      </c>
    </row>
    <row r="125" spans="1:22" x14ac:dyDescent="0.25">
      <c r="A125" s="1" t="s">
        <v>48</v>
      </c>
      <c r="B125" s="1" t="s">
        <v>31</v>
      </c>
      <c r="C125" s="1" t="s">
        <v>32</v>
      </c>
      <c r="D125" s="209">
        <v>8839000</v>
      </c>
      <c r="E125" s="209">
        <v>5104000</v>
      </c>
      <c r="F125" s="209">
        <v>1.732</v>
      </c>
      <c r="H125" s="80" t="s">
        <v>144</v>
      </c>
      <c r="I125" s="20">
        <v>0.25</v>
      </c>
      <c r="J125" s="123">
        <f>($F$128 - $M$127) * $F$134</f>
        <v>51.319973058000002</v>
      </c>
      <c r="K125" s="123">
        <f>($F$129 - $M$127) * $F$134</f>
        <v>50.839973058000005</v>
      </c>
      <c r="L125" s="123">
        <f>($F$130 - $M$127) * $F$134</f>
        <v>52.039973058000001</v>
      </c>
      <c r="M125" s="125">
        <f>IFERROR(AVERAGE(J125:L125),"")</f>
        <v>51.399973058</v>
      </c>
      <c r="N125" s="136">
        <f>IFERROR(STDEV(J125:L125),"")</f>
        <v>0.60398675482165798</v>
      </c>
    </row>
    <row r="126" spans="1:22" x14ac:dyDescent="0.25">
      <c r="A126" s="1" t="s">
        <v>49</v>
      </c>
      <c r="B126" s="1" t="s">
        <v>31</v>
      </c>
      <c r="C126" s="1" t="s">
        <v>32</v>
      </c>
      <c r="D126" s="209">
        <v>8179000</v>
      </c>
      <c r="E126" s="209">
        <v>4958000</v>
      </c>
      <c r="F126" s="209">
        <v>1.65</v>
      </c>
      <c r="H126" s="80" t="s">
        <v>145</v>
      </c>
      <c r="I126" s="18"/>
      <c r="J126" s="18"/>
      <c r="K126" s="18"/>
      <c r="L126" s="18"/>
      <c r="M126" s="18"/>
      <c r="N126" s="53"/>
    </row>
    <row r="127" spans="1:22" ht="15.75" thickBot="1" x14ac:dyDescent="0.3">
      <c r="A127" s="1" t="s">
        <v>50</v>
      </c>
      <c r="B127" s="1" t="s">
        <v>31</v>
      </c>
      <c r="C127" s="1" t="s">
        <v>32</v>
      </c>
      <c r="D127" s="209">
        <v>7929000</v>
      </c>
      <c r="E127" s="209">
        <v>5136000</v>
      </c>
      <c r="F127" s="209">
        <v>1.544</v>
      </c>
      <c r="H127" s="81" t="s">
        <v>146</v>
      </c>
      <c r="I127" s="48"/>
      <c r="J127" s="49">
        <f>IF($G$114&lt;&gt;"","Point Deleted",$F$114)</f>
        <v>1.0869999999999999E-5</v>
      </c>
      <c r="K127" s="49">
        <f>IF($G$115&lt;&gt;"","Point Deleted",$F$115)</f>
        <v>2.6010000000000002E-6</v>
      </c>
      <c r="L127" s="48"/>
      <c r="M127" s="49">
        <f t="shared" ref="M127:M132" si="8">IFERROR(AVERAGE(J127:L127),"")</f>
        <v>6.7355000000000001E-6</v>
      </c>
      <c r="N127" s="64">
        <f t="shared" ref="N127:N132" si="9">IFERROR(STDEV(J127:L127),"")</f>
        <v>5.8470659736315609E-6</v>
      </c>
    </row>
    <row r="128" spans="1:22" ht="66.75" thickTop="1" thickBot="1" x14ac:dyDescent="0.3">
      <c r="A128" s="1" t="s">
        <v>45</v>
      </c>
      <c r="B128" s="1" t="s">
        <v>31</v>
      </c>
      <c r="C128" s="1" t="s">
        <v>32</v>
      </c>
      <c r="D128" s="209">
        <v>58790000</v>
      </c>
      <c r="E128" s="209">
        <v>4584000</v>
      </c>
      <c r="F128" s="209">
        <v>12.83</v>
      </c>
      <c r="H128" s="82" t="s">
        <v>147</v>
      </c>
      <c r="I128" s="47"/>
      <c r="J128" s="69">
        <f>IFERROR(IF(ISTEXT($J$124),NA(),($J$124 * $I$124) / ($F$136 * 3600)),"")</f>
        <v>7.2166386020833327E-5</v>
      </c>
      <c r="K128" s="56">
        <f>IFERROR(IF(ISTEXT($K$124),NA(),($K$124 * $I$124) / ($F$136 * 3600)),"")</f>
        <v>6.8749719354166663E-5</v>
      </c>
      <c r="L128" s="56">
        <f>IFERROR(IF(ISTEXT($L$124),NA(),($L$124 * $I$124) / ($F$136 * 3600)),"")</f>
        <v>6.4333052687500002E-5</v>
      </c>
      <c r="M128" s="56">
        <f t="shared" si="8"/>
        <v>6.841638602083333E-5</v>
      </c>
      <c r="N128" s="65">
        <f t="shared" si="9"/>
        <v>3.9272905559827219E-6</v>
      </c>
      <c r="P128" s="83" t="s">
        <v>153</v>
      </c>
      <c r="Q128" s="83" t="s">
        <v>154</v>
      </c>
      <c r="R128" s="84" t="s">
        <v>127</v>
      </c>
      <c r="S128" s="84" t="s">
        <v>155</v>
      </c>
      <c r="T128" s="84" t="s">
        <v>156</v>
      </c>
      <c r="U128" s="84" t="s">
        <v>157</v>
      </c>
      <c r="V128" s="84" t="s">
        <v>149</v>
      </c>
    </row>
    <row r="129" spans="1:22" ht="18.75" thickTop="1" x14ac:dyDescent="0.35">
      <c r="A129" s="1" t="s">
        <v>46</v>
      </c>
      <c r="B129" s="1" t="s">
        <v>31</v>
      </c>
      <c r="C129" s="1" t="s">
        <v>32</v>
      </c>
      <c r="D129" s="209">
        <v>58600000</v>
      </c>
      <c r="E129" s="209">
        <v>4610000</v>
      </c>
      <c r="F129" s="209">
        <v>12.71</v>
      </c>
      <c r="H129" s="80" t="s">
        <v>148</v>
      </c>
      <c r="I129" s="18"/>
      <c r="J129" s="130">
        <f>IFERROR(IF(ISTEXT($J$125),NA(),$J$125),"")</f>
        <v>51.319973058000002</v>
      </c>
      <c r="K129" s="125">
        <f>IFERROR(IF(ISTEXT($K$125),NA(),$K$125),"")</f>
        <v>50.839973058000005</v>
      </c>
      <c r="L129" s="125">
        <f>IFERROR(IF(ISTEXT($L$125),NA(),$L$125),"")</f>
        <v>52.039973058000001</v>
      </c>
      <c r="M129" s="125">
        <f t="shared" si="8"/>
        <v>51.399973058</v>
      </c>
      <c r="N129" s="136">
        <f t="shared" si="9"/>
        <v>0.60398675482165798</v>
      </c>
      <c r="Q129" s="85"/>
      <c r="R129" s="85" t="s">
        <v>141</v>
      </c>
      <c r="S129" s="86">
        <f>$J$120</f>
        <v>0.22075989276199318</v>
      </c>
      <c r="T129" s="86">
        <f>$K$120</f>
        <v>0.16419438300736838</v>
      </c>
      <c r="U129" s="86">
        <f>$L$120</f>
        <v>0.16000281831868812</v>
      </c>
      <c r="V129" s="90">
        <f>$M$119</f>
        <v>0.76535396218678242</v>
      </c>
    </row>
    <row r="130" spans="1:22" x14ac:dyDescent="0.25">
      <c r="A130" s="1" t="s">
        <v>47</v>
      </c>
      <c r="B130" s="1" t="s">
        <v>31</v>
      </c>
      <c r="C130" s="1" t="s">
        <v>32</v>
      </c>
      <c r="D130" s="209">
        <v>59610000</v>
      </c>
      <c r="E130" s="209">
        <v>4583000</v>
      </c>
      <c r="F130" s="209">
        <v>13.01</v>
      </c>
      <c r="H130" s="80" t="s">
        <v>149</v>
      </c>
      <c r="I130" s="18"/>
      <c r="J130" s="70">
        <f>IFERROR(IF(OR(ISTEXT($J$123),ISTEXT($J$124),ISTEXT($J$125)),NA(),(($J$123 * $I$123) + ($J$124 * $I$124)) / $J$125 / $I$125),"")</f>
        <v>0.9617769073965986</v>
      </c>
      <c r="K130" s="57">
        <f>IFERROR(IF(OR(ISTEXT($K$123),ISTEXT($K$124),ISTEXT($K$125)),NA(),(($K$123 * $I$123) + ($K$124 * $I$124)) / $K$125 / $I$125),"")</f>
        <v>0.9319431566446208</v>
      </c>
      <c r="L130" s="57">
        <f>IFERROR(IF(OR(ISTEXT($L$123),ISTEXT($L$124),ISTEXT($L$125)),NA(),(($L$123 * $I$123) + ($L$124 * $I$124)) / $L$125 / $I$125),"")</f>
        <v>0.89878534186154269</v>
      </c>
      <c r="M130" s="57">
        <f t="shared" si="8"/>
        <v>0.93083513530092077</v>
      </c>
      <c r="N130" s="66">
        <f t="shared" si="9"/>
        <v>3.151039694470513E-2</v>
      </c>
      <c r="P130" s="220" t="str">
        <f>$B$112</f>
        <v>Talinolol</v>
      </c>
      <c r="Q130" s="88">
        <f>$F$137</f>
        <v>10</v>
      </c>
      <c r="R130" s="85" t="s">
        <v>152</v>
      </c>
      <c r="S130" s="146">
        <f>$J$131</f>
        <v>12.783678861120896</v>
      </c>
      <c r="T130" s="146">
        <f>$K$131</f>
        <v>12.293426040199186</v>
      </c>
      <c r="U130" s="146">
        <f>$L$131</f>
        <v>11.238398084312999</v>
      </c>
      <c r="V130" s="90">
        <f>$M$130</f>
        <v>0.93083513530092077</v>
      </c>
    </row>
    <row r="131" spans="1:22" ht="18.75" thickBot="1" x14ac:dyDescent="0.4">
      <c r="A131" s="1" t="s">
        <v>42</v>
      </c>
      <c r="B131" s="1" t="s">
        <v>31</v>
      </c>
      <c r="C131" s="1" t="s">
        <v>32</v>
      </c>
      <c r="D131" s="209">
        <v>59090000</v>
      </c>
      <c r="E131" s="209">
        <v>5000000</v>
      </c>
      <c r="F131" s="209">
        <v>11.82</v>
      </c>
      <c r="H131" s="81" t="s">
        <v>151</v>
      </c>
      <c r="I131" s="48"/>
      <c r="J131" s="145">
        <f>IFERROR($J$128 / $J$125 / $F$135 * 1000000,"")</f>
        <v>12.783678861120896</v>
      </c>
      <c r="K131" s="142">
        <f>IFERROR($K$128 / $K$125 / $F$135 * 1000000,"")</f>
        <v>12.293426040199186</v>
      </c>
      <c r="L131" s="142">
        <f>IFERROR($L$128 / $L$125 / $F$135 * 1000000,"")</f>
        <v>11.238398084312999</v>
      </c>
      <c r="M131" s="142">
        <f t="shared" si="8"/>
        <v>12.105167661877694</v>
      </c>
      <c r="N131" s="110">
        <f t="shared" si="9"/>
        <v>0.78965440703461054</v>
      </c>
      <c r="P131" s="91"/>
      <c r="Q131" s="91"/>
      <c r="R131" s="92" t="s">
        <v>123</v>
      </c>
      <c r="S131" s="147">
        <f>$J$132</f>
        <v>57.907614925793169</v>
      </c>
      <c r="T131" s="147">
        <f>$K$132</f>
        <v>74.871172905150516</v>
      </c>
      <c r="U131" s="147">
        <f>$L$132</f>
        <v>70.238750807056064</v>
      </c>
      <c r="V131" s="92"/>
    </row>
    <row r="132" spans="1:22" ht="15.75" thickBot="1" x14ac:dyDescent="0.3">
      <c r="A132" s="1" t="s">
        <v>43</v>
      </c>
      <c r="B132" s="1" t="s">
        <v>31</v>
      </c>
      <c r="C132" s="1" t="s">
        <v>32</v>
      </c>
      <c r="D132" s="209">
        <v>58300000</v>
      </c>
      <c r="E132" s="209">
        <v>5138000</v>
      </c>
      <c r="F132" s="209">
        <v>11.35</v>
      </c>
      <c r="H132" s="139" t="s">
        <v>123</v>
      </c>
      <c r="I132" s="55"/>
      <c r="J132" s="143">
        <f>IFERROR($J$131 / $J$120,"")</f>
        <v>57.907614925793169</v>
      </c>
      <c r="K132" s="143">
        <f>IFERROR($K$131 / $K$120,"")</f>
        <v>74.871172905150516</v>
      </c>
      <c r="L132" s="143">
        <f>IFERROR($L$131 / $L$120,"")</f>
        <v>70.238750807056064</v>
      </c>
      <c r="M132" s="143">
        <f t="shared" si="8"/>
        <v>67.67251287933324</v>
      </c>
      <c r="N132" s="137">
        <f t="shared" si="9"/>
        <v>8.7681102670995426</v>
      </c>
      <c r="P132" s="94"/>
      <c r="Q132" s="94"/>
      <c r="R132" s="85"/>
      <c r="S132" s="85"/>
      <c r="T132" s="85"/>
      <c r="U132" s="85"/>
      <c r="V132" s="85"/>
    </row>
    <row r="133" spans="1:22" ht="15.75" thickTop="1" x14ac:dyDescent="0.25">
      <c r="A133" s="1" t="s">
        <v>44</v>
      </c>
      <c r="B133" s="1" t="s">
        <v>31</v>
      </c>
      <c r="C133" s="1" t="s">
        <v>32</v>
      </c>
      <c r="D133" s="209">
        <v>56960000</v>
      </c>
      <c r="E133" s="209">
        <v>5074000</v>
      </c>
      <c r="F133" s="209">
        <v>11.23</v>
      </c>
      <c r="H133" s="72"/>
    </row>
    <row r="134" spans="1:22" x14ac:dyDescent="0.25">
      <c r="C134" s="73"/>
      <c r="E134" s="210" t="s">
        <v>4</v>
      </c>
      <c r="F134" s="211">
        <v>4</v>
      </c>
      <c r="H134" s="72"/>
    </row>
    <row r="135" spans="1:22" x14ac:dyDescent="0.25">
      <c r="C135" s="73"/>
      <c r="E135" s="212" t="s">
        <v>138</v>
      </c>
      <c r="F135" s="213">
        <v>0.11</v>
      </c>
      <c r="H135" s="72"/>
    </row>
    <row r="136" spans="1:22" x14ac:dyDescent="0.25">
      <c r="C136" s="73"/>
      <c r="E136" s="212" t="s">
        <v>139</v>
      </c>
      <c r="F136" s="213">
        <v>2</v>
      </c>
      <c r="H136" s="72"/>
    </row>
    <row r="137" spans="1:22" x14ac:dyDescent="0.25">
      <c r="C137" s="73"/>
      <c r="E137" s="214" t="s">
        <v>140</v>
      </c>
      <c r="F137" s="215">
        <v>10</v>
      </c>
      <c r="H137" s="72"/>
    </row>
    <row r="143" spans="1:22" ht="15.75" thickBot="1" x14ac:dyDescent="0.3">
      <c r="H143" s="73" t="s">
        <v>141</v>
      </c>
    </row>
    <row r="144" spans="1:22" ht="15.75" thickTop="1" x14ac:dyDescent="0.25">
      <c r="A144" s="1" t="s">
        <v>7</v>
      </c>
      <c r="B144" s="1" t="s">
        <v>51</v>
      </c>
      <c r="C144" s="1" t="s">
        <v>52</v>
      </c>
      <c r="D144" s="209">
        <v>543.79999999999995</v>
      </c>
      <c r="E144" s="209">
        <v>5350000</v>
      </c>
      <c r="F144" s="209">
        <v>1.016E-4</v>
      </c>
      <c r="H144" s="74" t="s">
        <v>142</v>
      </c>
      <c r="I144" s="25">
        <v>7.4999999999999997E-2</v>
      </c>
      <c r="J144" s="124">
        <f>($F$154 - $M$148) * $F$166</f>
        <v>15.96762292</v>
      </c>
      <c r="K144" s="124">
        <f>($F$155 - $M$148) * $F$166</f>
        <v>15.54762292</v>
      </c>
      <c r="L144" s="124">
        <f>($F$156 - $M$148) * $F$166</f>
        <v>14.27562292</v>
      </c>
      <c r="M144" s="126">
        <f>IFERROR(AVERAGE(J144:L144),"")</f>
        <v>15.263622919999998</v>
      </c>
      <c r="N144" s="127">
        <f>IFERROR(STDEV(J144:L144),"")</f>
        <v>0.88102667383002664</v>
      </c>
      <c r="P144" s="85" t="s">
        <v>141</v>
      </c>
      <c r="Q144" s="15">
        <f>$M$152</f>
        <v>25.499995787113829</v>
      </c>
      <c r="R144" s="13">
        <f>$N$152</f>
        <v>4.129384458443015</v>
      </c>
    </row>
    <row r="145" spans="1:22" x14ac:dyDescent="0.25">
      <c r="A145" s="1" t="s">
        <v>10</v>
      </c>
      <c r="B145" s="1" t="s">
        <v>51</v>
      </c>
      <c r="C145" s="1" t="s">
        <v>52</v>
      </c>
      <c r="D145" s="209">
        <v>453.6</v>
      </c>
      <c r="E145" s="209">
        <v>5217000</v>
      </c>
      <c r="F145" s="209">
        <v>8.6940000000000004E-5</v>
      </c>
      <c r="H145" s="75" t="s">
        <v>143</v>
      </c>
      <c r="I145" s="20">
        <v>0.25</v>
      </c>
      <c r="J145" s="23">
        <f>($F$148 - $M$148) * $F$166</f>
        <v>3.5156229200000002</v>
      </c>
      <c r="K145" s="23">
        <f>($F$149 - $M$148) * $F$166</f>
        <v>3.1372229200000001</v>
      </c>
      <c r="L145" s="23">
        <f>($F$150 - $M$148) * $F$166</f>
        <v>2.7368229200000003</v>
      </c>
      <c r="M145" s="31">
        <f>IFERROR(AVERAGE(J145:L145),"")</f>
        <v>3.1298895866666672</v>
      </c>
      <c r="N145" s="38">
        <f>IFERROR(STDEV(J145:L145),"")</f>
        <v>0.38945178563376964</v>
      </c>
      <c r="P145" s="85" t="s">
        <v>152</v>
      </c>
      <c r="Q145" s="15">
        <f>$M$163</f>
        <v>19.440859034226659</v>
      </c>
      <c r="R145" s="13">
        <f>$N$163</f>
        <v>1.7268471065685216</v>
      </c>
    </row>
    <row r="146" spans="1:22" x14ac:dyDescent="0.25">
      <c r="A146" s="1" t="s">
        <v>11</v>
      </c>
      <c r="B146" s="1" t="s">
        <v>51</v>
      </c>
      <c r="C146" s="1" t="s">
        <v>52</v>
      </c>
      <c r="D146" s="209">
        <v>130</v>
      </c>
      <c r="E146" s="209">
        <v>5179000</v>
      </c>
      <c r="F146" s="209">
        <v>2.5109999999999998E-5</v>
      </c>
      <c r="H146" s="75" t="s">
        <v>144</v>
      </c>
      <c r="I146" s="22">
        <v>7.4999999999999997E-2</v>
      </c>
      <c r="J146" s="123">
        <f>($F$151 - $M$148) * $F$166</f>
        <v>37.519622920000003</v>
      </c>
      <c r="K146" s="123">
        <f>($F$152 - $M$148) * $F$166</f>
        <v>38.67962292</v>
      </c>
      <c r="L146" s="123">
        <f>($F$153 - $M$148) * $F$166</f>
        <v>40.519622920000003</v>
      </c>
      <c r="M146" s="125">
        <f>IFERROR(AVERAGE(J146:L146),"")</f>
        <v>38.906289586666666</v>
      </c>
      <c r="N146" s="128">
        <f>IFERROR(STDEV(J146:L146),"")</f>
        <v>1.5127899171178179</v>
      </c>
    </row>
    <row r="147" spans="1:22" x14ac:dyDescent="0.25">
      <c r="A147" s="1" t="s">
        <v>12</v>
      </c>
      <c r="B147" s="1" t="s">
        <v>51</v>
      </c>
      <c r="C147" s="1" t="s">
        <v>52</v>
      </c>
      <c r="D147" s="209">
        <v>324</v>
      </c>
      <c r="E147" s="209">
        <v>5195000</v>
      </c>
      <c r="F147" s="209">
        <v>6.2360000000000006E-5</v>
      </c>
      <c r="H147" s="75" t="s">
        <v>145</v>
      </c>
      <c r="I147" s="18"/>
      <c r="J147" s="18"/>
      <c r="K147" s="18"/>
      <c r="L147" s="18"/>
      <c r="M147" s="18"/>
      <c r="N147" s="28"/>
    </row>
    <row r="148" spans="1:22" ht="15.75" thickBot="1" x14ac:dyDescent="0.3">
      <c r="A148" s="1" t="s">
        <v>59</v>
      </c>
      <c r="B148" s="1" t="s">
        <v>51</v>
      </c>
      <c r="C148" s="1" t="s">
        <v>52</v>
      </c>
      <c r="D148" s="209">
        <v>4153000</v>
      </c>
      <c r="E148" s="209">
        <v>4725000</v>
      </c>
      <c r="F148" s="209">
        <v>0.879</v>
      </c>
      <c r="H148" s="76" t="s">
        <v>146</v>
      </c>
      <c r="I148" s="19"/>
      <c r="J148" s="148">
        <f>IF($G$144&lt;&gt;"","Point Deleted",$F$144)</f>
        <v>1.016E-4</v>
      </c>
      <c r="K148" s="24">
        <f>IF($G$145&lt;&gt;"","Point Deleted",$F$145)</f>
        <v>8.6940000000000004E-5</v>
      </c>
      <c r="L148" s="19"/>
      <c r="M148" s="24">
        <f>IFERROR(AVERAGE(J148:L148),"")</f>
        <v>9.4270000000000004E-5</v>
      </c>
      <c r="N148" s="39">
        <f>IFERROR(STDEV(J148:L148),"")</f>
        <v>1.0366185412194785E-5</v>
      </c>
    </row>
    <row r="149" spans="1:22" x14ac:dyDescent="0.25">
      <c r="A149" s="1" t="s">
        <v>60</v>
      </c>
      <c r="B149" s="1" t="s">
        <v>51</v>
      </c>
      <c r="C149" s="1" t="s">
        <v>52</v>
      </c>
      <c r="D149" s="209">
        <v>3809000</v>
      </c>
      <c r="E149" s="209">
        <v>4856000</v>
      </c>
      <c r="F149" s="209">
        <v>0.78439999999999999</v>
      </c>
      <c r="H149" s="77" t="s">
        <v>147</v>
      </c>
      <c r="I149" s="17"/>
      <c r="J149" s="152">
        <f>IFERROR(IF(ISTEXT($J$145),NA(),($J$145 * $I$145) / ($F$168 * 3600)),"")</f>
        <v>1.2207024027777778E-4</v>
      </c>
      <c r="K149" s="149">
        <f>IFERROR(IF(ISTEXT($K$145),NA(),($K$145 * $I$145) / ($F$168 * 3600)),"")</f>
        <v>1.089313513888889E-4</v>
      </c>
      <c r="L149" s="30">
        <f>IFERROR(IF(ISTEXT($L$145),NA(),($L$145 * $I$145) / ($F$168 * 3600)),"")</f>
        <v>9.5028573611111123E-5</v>
      </c>
      <c r="M149" s="149">
        <f>IFERROR(AVERAGE(J149:L149),"")</f>
        <v>1.0867672175925927E-4</v>
      </c>
      <c r="N149" s="40">
        <f>IFERROR(STDEV(J149:L149),"")</f>
        <v>1.3522631445617071E-5</v>
      </c>
    </row>
    <row r="150" spans="1:22" ht="18" x14ac:dyDescent="0.35">
      <c r="A150" s="1" t="s">
        <v>61</v>
      </c>
      <c r="B150" s="1" t="s">
        <v>51</v>
      </c>
      <c r="C150" s="1" t="s">
        <v>52</v>
      </c>
      <c r="D150" s="209">
        <v>3424000</v>
      </c>
      <c r="E150" s="209">
        <v>5003000</v>
      </c>
      <c r="F150" s="209">
        <v>0.68430000000000002</v>
      </c>
      <c r="H150" s="75" t="s">
        <v>148</v>
      </c>
      <c r="I150" s="18"/>
      <c r="J150" s="130">
        <f>IFERROR(IF(ISTEXT($J$146),NA(),$J$146),"")</f>
        <v>37.519622920000003</v>
      </c>
      <c r="K150" s="125">
        <f>IFERROR(IF(ISTEXT($K$146),NA(),$K$146),"")</f>
        <v>38.67962292</v>
      </c>
      <c r="L150" s="125">
        <f>IFERROR(IF(ISTEXT($L$146),NA(),$L$146),"")</f>
        <v>40.519622920000003</v>
      </c>
      <c r="M150" s="125">
        <f>IFERROR(AVERAGE(J150:L150),"")</f>
        <v>38.906289586666666</v>
      </c>
      <c r="N150" s="128">
        <f>IFERROR(STDEV(J150:L150),"")</f>
        <v>1.5127899171178179</v>
      </c>
    </row>
    <row r="151" spans="1:22" x14ac:dyDescent="0.25">
      <c r="A151" s="1" t="s">
        <v>56</v>
      </c>
      <c r="B151" s="1" t="s">
        <v>51</v>
      </c>
      <c r="C151" s="1" t="s">
        <v>52</v>
      </c>
      <c r="D151" s="209">
        <v>65920000</v>
      </c>
      <c r="E151" s="209">
        <v>7028000</v>
      </c>
      <c r="F151" s="209">
        <v>9.3800000000000008</v>
      </c>
      <c r="H151" s="75" t="s">
        <v>149</v>
      </c>
      <c r="I151" s="18"/>
      <c r="J151" s="70">
        <f>IFERROR(IF(OR(ISTEXT($J$144),ISTEXT($J$145),ISTEXT($J$146)),NA(),(($J$144 * $I$144) + ($J$145 * $I$145)) / $J$146 / $I$146),"")</f>
        <v>0.73791695736654983</v>
      </c>
      <c r="K151" s="57">
        <f>IFERROR(IF(OR(ISTEXT($K$144),ISTEXT($K$145),ISTEXT($K$146)),NA(),(($K$144 * $I$144) + ($K$145 * $I$145)) / $K$146 / $I$146),"")</f>
        <v>0.67231867040479765</v>
      </c>
      <c r="L151" s="57">
        <f>IFERROR(IF(OR(ISTEXT($L$144),ISTEXT($L$145),ISTEXT($L$146)),NA(),(($L$144 * $I$144) + ($L$145 * $I$145)) / $L$146 / $I$146),"")</f>
        <v>0.57745764398803201</v>
      </c>
      <c r="M151" s="57">
        <f>IFERROR(AVERAGE(J151:L151),"")</f>
        <v>0.6625644239197932</v>
      </c>
      <c r="N151" s="129">
        <f>IFERROR(STDEV(J151:L151),"")</f>
        <v>8.067314798521262E-2</v>
      </c>
    </row>
    <row r="152" spans="1:22" ht="18.75" thickBot="1" x14ac:dyDescent="0.4">
      <c r="A152" s="1" t="s">
        <v>57</v>
      </c>
      <c r="B152" s="1" t="s">
        <v>51</v>
      </c>
      <c r="C152" s="1" t="s">
        <v>52</v>
      </c>
      <c r="D152" s="209">
        <v>44060000</v>
      </c>
      <c r="E152" s="209">
        <v>4556000</v>
      </c>
      <c r="F152" s="209">
        <v>9.67</v>
      </c>
      <c r="H152" s="78" t="s">
        <v>151</v>
      </c>
      <c r="I152" s="29"/>
      <c r="J152" s="153">
        <f>IFERROR($J$149 / $J$146 / $F$167 * 1000000,"")</f>
        <v>29.577308371059367</v>
      </c>
      <c r="K152" s="150">
        <f>IFERROR($K$149 / $K$146 / $F$167 * 1000000,"")</f>
        <v>25.602240608044241</v>
      </c>
      <c r="L152" s="150">
        <f>IFERROR($L$149 / $L$146 / $F$167 * 1000000,"")</f>
        <v>21.320438382237882</v>
      </c>
      <c r="M152" s="150">
        <f>IFERROR(AVERAGE(J152:L152),"")</f>
        <v>25.499995787113829</v>
      </c>
      <c r="N152" s="151">
        <f>IFERROR(STDEV(J152:L152),"")</f>
        <v>4.129384458443015</v>
      </c>
    </row>
    <row r="153" spans="1:22" ht="15.75" thickTop="1" x14ac:dyDescent="0.25">
      <c r="A153" s="1" t="s">
        <v>58</v>
      </c>
      <c r="B153" s="1" t="s">
        <v>51</v>
      </c>
      <c r="C153" s="1" t="s">
        <v>52</v>
      </c>
      <c r="D153" s="209">
        <v>46180000</v>
      </c>
      <c r="E153" s="209">
        <v>4557000</v>
      </c>
      <c r="F153" s="209">
        <v>10.130000000000001</v>
      </c>
      <c r="H153" s="72"/>
    </row>
    <row r="154" spans="1:22" ht="15.75" thickBot="1" x14ac:dyDescent="0.3">
      <c r="A154" s="1" t="s">
        <v>53</v>
      </c>
      <c r="B154" s="1" t="s">
        <v>51</v>
      </c>
      <c r="C154" s="1" t="s">
        <v>52</v>
      </c>
      <c r="D154" s="209">
        <v>20200000</v>
      </c>
      <c r="E154" s="209">
        <v>5059000</v>
      </c>
      <c r="F154" s="209">
        <v>3.992</v>
      </c>
      <c r="H154" s="73" t="s">
        <v>152</v>
      </c>
    </row>
    <row r="155" spans="1:22" ht="15.75" thickTop="1" x14ac:dyDescent="0.25">
      <c r="A155" s="1" t="s">
        <v>54</v>
      </c>
      <c r="B155" s="1" t="s">
        <v>51</v>
      </c>
      <c r="C155" s="1" t="s">
        <v>52</v>
      </c>
      <c r="D155" s="209">
        <v>19350000</v>
      </c>
      <c r="E155" s="209">
        <v>4979000</v>
      </c>
      <c r="F155" s="209">
        <v>3.887</v>
      </c>
      <c r="H155" s="79" t="s">
        <v>142</v>
      </c>
      <c r="I155" s="50">
        <v>0.25</v>
      </c>
      <c r="J155" s="131">
        <f>($F$163 - $M$159) * $F$166</f>
        <v>28.37582506</v>
      </c>
      <c r="K155" s="131">
        <f>($F$164 - $M$159) * $F$166</f>
        <v>29.399825059999998</v>
      </c>
      <c r="L155" s="131">
        <f>($F$165 - $M$159) * $F$166</f>
        <v>29.211825059999999</v>
      </c>
      <c r="M155" s="134">
        <f>IFERROR(AVERAGE(J155:L155),"")</f>
        <v>28.995825059999998</v>
      </c>
      <c r="N155" s="135">
        <f>IFERROR(STDEV(J155:L155),"")</f>
        <v>0.54510182535008866</v>
      </c>
    </row>
    <row r="156" spans="1:22" x14ac:dyDescent="0.25">
      <c r="A156" s="1" t="s">
        <v>55</v>
      </c>
      <c r="B156" s="1" t="s">
        <v>51</v>
      </c>
      <c r="C156" s="1" t="s">
        <v>52</v>
      </c>
      <c r="D156" s="209">
        <v>18050000</v>
      </c>
      <c r="E156" s="209">
        <v>5058000</v>
      </c>
      <c r="F156" s="209">
        <v>3.569</v>
      </c>
      <c r="H156" s="80" t="s">
        <v>143</v>
      </c>
      <c r="I156" s="22">
        <v>7.4999999999999997E-2</v>
      </c>
      <c r="J156" s="23">
        <f>($F$157 - $M$159) * $F$166</f>
        <v>8.1958250599999989</v>
      </c>
      <c r="K156" s="23">
        <f>($F$158 - $M$159) * $F$166</f>
        <v>7.1878250599999998</v>
      </c>
      <c r="L156" s="23">
        <f>($F$159 - $M$159) * $F$166</f>
        <v>7.8158250599999999</v>
      </c>
      <c r="M156" s="31">
        <f>IFERROR(AVERAGE(J156:L156),"")</f>
        <v>7.7331583933333334</v>
      </c>
      <c r="N156" s="136">
        <f>IFERROR(STDEV(J156:L156),"")</f>
        <v>0.50905926308567739</v>
      </c>
    </row>
    <row r="157" spans="1:22" x14ac:dyDescent="0.25">
      <c r="A157" s="1" t="s">
        <v>68</v>
      </c>
      <c r="B157" s="1" t="s">
        <v>51</v>
      </c>
      <c r="C157" s="1" t="s">
        <v>52</v>
      </c>
      <c r="D157" s="209">
        <v>10380000</v>
      </c>
      <c r="E157" s="209">
        <v>5063000</v>
      </c>
      <c r="F157" s="209">
        <v>2.0489999999999999</v>
      </c>
      <c r="H157" s="80" t="s">
        <v>144</v>
      </c>
      <c r="I157" s="20">
        <v>0.25</v>
      </c>
      <c r="J157" s="123">
        <f>($F$160 - $M$159) * $F$166</f>
        <v>36.563825059999999</v>
      </c>
      <c r="K157" s="123">
        <f>($F$161 - $M$159) * $F$166</f>
        <v>38.283825059999998</v>
      </c>
      <c r="L157" s="123">
        <f>($F$162 - $M$159) * $F$166</f>
        <v>38.315825060000002</v>
      </c>
      <c r="M157" s="125">
        <f>IFERROR(AVERAGE(J157:L157),"")</f>
        <v>37.721158393333333</v>
      </c>
      <c r="N157" s="154">
        <f>IFERROR(STDEV(J157:L157),"")</f>
        <v>1.0024077679933123</v>
      </c>
    </row>
    <row r="158" spans="1:22" x14ac:dyDescent="0.25">
      <c r="A158" s="1" t="s">
        <v>69</v>
      </c>
      <c r="B158" s="1" t="s">
        <v>51</v>
      </c>
      <c r="C158" s="1" t="s">
        <v>52</v>
      </c>
      <c r="D158" s="209">
        <v>9052000</v>
      </c>
      <c r="E158" s="209">
        <v>5039000</v>
      </c>
      <c r="F158" s="209">
        <v>1.7969999999999999</v>
      </c>
      <c r="H158" s="80" t="s">
        <v>145</v>
      </c>
      <c r="I158" s="18"/>
      <c r="J158" s="18"/>
      <c r="K158" s="18"/>
      <c r="L158" s="18"/>
      <c r="M158" s="18"/>
      <c r="N158" s="53"/>
    </row>
    <row r="159" spans="1:22" ht="15.75" thickBot="1" x14ac:dyDescent="0.3">
      <c r="A159" s="1" t="s">
        <v>70</v>
      </c>
      <c r="B159" s="1" t="s">
        <v>51</v>
      </c>
      <c r="C159" s="1" t="s">
        <v>52</v>
      </c>
      <c r="D159" s="209">
        <v>9925000</v>
      </c>
      <c r="E159" s="209">
        <v>5080000</v>
      </c>
      <c r="F159" s="209">
        <v>1.954</v>
      </c>
      <c r="H159" s="81" t="s">
        <v>146</v>
      </c>
      <c r="I159" s="48"/>
      <c r="J159" s="49">
        <f>IF($G$146&lt;&gt;"","Point Deleted",$F$146)</f>
        <v>2.5109999999999998E-5</v>
      </c>
      <c r="K159" s="49">
        <f>IF($G$147&lt;&gt;"","Point Deleted",$F$147)</f>
        <v>6.2360000000000006E-5</v>
      </c>
      <c r="L159" s="48"/>
      <c r="M159" s="49">
        <f t="shared" ref="M159:M164" si="10">IFERROR(AVERAGE(J159:L159),"")</f>
        <v>4.3735000000000001E-5</v>
      </c>
      <c r="N159" s="64">
        <f t="shared" ref="N159:N164" si="11">IFERROR(STDEV(J159:L159),"")</f>
        <v>2.6339727599198901E-5</v>
      </c>
    </row>
    <row r="160" spans="1:22" ht="66.75" thickTop="1" thickBot="1" x14ac:dyDescent="0.3">
      <c r="A160" s="1" t="s">
        <v>65</v>
      </c>
      <c r="B160" s="1" t="s">
        <v>51</v>
      </c>
      <c r="C160" s="1" t="s">
        <v>52</v>
      </c>
      <c r="D160" s="209">
        <v>41780000</v>
      </c>
      <c r="E160" s="209">
        <v>4570000</v>
      </c>
      <c r="F160" s="209">
        <v>9.141</v>
      </c>
      <c r="H160" s="82" t="s">
        <v>147</v>
      </c>
      <c r="I160" s="47"/>
      <c r="J160" s="69">
        <f>IFERROR(IF(ISTEXT($J$156),NA(),($J$156 * $I$156) / ($F$168 * 3600)),"")</f>
        <v>8.5373177708333316E-5</v>
      </c>
      <c r="K160" s="56">
        <f>IFERROR(IF(ISTEXT($K$156),NA(),($K$156 * $I$156) / ($F$168 * 3600)),"")</f>
        <v>7.4873177708333332E-5</v>
      </c>
      <c r="L160" s="56">
        <f>IFERROR(IF(ISTEXT($L$156),NA(),($L$156 * $I$156) / ($F$168 * 3600)),"")</f>
        <v>8.1414844374999991E-5</v>
      </c>
      <c r="M160" s="56">
        <f t="shared" si="10"/>
        <v>8.0553733263888884E-5</v>
      </c>
      <c r="N160" s="65">
        <f t="shared" si="11"/>
        <v>5.3027006571424695E-6</v>
      </c>
      <c r="P160" s="83" t="s">
        <v>153</v>
      </c>
      <c r="Q160" s="83" t="s">
        <v>154</v>
      </c>
      <c r="R160" s="84" t="s">
        <v>127</v>
      </c>
      <c r="S160" s="84" t="s">
        <v>155</v>
      </c>
      <c r="T160" s="84" t="s">
        <v>156</v>
      </c>
      <c r="U160" s="84" t="s">
        <v>157</v>
      </c>
      <c r="V160" s="84" t="s">
        <v>149</v>
      </c>
    </row>
    <row r="161" spans="1:22" ht="18.75" thickTop="1" x14ac:dyDescent="0.35">
      <c r="A161" s="1" t="s">
        <v>66</v>
      </c>
      <c r="B161" s="1" t="s">
        <v>51</v>
      </c>
      <c r="C161" s="1" t="s">
        <v>52</v>
      </c>
      <c r="D161" s="209">
        <v>43150000</v>
      </c>
      <c r="E161" s="209">
        <v>4508000</v>
      </c>
      <c r="F161" s="209">
        <v>9.5709999999999997</v>
      </c>
      <c r="H161" s="80" t="s">
        <v>148</v>
      </c>
      <c r="I161" s="18"/>
      <c r="J161" s="130">
        <f>IFERROR(IF(ISTEXT($J$157),NA(),$J$157),"")</f>
        <v>36.563825059999999</v>
      </c>
      <c r="K161" s="125">
        <f>IFERROR(IF(ISTEXT($K$157),NA(),$K$157),"")</f>
        <v>38.283825059999998</v>
      </c>
      <c r="L161" s="125">
        <f>IFERROR(IF(ISTEXT($L$157),NA(),$L$157),"")</f>
        <v>38.315825060000002</v>
      </c>
      <c r="M161" s="125">
        <f t="shared" si="10"/>
        <v>37.721158393333333</v>
      </c>
      <c r="N161" s="154">
        <f t="shared" si="11"/>
        <v>1.0024077679933123</v>
      </c>
      <c r="Q161" s="85"/>
      <c r="R161" s="85" t="s">
        <v>141</v>
      </c>
      <c r="S161" s="146">
        <f>$J$152</f>
        <v>29.577308371059367</v>
      </c>
      <c r="T161" s="146">
        <f>$K$152</f>
        <v>25.602240608044241</v>
      </c>
      <c r="U161" s="146">
        <f>$L$152</f>
        <v>21.320438382237882</v>
      </c>
      <c r="V161" s="90">
        <f>$M$151</f>
        <v>0.6625644239197932</v>
      </c>
    </row>
    <row r="162" spans="1:22" x14ac:dyDescent="0.25">
      <c r="A162" s="1" t="s">
        <v>67</v>
      </c>
      <c r="B162" s="1" t="s">
        <v>51</v>
      </c>
      <c r="C162" s="1" t="s">
        <v>52</v>
      </c>
      <c r="D162" s="209">
        <v>43880000</v>
      </c>
      <c r="E162" s="209">
        <v>4581000</v>
      </c>
      <c r="F162" s="209">
        <v>9.5790000000000006</v>
      </c>
      <c r="H162" s="80" t="s">
        <v>149</v>
      </c>
      <c r="I162" s="18"/>
      <c r="J162" s="70">
        <f>IFERROR(IF(OR(ISTEXT($J$155),ISTEXT($J$156),ISTEXT($J$157)),NA(),(($J$155 * $I$155) + ($J$156 * $I$156)) / $J$157 / $I$157),"")</f>
        <v>0.84330817488054133</v>
      </c>
      <c r="K162" s="57">
        <f>IFERROR(IF(OR(ISTEXT($K$155),ISTEXT($K$156),ISTEXT($K$157)),NA(),(($K$155 * $I$155) + ($K$156 * $I$156)) / $K$157 / $I$157),"")</f>
        <v>0.82426906215729112</v>
      </c>
      <c r="L162" s="57">
        <f>IFERROR(IF(OR(ISTEXT($L$155),ISTEXT($L$156),ISTEXT($L$157)),NA(),(($L$155 * $I$155) + ($L$156 * $I$156)) / $L$157 / $I$157),"")</f>
        <v>0.82359110181196749</v>
      </c>
      <c r="M162" s="57">
        <f t="shared" si="10"/>
        <v>0.83038944628326661</v>
      </c>
      <c r="N162" s="66">
        <f t="shared" si="11"/>
        <v>1.1193081299847234E-2</v>
      </c>
      <c r="P162" s="220" t="str">
        <f>$B$144</f>
        <v>Warfarin</v>
      </c>
      <c r="Q162" s="88">
        <f>$F$169</f>
        <v>10</v>
      </c>
      <c r="R162" s="85" t="s">
        <v>152</v>
      </c>
      <c r="S162" s="146">
        <f>$J$163</f>
        <v>21.226438866144292</v>
      </c>
      <c r="T162" s="146">
        <f>$K$163</f>
        <v>17.779447346945418</v>
      </c>
      <c r="U162" s="146">
        <f>$L$163</f>
        <v>19.316690889590266</v>
      </c>
      <c r="V162" s="90">
        <f>$M$162</f>
        <v>0.83038944628326661</v>
      </c>
    </row>
    <row r="163" spans="1:22" ht="18.75" thickBot="1" x14ac:dyDescent="0.4">
      <c r="A163" s="1" t="s">
        <v>62</v>
      </c>
      <c r="B163" s="1" t="s">
        <v>51</v>
      </c>
      <c r="C163" s="1" t="s">
        <v>52</v>
      </c>
      <c r="D163" s="209">
        <v>36510000</v>
      </c>
      <c r="E163" s="209">
        <v>5146000</v>
      </c>
      <c r="F163" s="209">
        <v>7.0940000000000003</v>
      </c>
      <c r="H163" s="81" t="s">
        <v>151</v>
      </c>
      <c r="I163" s="48"/>
      <c r="J163" s="145">
        <f>IFERROR($J$160 / $J$157 / $F$167 * 1000000,"")</f>
        <v>21.226438866144292</v>
      </c>
      <c r="K163" s="142">
        <f>IFERROR($K$160 / $K$157 / $F$167 * 1000000,"")</f>
        <v>17.779447346945418</v>
      </c>
      <c r="L163" s="142">
        <f>IFERROR($L$160 / $L$157 / $F$167 * 1000000,"")</f>
        <v>19.316690889590266</v>
      </c>
      <c r="M163" s="142">
        <f t="shared" si="10"/>
        <v>19.440859034226659</v>
      </c>
      <c r="N163" s="155">
        <f t="shared" si="11"/>
        <v>1.7268471065685216</v>
      </c>
      <c r="P163" s="91"/>
      <c r="Q163" s="91"/>
      <c r="R163" s="92" t="s">
        <v>123</v>
      </c>
      <c r="S163" s="93">
        <f>$J$164</f>
        <v>0.71765958551231168</v>
      </c>
      <c r="T163" s="93">
        <f>$K$164</f>
        <v>0.69444888121858772</v>
      </c>
      <c r="U163" s="93">
        <f>$L$164</f>
        <v>0.90601752849899453</v>
      </c>
      <c r="V163" s="92"/>
    </row>
    <row r="164" spans="1:22" ht="15.75" thickBot="1" x14ac:dyDescent="0.3">
      <c r="A164" s="1" t="s">
        <v>63</v>
      </c>
      <c r="B164" s="1" t="s">
        <v>51</v>
      </c>
      <c r="C164" s="1" t="s">
        <v>52</v>
      </c>
      <c r="D164" s="209">
        <v>37730000</v>
      </c>
      <c r="E164" s="209">
        <v>5133000</v>
      </c>
      <c r="F164" s="209">
        <v>7.35</v>
      </c>
      <c r="H164" s="139" t="s">
        <v>123</v>
      </c>
      <c r="I164" s="55"/>
      <c r="J164" s="59">
        <f>IFERROR($J$163 / $J$152,"")</f>
        <v>0.71765958551231168</v>
      </c>
      <c r="K164" s="59">
        <f>IFERROR($K$163 / $K$152,"")</f>
        <v>0.69444888121858772</v>
      </c>
      <c r="L164" s="59">
        <f>IFERROR($L$163 / $L$152,"")</f>
        <v>0.90601752849899453</v>
      </c>
      <c r="M164" s="59">
        <f t="shared" si="10"/>
        <v>0.77270866507663127</v>
      </c>
      <c r="N164" s="156">
        <f t="shared" si="11"/>
        <v>0.11603070282763331</v>
      </c>
      <c r="P164" s="94"/>
      <c r="Q164" s="94"/>
      <c r="R164" s="85"/>
      <c r="S164" s="85"/>
      <c r="T164" s="85"/>
      <c r="U164" s="85"/>
      <c r="V164" s="85"/>
    </row>
    <row r="165" spans="1:22" ht="15.75" thickTop="1" x14ac:dyDescent="0.25">
      <c r="A165" s="1" t="s">
        <v>64</v>
      </c>
      <c r="B165" s="1" t="s">
        <v>51</v>
      </c>
      <c r="C165" s="1" t="s">
        <v>52</v>
      </c>
      <c r="D165" s="209">
        <v>37740000</v>
      </c>
      <c r="E165" s="209">
        <v>5168000</v>
      </c>
      <c r="F165" s="209">
        <v>7.3029999999999999</v>
      </c>
      <c r="H165" s="72"/>
    </row>
    <row r="166" spans="1:22" x14ac:dyDescent="0.25">
      <c r="C166" s="73"/>
      <c r="E166" s="210" t="s">
        <v>4</v>
      </c>
      <c r="F166" s="211">
        <v>4</v>
      </c>
      <c r="H166" s="72"/>
    </row>
    <row r="167" spans="1:22" x14ac:dyDescent="0.25">
      <c r="C167" s="73"/>
      <c r="E167" s="212" t="s">
        <v>138</v>
      </c>
      <c r="F167" s="213">
        <v>0.11</v>
      </c>
      <c r="H167" s="72"/>
    </row>
    <row r="168" spans="1:22" x14ac:dyDescent="0.25">
      <c r="C168" s="73"/>
      <c r="E168" s="212" t="s">
        <v>139</v>
      </c>
      <c r="F168" s="213">
        <v>2</v>
      </c>
      <c r="H168" s="72"/>
    </row>
    <row r="169" spans="1:22" x14ac:dyDescent="0.25">
      <c r="C169" s="73"/>
      <c r="E169" s="214" t="s">
        <v>140</v>
      </c>
      <c r="F169" s="215">
        <v>10</v>
      </c>
      <c r="H169" s="72"/>
    </row>
  </sheetData>
  <sortState ref="A2:X115">
    <sortCondition ref="K2:K115"/>
    <sortCondition ref="B2:B115"/>
    <sortCondition ref="G2:G115"/>
    <sortCondition ref="H2:H115"/>
    <sortCondition descending="1" ref="I2:I115"/>
    <sortCondition ref="J2:J115"/>
  </sortState>
  <conditionalFormatting sqref="J6">
    <cfRule type="expression" dxfId="113" priority="114">
      <formula>ISTEXT($J$6)</formula>
    </cfRule>
  </conditionalFormatting>
  <conditionalFormatting sqref="K6">
    <cfRule type="expression" dxfId="112" priority="113">
      <formula>ISTEXT($K$6)</formula>
    </cfRule>
  </conditionalFormatting>
  <conditionalFormatting sqref="J17">
    <cfRule type="expression" dxfId="111" priority="112">
      <formula>ISTEXT($J$17)</formula>
    </cfRule>
  </conditionalFormatting>
  <conditionalFormatting sqref="K17">
    <cfRule type="expression" dxfId="110" priority="111">
      <formula>ISTEXT($K$17)</formula>
    </cfRule>
  </conditionalFormatting>
  <conditionalFormatting sqref="J3">
    <cfRule type="expression" dxfId="109" priority="110">
      <formula>ISTEXT($J$3)</formula>
    </cfRule>
  </conditionalFormatting>
  <conditionalFormatting sqref="K3">
    <cfRule type="expression" dxfId="108" priority="109">
      <formula>ISTEXT($K$3)</formula>
    </cfRule>
  </conditionalFormatting>
  <conditionalFormatting sqref="J4">
    <cfRule type="expression" dxfId="107" priority="108">
      <formula>ISTEXT($J$4)</formula>
    </cfRule>
  </conditionalFormatting>
  <conditionalFormatting sqref="K4">
    <cfRule type="expression" dxfId="106" priority="107">
      <formula>ISTEXT($K$4)</formula>
    </cfRule>
  </conditionalFormatting>
  <conditionalFormatting sqref="J2">
    <cfRule type="expression" dxfId="105" priority="106">
      <formula>ISTEXT($J$2)</formula>
    </cfRule>
  </conditionalFormatting>
  <conditionalFormatting sqref="K2">
    <cfRule type="expression" dxfId="104" priority="105">
      <formula>ISTEXT($K$2)</formula>
    </cfRule>
  </conditionalFormatting>
  <conditionalFormatting sqref="J14">
    <cfRule type="expression" dxfId="103" priority="104">
      <formula>ISTEXT($J$14)</formula>
    </cfRule>
  </conditionalFormatting>
  <conditionalFormatting sqref="K14">
    <cfRule type="expression" dxfId="102" priority="103">
      <formula>ISTEXT($K$14)</formula>
    </cfRule>
  </conditionalFormatting>
  <conditionalFormatting sqref="J15">
    <cfRule type="expression" dxfId="101" priority="102">
      <formula>ISTEXT($J$15)</formula>
    </cfRule>
  </conditionalFormatting>
  <conditionalFormatting sqref="K15">
    <cfRule type="expression" dxfId="100" priority="101">
      <formula>ISTEXT($K$15)</formula>
    </cfRule>
  </conditionalFormatting>
  <conditionalFormatting sqref="J13">
    <cfRule type="expression" dxfId="99" priority="100">
      <formula>ISTEXT($J$13)</formula>
    </cfRule>
  </conditionalFormatting>
  <conditionalFormatting sqref="K13">
    <cfRule type="expression" dxfId="98" priority="99">
      <formula>ISTEXT($K$13)</formula>
    </cfRule>
  </conditionalFormatting>
  <conditionalFormatting sqref="J32">
    <cfRule type="expression" dxfId="97" priority="98">
      <formula>ISTEXT($J$32)</formula>
    </cfRule>
  </conditionalFormatting>
  <conditionalFormatting sqref="K32">
    <cfRule type="expression" dxfId="96" priority="97">
      <formula>ISTEXT($K$32)</formula>
    </cfRule>
  </conditionalFormatting>
  <conditionalFormatting sqref="J43">
    <cfRule type="expression" dxfId="95" priority="96">
      <formula>ISTEXT($J$43)</formula>
    </cfRule>
  </conditionalFormatting>
  <conditionalFormatting sqref="K43">
    <cfRule type="expression" dxfId="94" priority="95">
      <formula>ISTEXT($K$43)</formula>
    </cfRule>
  </conditionalFormatting>
  <conditionalFormatting sqref="J29">
    <cfRule type="expression" dxfId="93" priority="94">
      <formula>ISTEXT($J$29)</formula>
    </cfRule>
  </conditionalFormatting>
  <conditionalFormatting sqref="K29">
    <cfRule type="expression" dxfId="92" priority="93">
      <formula>ISTEXT($K$29)</formula>
    </cfRule>
  </conditionalFormatting>
  <conditionalFormatting sqref="J30">
    <cfRule type="expression" dxfId="91" priority="92">
      <formula>ISTEXT($J$30)</formula>
    </cfRule>
  </conditionalFormatting>
  <conditionalFormatting sqref="K30">
    <cfRule type="expression" dxfId="90" priority="91">
      <formula>ISTEXT($K$30)</formula>
    </cfRule>
  </conditionalFormatting>
  <conditionalFormatting sqref="J28">
    <cfRule type="expression" dxfId="89" priority="90">
      <formula>ISTEXT($J$28)</formula>
    </cfRule>
  </conditionalFormatting>
  <conditionalFormatting sqref="K28">
    <cfRule type="expression" dxfId="88" priority="89">
      <formula>ISTEXT($K$28)</formula>
    </cfRule>
  </conditionalFormatting>
  <conditionalFormatting sqref="J40">
    <cfRule type="expression" dxfId="87" priority="88">
      <formula>ISTEXT($J$40)</formula>
    </cfRule>
  </conditionalFormatting>
  <conditionalFormatting sqref="K40">
    <cfRule type="expression" dxfId="86" priority="87">
      <formula>ISTEXT($K$40)</formula>
    </cfRule>
  </conditionalFormatting>
  <conditionalFormatting sqref="J41">
    <cfRule type="expression" dxfId="85" priority="86">
      <formula>ISTEXT($J$41)</formula>
    </cfRule>
  </conditionalFormatting>
  <conditionalFormatting sqref="K41">
    <cfRule type="expression" dxfId="84" priority="85">
      <formula>ISTEXT($K$41)</formula>
    </cfRule>
  </conditionalFormatting>
  <conditionalFormatting sqref="J39">
    <cfRule type="expression" dxfId="83" priority="84">
      <formula>ISTEXT($J$39)</formula>
    </cfRule>
  </conditionalFormatting>
  <conditionalFormatting sqref="K39">
    <cfRule type="expression" dxfId="82" priority="83">
      <formula>ISTEXT($K$39)</formula>
    </cfRule>
  </conditionalFormatting>
  <conditionalFormatting sqref="J58">
    <cfRule type="expression" dxfId="81" priority="82">
      <formula>ISTEXT($J$58)</formula>
    </cfRule>
  </conditionalFormatting>
  <conditionalFormatting sqref="K58">
    <cfRule type="expression" dxfId="80" priority="81">
      <formula>ISTEXT($K$58)</formula>
    </cfRule>
  </conditionalFormatting>
  <conditionalFormatting sqref="J69">
    <cfRule type="expression" dxfId="79" priority="80">
      <formula>ISTEXT($J$69)</formula>
    </cfRule>
  </conditionalFormatting>
  <conditionalFormatting sqref="K69">
    <cfRule type="expression" dxfId="78" priority="79">
      <formula>ISTEXT($K$69)</formula>
    </cfRule>
  </conditionalFormatting>
  <conditionalFormatting sqref="J55">
    <cfRule type="expression" dxfId="77" priority="78">
      <formula>ISTEXT($J$55)</formula>
    </cfRule>
  </conditionalFormatting>
  <conditionalFormatting sqref="K55">
    <cfRule type="expression" dxfId="76" priority="77">
      <formula>ISTEXT($K$55)</formula>
    </cfRule>
  </conditionalFormatting>
  <conditionalFormatting sqref="J56">
    <cfRule type="expression" dxfId="75" priority="76">
      <formula>ISTEXT($J$56)</formula>
    </cfRule>
  </conditionalFormatting>
  <conditionalFormatting sqref="K56">
    <cfRule type="expression" dxfId="74" priority="75">
      <formula>ISTEXT($K$56)</formula>
    </cfRule>
  </conditionalFormatting>
  <conditionalFormatting sqref="J54">
    <cfRule type="expression" dxfId="73" priority="74">
      <formula>ISTEXT($J$54)</formula>
    </cfRule>
  </conditionalFormatting>
  <conditionalFormatting sqref="K54">
    <cfRule type="expression" dxfId="72" priority="73">
      <formula>ISTEXT($K$54)</formula>
    </cfRule>
  </conditionalFormatting>
  <conditionalFormatting sqref="J66">
    <cfRule type="expression" dxfId="71" priority="72">
      <formula>ISTEXT($J$66)</formula>
    </cfRule>
  </conditionalFormatting>
  <conditionalFormatting sqref="K66">
    <cfRule type="expression" dxfId="70" priority="71">
      <formula>ISTEXT($K$66)</formula>
    </cfRule>
  </conditionalFormatting>
  <conditionalFormatting sqref="J67">
    <cfRule type="expression" dxfId="69" priority="70">
      <formula>ISTEXT($J$67)</formula>
    </cfRule>
  </conditionalFormatting>
  <conditionalFormatting sqref="K67">
    <cfRule type="expression" dxfId="68" priority="69">
      <formula>ISTEXT($K$67)</formula>
    </cfRule>
  </conditionalFormatting>
  <conditionalFormatting sqref="J65">
    <cfRule type="expression" dxfId="67" priority="68">
      <formula>ISTEXT($J$65)</formula>
    </cfRule>
  </conditionalFormatting>
  <conditionalFormatting sqref="K65">
    <cfRule type="expression" dxfId="66" priority="67">
      <formula>ISTEXT($K$65)</formula>
    </cfRule>
  </conditionalFormatting>
  <conditionalFormatting sqref="J84">
    <cfRule type="expression" dxfId="65" priority="66">
      <formula>ISTEXT($J$84)</formula>
    </cfRule>
  </conditionalFormatting>
  <conditionalFormatting sqref="K84">
    <cfRule type="expression" dxfId="64" priority="65">
      <formula>ISTEXT($K$84)</formula>
    </cfRule>
  </conditionalFormatting>
  <conditionalFormatting sqref="J95">
    <cfRule type="expression" dxfId="63" priority="64">
      <formula>ISTEXT($J$95)</formula>
    </cfRule>
  </conditionalFormatting>
  <conditionalFormatting sqref="K95">
    <cfRule type="expression" dxfId="62" priority="63">
      <formula>ISTEXT($K$95)</formula>
    </cfRule>
  </conditionalFormatting>
  <conditionalFormatting sqref="J81">
    <cfRule type="expression" dxfId="61" priority="62">
      <formula>ISTEXT($J$81)</formula>
    </cfRule>
  </conditionalFormatting>
  <conditionalFormatting sqref="K81">
    <cfRule type="expression" dxfId="60" priority="61">
      <formula>ISTEXT($K$81)</formula>
    </cfRule>
  </conditionalFormatting>
  <conditionalFormatting sqref="L81">
    <cfRule type="expression" dxfId="59" priority="60">
      <formula>ISTEXT($L$81)</formula>
    </cfRule>
  </conditionalFormatting>
  <conditionalFormatting sqref="J82">
    <cfRule type="expression" dxfId="58" priority="59">
      <formula>ISTEXT($J$82)</formula>
    </cfRule>
  </conditionalFormatting>
  <conditionalFormatting sqref="K82">
    <cfRule type="expression" dxfId="57" priority="58">
      <formula>ISTEXT($K$82)</formula>
    </cfRule>
  </conditionalFormatting>
  <conditionalFormatting sqref="L82">
    <cfRule type="expression" dxfId="56" priority="57">
      <formula>ISTEXT($L$82)</formula>
    </cfRule>
  </conditionalFormatting>
  <conditionalFormatting sqref="J80">
    <cfRule type="expression" dxfId="55" priority="56">
      <formula>ISTEXT($J$80)</formula>
    </cfRule>
  </conditionalFormatting>
  <conditionalFormatting sqref="K80">
    <cfRule type="expression" dxfId="54" priority="55">
      <formula>ISTEXT($K$80)</formula>
    </cfRule>
  </conditionalFormatting>
  <conditionalFormatting sqref="L80">
    <cfRule type="expression" dxfId="53" priority="54">
      <formula>ISTEXT($L$80)</formula>
    </cfRule>
  </conditionalFormatting>
  <conditionalFormatting sqref="J92">
    <cfRule type="expression" dxfId="52" priority="53">
      <formula>ISTEXT($J$92)</formula>
    </cfRule>
  </conditionalFormatting>
  <conditionalFormatting sqref="K92">
    <cfRule type="expression" dxfId="51" priority="52">
      <formula>ISTEXT($K$92)</formula>
    </cfRule>
  </conditionalFormatting>
  <conditionalFormatting sqref="L92">
    <cfRule type="expression" dxfId="50" priority="51">
      <formula>ISTEXT($L$92)</formula>
    </cfRule>
  </conditionalFormatting>
  <conditionalFormatting sqref="J93">
    <cfRule type="expression" dxfId="49" priority="50">
      <formula>ISTEXT($J$93)</formula>
    </cfRule>
  </conditionalFormatting>
  <conditionalFormatting sqref="K93">
    <cfRule type="expression" dxfId="48" priority="49">
      <formula>ISTEXT($K$93)</formula>
    </cfRule>
  </conditionalFormatting>
  <conditionalFormatting sqref="L93">
    <cfRule type="expression" dxfId="47" priority="48">
      <formula>ISTEXT($L$93)</formula>
    </cfRule>
  </conditionalFormatting>
  <conditionalFormatting sqref="J91">
    <cfRule type="expression" dxfId="46" priority="47">
      <formula>ISTEXT($J$91)</formula>
    </cfRule>
  </conditionalFormatting>
  <conditionalFormatting sqref="K91">
    <cfRule type="expression" dxfId="45" priority="46">
      <formula>ISTEXT($K$91)</formula>
    </cfRule>
  </conditionalFormatting>
  <conditionalFormatting sqref="L91">
    <cfRule type="expression" dxfId="44" priority="45">
      <formula>ISTEXT($L$91)</formula>
    </cfRule>
  </conditionalFormatting>
  <conditionalFormatting sqref="J116">
    <cfRule type="expression" dxfId="43" priority="44">
      <formula>ISTEXT($J$116)</formula>
    </cfRule>
  </conditionalFormatting>
  <conditionalFormatting sqref="K116">
    <cfRule type="expression" dxfId="42" priority="43">
      <formula>ISTEXT($K$116)</formula>
    </cfRule>
  </conditionalFormatting>
  <conditionalFormatting sqref="J127">
    <cfRule type="expression" dxfId="41" priority="42">
      <formula>ISTEXT($J$127)</formula>
    </cfRule>
  </conditionalFormatting>
  <conditionalFormatting sqref="K127">
    <cfRule type="expression" dxfId="40" priority="41">
      <formula>ISTEXT($K$127)</formula>
    </cfRule>
  </conditionalFormatting>
  <conditionalFormatting sqref="J113">
    <cfRule type="expression" dxfId="39" priority="40">
      <formula>ISTEXT($J$113)</formula>
    </cfRule>
  </conditionalFormatting>
  <conditionalFormatting sqref="K113">
    <cfRule type="expression" dxfId="38" priority="39">
      <formula>ISTEXT($K$113)</formula>
    </cfRule>
  </conditionalFormatting>
  <conditionalFormatting sqref="L113">
    <cfRule type="expression" dxfId="37" priority="38">
      <formula>ISTEXT($L$113)</formula>
    </cfRule>
  </conditionalFormatting>
  <conditionalFormatting sqref="J114">
    <cfRule type="expression" dxfId="36" priority="37">
      <formula>ISTEXT($J$114)</formula>
    </cfRule>
  </conditionalFormatting>
  <conditionalFormatting sqref="K114">
    <cfRule type="expression" dxfId="35" priority="36">
      <formula>ISTEXT($K$114)</formula>
    </cfRule>
  </conditionalFormatting>
  <conditionalFormatting sqref="L114">
    <cfRule type="expression" dxfId="34" priority="35">
      <formula>ISTEXT($L$114)</formula>
    </cfRule>
  </conditionalFormatting>
  <conditionalFormatting sqref="J112">
    <cfRule type="expression" dxfId="33" priority="34">
      <formula>ISTEXT($J$112)</formula>
    </cfRule>
  </conditionalFormatting>
  <conditionalFormatting sqref="K112">
    <cfRule type="expression" dxfId="32" priority="33">
      <formula>ISTEXT($K$112)</formula>
    </cfRule>
  </conditionalFormatting>
  <conditionalFormatting sqref="L112">
    <cfRule type="expression" dxfId="31" priority="32">
      <formula>ISTEXT($L$112)</formula>
    </cfRule>
  </conditionalFormatting>
  <conditionalFormatting sqref="J124">
    <cfRule type="expression" dxfId="30" priority="31">
      <formula>ISTEXT($J$124)</formula>
    </cfRule>
  </conditionalFormatting>
  <conditionalFormatting sqref="K124">
    <cfRule type="expression" dxfId="29" priority="30">
      <formula>ISTEXT($K$124)</formula>
    </cfRule>
  </conditionalFormatting>
  <conditionalFormatting sqref="L124">
    <cfRule type="expression" dxfId="28" priority="29">
      <formula>ISTEXT($L$124)</formula>
    </cfRule>
  </conditionalFormatting>
  <conditionalFormatting sqref="J125">
    <cfRule type="expression" dxfId="27" priority="28">
      <formula>ISTEXT($J$125)</formula>
    </cfRule>
  </conditionalFormatting>
  <conditionalFormatting sqref="K125">
    <cfRule type="expression" dxfId="26" priority="27">
      <formula>ISTEXT($K$125)</formula>
    </cfRule>
  </conditionalFormatting>
  <conditionalFormatting sqref="L125">
    <cfRule type="expression" dxfId="25" priority="26">
      <formula>ISTEXT($L$125)</formula>
    </cfRule>
  </conditionalFormatting>
  <conditionalFormatting sqref="J123">
    <cfRule type="expression" dxfId="24" priority="25">
      <formula>ISTEXT($J$123)</formula>
    </cfRule>
  </conditionalFormatting>
  <conditionalFormatting sqref="K123">
    <cfRule type="expression" dxfId="23" priority="24">
      <formula>ISTEXT($K$123)</formula>
    </cfRule>
  </conditionalFormatting>
  <conditionalFormatting sqref="L123">
    <cfRule type="expression" dxfId="22" priority="23">
      <formula>ISTEXT($L$123)</formula>
    </cfRule>
  </conditionalFormatting>
  <conditionalFormatting sqref="J148">
    <cfRule type="expression" dxfId="21" priority="22">
      <formula>ISTEXT($J$148)</formula>
    </cfRule>
  </conditionalFormatting>
  <conditionalFormatting sqref="K148">
    <cfRule type="expression" dxfId="20" priority="21">
      <formula>ISTEXT($K$148)</formula>
    </cfRule>
  </conditionalFormatting>
  <conditionalFormatting sqref="J159">
    <cfRule type="expression" dxfId="19" priority="20">
      <formula>ISTEXT($J$159)</formula>
    </cfRule>
  </conditionalFormatting>
  <conditionalFormatting sqref="K159">
    <cfRule type="expression" dxfId="18" priority="19">
      <formula>ISTEXT($K$159)</formula>
    </cfRule>
  </conditionalFormatting>
  <conditionalFormatting sqref="J145">
    <cfRule type="expression" dxfId="17" priority="18">
      <formula>ISTEXT($J$145)</formula>
    </cfRule>
  </conditionalFormatting>
  <conditionalFormatting sqref="K145">
    <cfRule type="expression" dxfId="16" priority="17">
      <formula>ISTEXT($K$145)</formula>
    </cfRule>
  </conditionalFormatting>
  <conditionalFormatting sqref="L145">
    <cfRule type="expression" dxfId="15" priority="16">
      <formula>ISTEXT($L$145)</formula>
    </cfRule>
  </conditionalFormatting>
  <conditionalFormatting sqref="J146">
    <cfRule type="expression" dxfId="14" priority="15">
      <formula>ISTEXT($J$146)</formula>
    </cfRule>
  </conditionalFormatting>
  <conditionalFormatting sqref="K146">
    <cfRule type="expression" dxfId="13" priority="14">
      <formula>ISTEXT($K$146)</formula>
    </cfRule>
  </conditionalFormatting>
  <conditionalFormatting sqref="L146">
    <cfRule type="expression" dxfId="12" priority="13">
      <formula>ISTEXT($L$146)</formula>
    </cfRule>
  </conditionalFormatting>
  <conditionalFormatting sqref="J144">
    <cfRule type="expression" dxfId="11" priority="12">
      <formula>ISTEXT($J$144)</formula>
    </cfRule>
  </conditionalFormatting>
  <conditionalFormatting sqref="K144">
    <cfRule type="expression" dxfId="10" priority="11">
      <formula>ISTEXT($K$144)</formula>
    </cfRule>
  </conditionalFormatting>
  <conditionalFormatting sqref="L144">
    <cfRule type="expression" dxfId="9" priority="10">
      <formula>ISTEXT($L$144)</formula>
    </cfRule>
  </conditionalFormatting>
  <conditionalFormatting sqref="J156">
    <cfRule type="expression" dxfId="8" priority="9">
      <formula>ISTEXT($J$156)</formula>
    </cfRule>
  </conditionalFormatting>
  <conditionalFormatting sqref="K156">
    <cfRule type="expression" dxfId="7" priority="8">
      <formula>ISTEXT($K$156)</formula>
    </cfRule>
  </conditionalFormatting>
  <conditionalFormatting sqref="L156">
    <cfRule type="expression" dxfId="6" priority="7">
      <formula>ISTEXT($L$156)</formula>
    </cfRule>
  </conditionalFormatting>
  <conditionalFormatting sqref="J157">
    <cfRule type="expression" dxfId="5" priority="6">
      <formula>ISTEXT($J$157)</formula>
    </cfRule>
  </conditionalFormatting>
  <conditionalFormatting sqref="K157">
    <cfRule type="expression" dxfId="4" priority="5">
      <formula>ISTEXT($K$157)</formula>
    </cfRule>
  </conditionalFormatting>
  <conditionalFormatting sqref="L157">
    <cfRule type="expression" dxfId="3" priority="4">
      <formula>ISTEXT($L$157)</formula>
    </cfRule>
  </conditionalFormatting>
  <conditionalFormatting sqref="J155">
    <cfRule type="expression" dxfId="2" priority="3">
      <formula>ISTEXT($J$155)</formula>
    </cfRule>
  </conditionalFormatting>
  <conditionalFormatting sqref="K155">
    <cfRule type="expression" dxfId="1" priority="2">
      <formula>ISTEXT($K$155)</formula>
    </cfRule>
  </conditionalFormatting>
  <conditionalFormatting sqref="L155">
    <cfRule type="expression" dxfId="0" priority="1">
      <formula>ISTEXT($L$155)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Sierra</dc:creator>
  <cp:lastModifiedBy>David Ayres</cp:lastModifiedBy>
  <dcterms:created xsi:type="dcterms:W3CDTF">2020-06-30T12:42:10Z</dcterms:created>
  <dcterms:modified xsi:type="dcterms:W3CDTF">2020-06-30T17:49:14Z</dcterms:modified>
</cp:coreProperties>
</file>