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9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ugust 2020\"/>
    </mc:Choice>
  </mc:AlternateContent>
  <bookViews>
    <workbookView xWindow="0" yWindow="0" windowWidth="25200" windowHeight="11850" tabRatio="828"/>
  </bookViews>
  <sheets>
    <sheet name="EPA Hepatocyte Stability 072020" sheetId="6" r:id="rId1"/>
    <sheet name="6500 1 uM Active" sheetId="17" r:id="rId2"/>
    <sheet name="6500 1 uM Inactive" sheetId="22" r:id="rId3"/>
    <sheet name="Xevo 1 uM Active" sheetId="20" r:id="rId4"/>
    <sheet name="Xevo 1 uM Inactive" sheetId="25" r:id="rId5"/>
    <sheet name="6500 10 uM Active" sheetId="18" r:id="rId6"/>
    <sheet name="6500 10 uM Inactive" sheetId="23" r:id="rId7"/>
    <sheet name="Xevo 10 uM Active" sheetId="19" r:id="rId8"/>
    <sheet name="Xevo 10 uM Inactive" sheetId="2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0">'EPA Hepatocyte Stability 072020'!$A$6:$G$54</definedName>
    <definedName name="Summary1">#REF!</definedName>
    <definedName name="Table1" localSheetId="1">'6500 1 uM Active'!$Z$2:$AD$7</definedName>
    <definedName name="Table1" localSheetId="2">'6500 1 uM Inactive'!$Z$2:$AD$4</definedName>
    <definedName name="Table1" localSheetId="5">'6500 10 uM Active'!$Z$2:$AD$7</definedName>
    <definedName name="Table1" localSheetId="6">'6500 10 uM Inactive'!$Z$2:$AD$4</definedName>
    <definedName name="Table1" localSheetId="3">'Xevo 1 uM Active'!$Z$2:$AD$7</definedName>
    <definedName name="Table1" localSheetId="4">'Xevo 1 uM Inactive'!$Z$2:$AD$4</definedName>
    <definedName name="Table1" localSheetId="7">'Xevo 10 uM Active'!$Z$2:$AD$7</definedName>
    <definedName name="Table1" localSheetId="8">'Xevo 10 uM Inactive'!$Z$2:$AD$4</definedName>
    <definedName name="Table1">#REF!</definedName>
    <definedName name="Table10" localSheetId="1">'6500 1 uM Active'!$Z$135:$AD$140</definedName>
    <definedName name="Table10" localSheetId="2">'6500 1 uM Inactive'!$Z$142:$AD$144</definedName>
    <definedName name="Table10" localSheetId="5">'6500 10 uM Active'!$Z$135:$AD$140</definedName>
    <definedName name="Table10" localSheetId="6">'6500 10 uM Inactive'!$Z$150:$AD$152</definedName>
    <definedName name="Table10" localSheetId="3">'Xevo 1 uM Active'!$Z$200:$AD$205</definedName>
    <definedName name="Table10" localSheetId="4">'Xevo 1 uM Inactive'!$Z$182:$AD$184</definedName>
    <definedName name="Table10" localSheetId="7">'Xevo 10 uM Active'!$Z$200:$AD$205</definedName>
    <definedName name="Table10" localSheetId="8">'Xevo 10 uM Inactive'!$Z$182:$AD$184</definedName>
    <definedName name="Table10">#REF!</definedName>
    <definedName name="Table11" localSheetId="1">'6500 1 uM Active'!$Z$154:$AD$159</definedName>
    <definedName name="Table11" localSheetId="2">'6500 1 uM Inactive'!$Z$162:$AD$164</definedName>
    <definedName name="Table11" localSheetId="5">'6500 10 uM Active'!$Z$154:$AD$159</definedName>
    <definedName name="Table11" localSheetId="6">'6500 10 uM Inactive'!$Z$170:$AD$172</definedName>
    <definedName name="Table11">#REF!</definedName>
    <definedName name="Table12" localSheetId="1">'6500 1 uM Active'!$Z$173:$AD$178</definedName>
    <definedName name="Table12" localSheetId="2">'6500 1 uM Inactive'!$Z$182:$AD$184</definedName>
    <definedName name="Table12" localSheetId="5">'6500 10 uM Active'!$Z$173:$AD$178</definedName>
    <definedName name="Table12" localSheetId="6">'6500 10 uM Inactive'!$Z$190:$AD$192</definedName>
    <definedName name="Table12">#REF!</definedName>
    <definedName name="Table13" localSheetId="1">'6500 1 uM Active'!$Z$192:$AD$197</definedName>
    <definedName name="Table13" localSheetId="2">'6500 1 uM Inactive'!$Z$202:$AD$204</definedName>
    <definedName name="Table13" localSheetId="5">'6500 10 uM Active'!$Z$192:$AD$197</definedName>
    <definedName name="Table13" localSheetId="6">'6500 10 uM Inactive'!$Z$210:$AD$212</definedName>
    <definedName name="Table13">#REF!</definedName>
    <definedName name="Table14" localSheetId="1">'6500 1 uM Active'!$Z$211:$AD$216</definedName>
    <definedName name="Table14" localSheetId="2">'6500 1 uM Inactive'!$Z$222:$AD$224</definedName>
    <definedName name="Table14" localSheetId="5">'6500 10 uM Active'!$Z$211:$AD$216</definedName>
    <definedName name="Table14" localSheetId="6">'6500 10 uM Inactive'!$Z$230:$AD$232</definedName>
    <definedName name="Table14">#REF!</definedName>
    <definedName name="Table15" localSheetId="1">'6500 1 uM Active'!#REF!</definedName>
    <definedName name="Table15" localSheetId="2">'6500 1 uM Inactive'!#REF!</definedName>
    <definedName name="Table15" localSheetId="5">'6500 10 uM Active'!#REF!</definedName>
    <definedName name="Table15" localSheetId="6">'6500 10 uM Inactive'!#REF!</definedName>
    <definedName name="Table15">#REF!</definedName>
    <definedName name="Table16" localSheetId="1">'6500 1 uM Active'!#REF!</definedName>
    <definedName name="Table16" localSheetId="2">'6500 1 uM Inactive'!#REF!</definedName>
    <definedName name="Table16" localSheetId="5">'6500 10 uM Active'!#REF!</definedName>
    <definedName name="Table16" localSheetId="6">'6500 10 uM Inactive'!#REF!</definedName>
    <definedName name="Table16">#REF!</definedName>
    <definedName name="Table17" localSheetId="1">'6500 1 uM Active'!$Z$230:$AD$235</definedName>
    <definedName name="Table17" localSheetId="2">'6500 1 uM Inactive'!$Z$242:$AD$244</definedName>
    <definedName name="Table17" localSheetId="5">'6500 10 uM Active'!$Z$230:$AD$235</definedName>
    <definedName name="Table17" localSheetId="6">'6500 10 uM Inactive'!$Z$255:$AD$257</definedName>
    <definedName name="Table17">#REF!</definedName>
    <definedName name="Table18" localSheetId="1">'6500 1 uM Active'!$Z$249:$AD$254</definedName>
    <definedName name="Table18" localSheetId="2">'6500 1 uM Inactive'!$Z$262:$AD$264</definedName>
    <definedName name="Table18" localSheetId="5">'6500 10 uM Active'!#REF!</definedName>
    <definedName name="Table18" localSheetId="6">'6500 10 uM Inactive'!#REF!</definedName>
    <definedName name="Table18">#REF!</definedName>
    <definedName name="Table19" localSheetId="1">'6500 1 uM Active'!#REF!</definedName>
    <definedName name="Table19" localSheetId="5">'6500 10 uM Active'!#REF!</definedName>
    <definedName name="Table19" localSheetId="6">'6500 10 uM Inactive'!#REF!</definedName>
    <definedName name="Table19">#REF!</definedName>
    <definedName name="Table2" localSheetId="1">'6500 1 uM Active'!$Z$21:$AD$26</definedName>
    <definedName name="Table2" localSheetId="2">'6500 1 uM Inactive'!$Z$22:$AD$24</definedName>
    <definedName name="Table2" localSheetId="5">'6500 10 uM Active'!$Z$21:$AD$26</definedName>
    <definedName name="Table2" localSheetId="6">'6500 10 uM Inactive'!$Z$22:$AD$24</definedName>
    <definedName name="Table2" localSheetId="3">'Xevo 1 uM Active'!$Z$24:$AD$29</definedName>
    <definedName name="Table2" localSheetId="4">'Xevo 1 uM Inactive'!$Z$22:$AD$24</definedName>
    <definedName name="Table2" localSheetId="7">'Xevo 10 uM Active'!$Z$24:$AD$29</definedName>
    <definedName name="Table2" localSheetId="8">'Xevo 10 uM Inactive'!$Z$22:$AD$24</definedName>
    <definedName name="Table2">#REF!</definedName>
    <definedName name="Table3" localSheetId="1">'6500 1 uM Active'!$Z$40:$AD$45</definedName>
    <definedName name="Table3" localSheetId="2">'6500 1 uM Inactive'!$Z$42:$AD$44</definedName>
    <definedName name="Table3" localSheetId="5">'6500 10 uM Active'!$Z$40:$AD$45</definedName>
    <definedName name="Table3" localSheetId="6">'6500 10 uM Inactive'!$Z$42:$AD$44</definedName>
    <definedName name="Table3" localSheetId="3">'Xevo 1 uM Active'!$Z$46:$AD$51</definedName>
    <definedName name="Table3" localSheetId="4">'Xevo 1 uM Inactive'!$Z$42:$AD$44</definedName>
    <definedName name="Table3" localSheetId="7">'Xevo 10 uM Active'!$Z$46:$AD$51</definedName>
    <definedName name="Table3" localSheetId="8">'Xevo 10 uM Inactive'!$Z$42:$AD$44</definedName>
    <definedName name="Table3">#REF!</definedName>
    <definedName name="Table4" localSheetId="1">'6500 1 uM Active'!$Z$59:$AD$64</definedName>
    <definedName name="Table4" localSheetId="2">'6500 1 uM Inactive'!$Z$62:$AD$64</definedName>
    <definedName name="Table4" localSheetId="5">'6500 10 uM Active'!$Z$59:$AD$64</definedName>
    <definedName name="Table4" localSheetId="6">'6500 10 uM Inactive'!$Z$62:$AD$64</definedName>
    <definedName name="Table4" localSheetId="3">'Xevo 1 uM Active'!$Z$68:$AD$73</definedName>
    <definedName name="Table4" localSheetId="4">'Xevo 1 uM Inactive'!$Z$62:$AD$64</definedName>
    <definedName name="Table4" localSheetId="7">'Xevo 10 uM Active'!$Z$68:$AD$73</definedName>
    <definedName name="Table4" localSheetId="8">'Xevo 10 uM Inactive'!$Z$62:$AD$64</definedName>
    <definedName name="Table4">#REF!</definedName>
    <definedName name="Table5" localSheetId="1">'6500 1 uM Active'!#REF!</definedName>
    <definedName name="Table5" localSheetId="2">'6500 1 uM Inactive'!#REF!</definedName>
    <definedName name="Table5" localSheetId="5">'6500 10 uM Active'!#REF!</definedName>
    <definedName name="Table5" localSheetId="6">'6500 10 uM Inactive'!#REF!</definedName>
    <definedName name="Table5" localSheetId="3">'Xevo 1 uM Active'!$Z$90:$AD$95</definedName>
    <definedName name="Table5" localSheetId="4">'Xevo 1 uM Inactive'!$Z$82:$AD$84</definedName>
    <definedName name="Table5" localSheetId="7">'Xevo 10 uM Active'!$Z$90:$AD$95</definedName>
    <definedName name="Table5" localSheetId="8">'Xevo 10 uM Inactive'!$Z$82:$AD$84</definedName>
    <definedName name="Table5">#REF!</definedName>
    <definedName name="Table6" localSheetId="1">'6500 1 uM Active'!#REF!</definedName>
    <definedName name="Table6" localSheetId="2">'6500 1 uM Inactive'!#REF!</definedName>
    <definedName name="Table6" localSheetId="5">'6500 10 uM Active'!#REF!</definedName>
    <definedName name="Table6" localSheetId="6">'6500 10 uM Inactive'!#REF!</definedName>
    <definedName name="Table6" localSheetId="3">'Xevo 1 uM Active'!$Z$112:$AD$117</definedName>
    <definedName name="Table6" localSheetId="4">'Xevo 1 uM Inactive'!$Z$102:$AD$104</definedName>
    <definedName name="Table6" localSheetId="7">'Xevo 10 uM Active'!$Z$112:$AD$117</definedName>
    <definedName name="Table6" localSheetId="8">'Xevo 10 uM Inactive'!$Z$102:$AD$104</definedName>
    <definedName name="Table6">#REF!</definedName>
    <definedName name="Table7" localSheetId="1">'6500 1 uM Active'!$Z$78:$AD$83</definedName>
    <definedName name="Table7" localSheetId="2">'6500 1 uM Inactive'!$Z$82:$AD$84</definedName>
    <definedName name="Table7" localSheetId="5">'6500 10 uM Active'!$Z$78:$AD$83</definedName>
    <definedName name="Table7" localSheetId="6">'6500 10 uM Inactive'!$Z$90:$AD$92</definedName>
    <definedName name="Table7" localSheetId="3">'Xevo 1 uM Active'!$Z$134:$AD$139</definedName>
    <definedName name="Table7" localSheetId="4">'Xevo 1 uM Inactive'!$Z$122:$AD$124</definedName>
    <definedName name="Table7" localSheetId="7">'Xevo 10 uM Active'!$Z$134:$AD$139</definedName>
    <definedName name="Table7" localSheetId="8">'Xevo 10 uM Inactive'!$Z$122:$AD$124</definedName>
    <definedName name="Table7">#REF!</definedName>
    <definedName name="Table8" localSheetId="1">'6500 1 uM Active'!$Z$97:$AD$102</definedName>
    <definedName name="Table8" localSheetId="2">'6500 1 uM Inactive'!$Z$102:$AD$104</definedName>
    <definedName name="Table8" localSheetId="5">'6500 10 uM Active'!$Z$97:$AD$102</definedName>
    <definedName name="Table8" localSheetId="6">'6500 10 uM Inactive'!$Z$110:$AD$112</definedName>
    <definedName name="Table8" localSheetId="3">'Xevo 1 uM Active'!$Z$156:$AD$161</definedName>
    <definedName name="Table8" localSheetId="4">'Xevo 1 uM Inactive'!$Z$142:$AD$144</definedName>
    <definedName name="Table8" localSheetId="7">'Xevo 10 uM Active'!$Z$156:$AD$161</definedName>
    <definedName name="Table8" localSheetId="8">'Xevo 10 uM Inactive'!$Z$142:$AD$144</definedName>
    <definedName name="Table8">#REF!</definedName>
    <definedName name="Table9" localSheetId="1">'6500 1 uM Active'!$Z$116:$AD$121</definedName>
    <definedName name="Table9" localSheetId="2">'6500 1 uM Inactive'!$Z$122:$AD$124</definedName>
    <definedName name="Table9" localSheetId="5">'6500 10 uM Active'!$Z$116:$AD$121</definedName>
    <definedName name="Table9" localSheetId="6">'6500 10 uM Inactive'!$Z$130:$AD$132</definedName>
    <definedName name="Table9" localSheetId="3">'Xevo 1 uM Active'!$Z$178:$AD$183</definedName>
    <definedName name="Table9" localSheetId="4">'Xevo 1 uM Inactive'!$Z$162:$AD$164</definedName>
    <definedName name="Table9" localSheetId="7">'Xevo 10 uM Active'!$Z$178:$AD$183</definedName>
    <definedName name="Table9" localSheetId="8">'Xevo 10 uM Inactive'!$Z$162:$AD$164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2" l="1"/>
  <c r="I30" i="22" s="1"/>
  <c r="G29" i="22"/>
  <c r="I29" i="22" s="1"/>
  <c r="G28" i="22"/>
  <c r="I28" i="22" s="1"/>
  <c r="G27" i="22"/>
  <c r="I27" i="22" s="1"/>
  <c r="U27" i="22" s="1"/>
  <c r="G26" i="22"/>
  <c r="I26" i="22" s="1"/>
  <c r="I25" i="22"/>
  <c r="U25" i="22" s="1"/>
  <c r="G25" i="22"/>
  <c r="Z24" i="22"/>
  <c r="Z23" i="22"/>
  <c r="AB24" i="22" l="1"/>
  <c r="U29" i="22"/>
  <c r="U30" i="22"/>
  <c r="AC24" i="22"/>
  <c r="AB23" i="22"/>
  <c r="U26" i="22"/>
  <c r="W27" i="22" s="1"/>
  <c r="AA24" i="22"/>
  <c r="U28" i="22"/>
  <c r="AC23" i="22"/>
  <c r="AA23" i="22"/>
  <c r="AD23" i="22" s="1"/>
  <c r="V28" i="22" l="1"/>
  <c r="V26" i="22"/>
  <c r="W25" i="22"/>
  <c r="V30" i="22"/>
  <c r="V25" i="22"/>
  <c r="W26" i="22"/>
  <c r="W29" i="22"/>
  <c r="V29" i="22"/>
  <c r="W28" i="22"/>
  <c r="W30" i="22"/>
  <c r="V27" i="22"/>
  <c r="AD24" i="22"/>
  <c r="AA26" i="22" l="1"/>
  <c r="AA27" i="22"/>
  <c r="AA28" i="22"/>
  <c r="AA30" i="22" l="1"/>
  <c r="AA29" i="22"/>
  <c r="G220" i="19" l="1"/>
  <c r="I220" i="19" s="1"/>
  <c r="G219" i="19"/>
  <c r="I219" i="19" s="1"/>
  <c r="I218" i="19"/>
  <c r="G218" i="19"/>
  <c r="G217" i="19"/>
  <c r="I217" i="19" s="1"/>
  <c r="U216" i="19"/>
  <c r="I216" i="19"/>
  <c r="G216" i="19"/>
  <c r="G215" i="19"/>
  <c r="I215" i="19" s="1"/>
  <c r="I214" i="19"/>
  <c r="U214" i="19" s="1"/>
  <c r="G214" i="19"/>
  <c r="U213" i="19"/>
  <c r="I213" i="19"/>
  <c r="G213" i="19"/>
  <c r="G212" i="19"/>
  <c r="I212" i="19" s="1"/>
  <c r="U212" i="19" s="1"/>
  <c r="G211" i="19"/>
  <c r="I211" i="19" s="1"/>
  <c r="U210" i="19"/>
  <c r="I210" i="19"/>
  <c r="G210" i="19"/>
  <c r="I209" i="19"/>
  <c r="G209" i="19"/>
  <c r="G208" i="19"/>
  <c r="I208" i="19" s="1"/>
  <c r="U208" i="19" s="1"/>
  <c r="G207" i="19"/>
  <c r="I207" i="19" s="1"/>
  <c r="U206" i="19"/>
  <c r="I206" i="19"/>
  <c r="AA201" i="19" s="1"/>
  <c r="G206" i="19"/>
  <c r="Z205" i="19"/>
  <c r="AB204" i="19"/>
  <c r="Z204" i="19"/>
  <c r="AC203" i="19"/>
  <c r="AB203" i="19"/>
  <c r="AA203" i="19"/>
  <c r="AD203" i="19" s="1"/>
  <c r="Z203" i="19"/>
  <c r="AB202" i="19"/>
  <c r="Z202" i="19"/>
  <c r="AC201" i="19"/>
  <c r="Z201" i="19"/>
  <c r="G198" i="19"/>
  <c r="I198" i="19" s="1"/>
  <c r="G197" i="19"/>
  <c r="I197" i="19" s="1"/>
  <c r="U196" i="19"/>
  <c r="I196" i="19"/>
  <c r="G196" i="19"/>
  <c r="G195" i="19"/>
  <c r="I195" i="19" s="1"/>
  <c r="G194" i="19"/>
  <c r="I194" i="19" s="1"/>
  <c r="I193" i="19"/>
  <c r="G193" i="19"/>
  <c r="I192" i="19"/>
  <c r="U192" i="19" s="1"/>
  <c r="G192" i="19"/>
  <c r="U191" i="19"/>
  <c r="I191" i="19"/>
  <c r="G191" i="19"/>
  <c r="G190" i="19"/>
  <c r="I190" i="19" s="1"/>
  <c r="I189" i="19"/>
  <c r="U189" i="19" s="1"/>
  <c r="G189" i="19"/>
  <c r="G188" i="19"/>
  <c r="I188" i="19" s="1"/>
  <c r="U187" i="19"/>
  <c r="I187" i="19"/>
  <c r="AA180" i="19" s="1"/>
  <c r="G187" i="19"/>
  <c r="G186" i="19"/>
  <c r="I186" i="19" s="1"/>
  <c r="I185" i="19"/>
  <c r="U185" i="19" s="1"/>
  <c r="G185" i="19"/>
  <c r="I184" i="19"/>
  <c r="AA179" i="19" s="1"/>
  <c r="G184" i="19"/>
  <c r="AA183" i="19"/>
  <c r="Z183" i="19"/>
  <c r="Z182" i="19"/>
  <c r="AC181" i="19"/>
  <c r="AB181" i="19"/>
  <c r="Z181" i="19"/>
  <c r="Z180" i="19"/>
  <c r="AB179" i="19"/>
  <c r="Z179" i="19"/>
  <c r="I176" i="19"/>
  <c r="G176" i="19"/>
  <c r="I175" i="19"/>
  <c r="U175" i="19" s="1"/>
  <c r="G175" i="19"/>
  <c r="I174" i="19"/>
  <c r="U174" i="19" s="1"/>
  <c r="G174" i="19"/>
  <c r="G173" i="19"/>
  <c r="I173" i="19" s="1"/>
  <c r="G172" i="19"/>
  <c r="I172" i="19" s="1"/>
  <c r="G171" i="19"/>
  <c r="I171" i="19" s="1"/>
  <c r="AA160" i="19" s="1"/>
  <c r="G170" i="19"/>
  <c r="I170" i="19" s="1"/>
  <c r="U170" i="19" s="1"/>
  <c r="G169" i="19"/>
  <c r="I169" i="19" s="1"/>
  <c r="I168" i="19"/>
  <c r="G168" i="19"/>
  <c r="G167" i="19"/>
  <c r="I167" i="19" s="1"/>
  <c r="G166" i="19"/>
  <c r="I166" i="19" s="1"/>
  <c r="I165" i="19"/>
  <c r="AA158" i="19" s="1"/>
  <c r="G165" i="19"/>
  <c r="I164" i="19"/>
  <c r="G164" i="19"/>
  <c r="G163" i="19"/>
  <c r="I163" i="19" s="1"/>
  <c r="G162" i="19"/>
  <c r="I162" i="19" s="1"/>
  <c r="AA161" i="19"/>
  <c r="Z161" i="19"/>
  <c r="Z160" i="19"/>
  <c r="Z159" i="19"/>
  <c r="Z158" i="19"/>
  <c r="Z157" i="19"/>
  <c r="G154" i="19"/>
  <c r="I154" i="19" s="1"/>
  <c r="AC139" i="19" s="1"/>
  <c r="G153" i="19"/>
  <c r="I153" i="19" s="1"/>
  <c r="U153" i="19" s="1"/>
  <c r="G152" i="19"/>
  <c r="I152" i="19" s="1"/>
  <c r="I151" i="19"/>
  <c r="G151" i="19"/>
  <c r="I150" i="19"/>
  <c r="U150" i="19" s="1"/>
  <c r="G150" i="19"/>
  <c r="I149" i="19"/>
  <c r="AA138" i="19" s="1"/>
  <c r="G149" i="19"/>
  <c r="G148" i="19"/>
  <c r="I148" i="19" s="1"/>
  <c r="G147" i="19"/>
  <c r="I147" i="19" s="1"/>
  <c r="U146" i="19"/>
  <c r="G146" i="19"/>
  <c r="I146" i="19" s="1"/>
  <c r="AA137" i="19" s="1"/>
  <c r="G145" i="19"/>
  <c r="I145" i="19" s="1"/>
  <c r="I144" i="19"/>
  <c r="U144" i="19" s="1"/>
  <c r="G144" i="19"/>
  <c r="G143" i="19"/>
  <c r="I143" i="19" s="1"/>
  <c r="U143" i="19" s="1"/>
  <c r="G142" i="19"/>
  <c r="I142" i="19" s="1"/>
  <c r="AC135" i="19" s="1"/>
  <c r="G141" i="19"/>
  <c r="I141" i="19" s="1"/>
  <c r="G140" i="19"/>
  <c r="I140" i="19" s="1"/>
  <c r="AB139" i="19"/>
  <c r="Z139" i="19"/>
  <c r="AB138" i="19"/>
  <c r="Z138" i="19"/>
  <c r="Z137" i="19"/>
  <c r="Z136" i="19"/>
  <c r="Z135" i="19"/>
  <c r="I132" i="19"/>
  <c r="U132" i="19" s="1"/>
  <c r="G132" i="19"/>
  <c r="G131" i="19"/>
  <c r="I131" i="19" s="1"/>
  <c r="G130" i="19"/>
  <c r="I130" i="19" s="1"/>
  <c r="G129" i="19"/>
  <c r="I129" i="19" s="1"/>
  <c r="AC116" i="19" s="1"/>
  <c r="G128" i="19"/>
  <c r="I128" i="19" s="1"/>
  <c r="G127" i="19"/>
  <c r="I127" i="19" s="1"/>
  <c r="I126" i="19"/>
  <c r="G126" i="19"/>
  <c r="I125" i="19"/>
  <c r="AB115" i="19" s="1"/>
  <c r="G125" i="19"/>
  <c r="I124" i="19"/>
  <c r="AA115" i="19" s="1"/>
  <c r="G124" i="19"/>
  <c r="I123" i="19"/>
  <c r="G123" i="19"/>
  <c r="G122" i="19"/>
  <c r="I122" i="19" s="1"/>
  <c r="U122" i="19" s="1"/>
  <c r="G121" i="19"/>
  <c r="I121" i="19" s="1"/>
  <c r="I120" i="19"/>
  <c r="AC113" i="19" s="1"/>
  <c r="G120" i="19"/>
  <c r="I119" i="19"/>
  <c r="G119" i="19"/>
  <c r="I118" i="19"/>
  <c r="U118" i="19" s="1"/>
  <c r="G118" i="19"/>
  <c r="AC117" i="19"/>
  <c r="Z117" i="19"/>
  <c r="Z116" i="19"/>
  <c r="Z115" i="19"/>
  <c r="AB114" i="19"/>
  <c r="Z114" i="19"/>
  <c r="Z113" i="19"/>
  <c r="G110" i="19"/>
  <c r="I110" i="19" s="1"/>
  <c r="I109" i="19"/>
  <c r="U109" i="19" s="1"/>
  <c r="G109" i="19"/>
  <c r="I108" i="19"/>
  <c r="AA95" i="19" s="1"/>
  <c r="G108" i="19"/>
  <c r="I107" i="19"/>
  <c r="G107" i="19"/>
  <c r="G106" i="19"/>
  <c r="I106" i="19" s="1"/>
  <c r="G105" i="19"/>
  <c r="I105" i="19" s="1"/>
  <c r="U105" i="19" s="1"/>
  <c r="U104" i="19"/>
  <c r="G104" i="19"/>
  <c r="I104" i="19" s="1"/>
  <c r="AC93" i="19" s="1"/>
  <c r="U103" i="19"/>
  <c r="G103" i="19"/>
  <c r="I103" i="19" s="1"/>
  <c r="AB93" i="19" s="1"/>
  <c r="G102" i="19"/>
  <c r="I102" i="19" s="1"/>
  <c r="U102" i="19" s="1"/>
  <c r="U101" i="19"/>
  <c r="G101" i="19"/>
  <c r="I101" i="19" s="1"/>
  <c r="G100" i="19"/>
  <c r="I100" i="19" s="1"/>
  <c r="I99" i="19"/>
  <c r="U99" i="19" s="1"/>
  <c r="G99" i="19"/>
  <c r="U98" i="19"/>
  <c r="G98" i="19"/>
  <c r="I98" i="19" s="1"/>
  <c r="AC91" i="19" s="1"/>
  <c r="G97" i="19"/>
  <c r="I97" i="19" s="1"/>
  <c r="AB91" i="19" s="1"/>
  <c r="G96" i="19"/>
  <c r="I96" i="19" s="1"/>
  <c r="AA91" i="19" s="1"/>
  <c r="Z95" i="19"/>
  <c r="Z94" i="19"/>
  <c r="AA93" i="19"/>
  <c r="AD93" i="19" s="1"/>
  <c r="Z93" i="19"/>
  <c r="AC92" i="19"/>
  <c r="AA92" i="19"/>
  <c r="Z92" i="19"/>
  <c r="Z91" i="19"/>
  <c r="G88" i="19"/>
  <c r="I88" i="19" s="1"/>
  <c r="U88" i="19" s="1"/>
  <c r="U87" i="19"/>
  <c r="G87" i="19"/>
  <c r="I87" i="19" s="1"/>
  <c r="AB73" i="19" s="1"/>
  <c r="G86" i="19"/>
  <c r="I86" i="19" s="1"/>
  <c r="AA73" i="19" s="1"/>
  <c r="U85" i="19"/>
  <c r="G85" i="19"/>
  <c r="I85" i="19" s="1"/>
  <c r="AC72" i="19" s="1"/>
  <c r="I84" i="19"/>
  <c r="U84" i="19" s="1"/>
  <c r="G84" i="19"/>
  <c r="I83" i="19"/>
  <c r="G83" i="19"/>
  <c r="I82" i="19"/>
  <c r="G82" i="19"/>
  <c r="G81" i="19"/>
  <c r="I81" i="19" s="1"/>
  <c r="U81" i="19" s="1"/>
  <c r="G80" i="19"/>
  <c r="I80" i="19" s="1"/>
  <c r="I79" i="19"/>
  <c r="G79" i="19"/>
  <c r="I78" i="19"/>
  <c r="U78" i="19" s="1"/>
  <c r="G78" i="19"/>
  <c r="U77" i="19"/>
  <c r="G77" i="19"/>
  <c r="I77" i="19" s="1"/>
  <c r="AA70" i="19" s="1"/>
  <c r="G76" i="19"/>
  <c r="I76" i="19" s="1"/>
  <c r="I75" i="19"/>
  <c r="G75" i="19"/>
  <c r="G74" i="19"/>
  <c r="I74" i="19" s="1"/>
  <c r="U74" i="19" s="1"/>
  <c r="Z73" i="19"/>
  <c r="Z72" i="19"/>
  <c r="AB71" i="19"/>
  <c r="Z71" i="19"/>
  <c r="Z70" i="19"/>
  <c r="AA69" i="19"/>
  <c r="Z69" i="19"/>
  <c r="I66" i="19"/>
  <c r="G66" i="19"/>
  <c r="I65" i="19"/>
  <c r="G65" i="19"/>
  <c r="G64" i="19"/>
  <c r="I64" i="19" s="1"/>
  <c r="U64" i="19" s="1"/>
  <c r="G63" i="19"/>
  <c r="I63" i="19" s="1"/>
  <c r="U63" i="19" s="1"/>
  <c r="G62" i="19"/>
  <c r="I62" i="19" s="1"/>
  <c r="U62" i="19" s="1"/>
  <c r="U61" i="19"/>
  <c r="G61" i="19"/>
  <c r="I61" i="19" s="1"/>
  <c r="U60" i="19"/>
  <c r="G60" i="19"/>
  <c r="I60" i="19" s="1"/>
  <c r="I59" i="19"/>
  <c r="U59" i="19" s="1"/>
  <c r="G59" i="19"/>
  <c r="I58" i="19"/>
  <c r="U58" i="19" s="1"/>
  <c r="G58" i="19"/>
  <c r="U57" i="19"/>
  <c r="G57" i="19"/>
  <c r="I57" i="19" s="1"/>
  <c r="I56" i="19"/>
  <c r="AB48" i="19" s="1"/>
  <c r="G56" i="19"/>
  <c r="I55" i="19"/>
  <c r="U55" i="19" s="1"/>
  <c r="G55" i="19"/>
  <c r="I54" i="19"/>
  <c r="U54" i="19" s="1"/>
  <c r="G54" i="19"/>
  <c r="U53" i="19"/>
  <c r="G53" i="19"/>
  <c r="I53" i="19" s="1"/>
  <c r="I52" i="19"/>
  <c r="AA47" i="19" s="1"/>
  <c r="AD47" i="19" s="1"/>
  <c r="G52" i="19"/>
  <c r="Z51" i="19"/>
  <c r="AC50" i="19"/>
  <c r="AB50" i="19"/>
  <c r="AA50" i="19"/>
  <c r="AD50" i="19" s="1"/>
  <c r="Z50" i="19"/>
  <c r="AC49" i="19"/>
  <c r="AD49" i="19" s="1"/>
  <c r="AB49" i="19"/>
  <c r="AA49" i="19"/>
  <c r="Z49" i="19"/>
  <c r="AC48" i="19"/>
  <c r="Z48" i="19"/>
  <c r="AC47" i="19"/>
  <c r="AB47" i="19"/>
  <c r="Z47" i="19"/>
  <c r="I44" i="19"/>
  <c r="U44" i="19" s="1"/>
  <c r="G44" i="19"/>
  <c r="I43" i="19"/>
  <c r="U43" i="19" s="1"/>
  <c r="G43" i="19"/>
  <c r="U42" i="19"/>
  <c r="I42" i="19"/>
  <c r="G42" i="19"/>
  <c r="G41" i="19"/>
  <c r="I41" i="19" s="1"/>
  <c r="G40" i="19"/>
  <c r="I40" i="19" s="1"/>
  <c r="U39" i="19"/>
  <c r="I39" i="19"/>
  <c r="G39" i="19"/>
  <c r="G38" i="19"/>
  <c r="I38" i="19" s="1"/>
  <c r="U37" i="19"/>
  <c r="I37" i="19"/>
  <c r="G37" i="19"/>
  <c r="I36" i="19"/>
  <c r="AA27" i="19" s="1"/>
  <c r="G36" i="19"/>
  <c r="I35" i="19"/>
  <c r="U35" i="19" s="1"/>
  <c r="G35" i="19"/>
  <c r="G34" i="19"/>
  <c r="I34" i="19" s="1"/>
  <c r="U33" i="19"/>
  <c r="I33" i="19"/>
  <c r="G33" i="19"/>
  <c r="I32" i="19"/>
  <c r="AC25" i="19" s="1"/>
  <c r="G32" i="19"/>
  <c r="G31" i="19"/>
  <c r="I31" i="19" s="1"/>
  <c r="G30" i="19"/>
  <c r="I30" i="19" s="1"/>
  <c r="AB29" i="19"/>
  <c r="AA29" i="19"/>
  <c r="Z29" i="19"/>
  <c r="AA28" i="19"/>
  <c r="Z28" i="19"/>
  <c r="AB27" i="19"/>
  <c r="Z27" i="19"/>
  <c r="AA26" i="19"/>
  <c r="Z26" i="19"/>
  <c r="Z25" i="19"/>
  <c r="U22" i="19"/>
  <c r="I22" i="19"/>
  <c r="G22" i="19"/>
  <c r="G21" i="19"/>
  <c r="I21" i="19" s="1"/>
  <c r="G20" i="19"/>
  <c r="I20" i="19" s="1"/>
  <c r="I19" i="19"/>
  <c r="AC6" i="19" s="1"/>
  <c r="G19" i="19"/>
  <c r="G18" i="19"/>
  <c r="I18" i="19" s="1"/>
  <c r="U17" i="19"/>
  <c r="I17" i="19"/>
  <c r="G17" i="19"/>
  <c r="G16" i="19"/>
  <c r="I16" i="19" s="1"/>
  <c r="G15" i="19"/>
  <c r="I15" i="19" s="1"/>
  <c r="U14" i="19"/>
  <c r="I14" i="19"/>
  <c r="AA5" i="19" s="1"/>
  <c r="G14" i="19"/>
  <c r="G13" i="19"/>
  <c r="I13" i="19" s="1"/>
  <c r="G12" i="19"/>
  <c r="I12" i="19" s="1"/>
  <c r="G11" i="19"/>
  <c r="I11" i="19" s="1"/>
  <c r="G10" i="19"/>
  <c r="I10" i="19" s="1"/>
  <c r="G9" i="19"/>
  <c r="I9" i="19" s="1"/>
  <c r="G8" i="19"/>
  <c r="I8" i="19" s="1"/>
  <c r="AC7" i="19"/>
  <c r="Z7" i="19"/>
  <c r="AA6" i="19"/>
  <c r="Z6" i="19"/>
  <c r="Z5" i="19"/>
  <c r="Z4" i="19"/>
  <c r="Z3" i="19"/>
  <c r="AD6" i="19" l="1"/>
  <c r="U18" i="19"/>
  <c r="AB6" i="19"/>
  <c r="AD5" i="19"/>
  <c r="AC27" i="19"/>
  <c r="AD27" i="19" s="1"/>
  <c r="U38" i="19"/>
  <c r="U30" i="19"/>
  <c r="AA25" i="19"/>
  <c r="AD25" i="19" s="1"/>
  <c r="AB3" i="19"/>
  <c r="U9" i="19"/>
  <c r="AB5" i="19"/>
  <c r="U15" i="19"/>
  <c r="U20" i="19"/>
  <c r="AA7" i="19"/>
  <c r="AD7" i="19" s="1"/>
  <c r="AB25" i="19"/>
  <c r="U31" i="19"/>
  <c r="AD179" i="19"/>
  <c r="U13" i="19"/>
  <c r="AC4" i="19"/>
  <c r="AD69" i="19"/>
  <c r="U34" i="19"/>
  <c r="AB26" i="19"/>
  <c r="U8" i="19"/>
  <c r="AA3" i="19"/>
  <c r="AD26" i="19"/>
  <c r="AC3" i="19"/>
  <c r="U10" i="19"/>
  <c r="U16" i="19"/>
  <c r="AC5" i="19"/>
  <c r="U21" i="19"/>
  <c r="AB7" i="19"/>
  <c r="U11" i="19"/>
  <c r="AA4" i="19"/>
  <c r="AD4" i="19" s="1"/>
  <c r="U40" i="19"/>
  <c r="AB28" i="19"/>
  <c r="AD28" i="19" s="1"/>
  <c r="U12" i="19"/>
  <c r="AB4" i="19"/>
  <c r="AC28" i="19"/>
  <c r="U41" i="19"/>
  <c r="U128" i="19"/>
  <c r="AB116" i="19"/>
  <c r="U32" i="19"/>
  <c r="AD91" i="19"/>
  <c r="U140" i="19"/>
  <c r="AA135" i="19"/>
  <c r="U166" i="19"/>
  <c r="AB158" i="19"/>
  <c r="AB69" i="19"/>
  <c r="U75" i="19"/>
  <c r="V76" i="19" s="1"/>
  <c r="AB95" i="19"/>
  <c r="AB180" i="19"/>
  <c r="U188" i="19"/>
  <c r="AA202" i="19"/>
  <c r="U209" i="19"/>
  <c r="U36" i="19"/>
  <c r="U76" i="19"/>
  <c r="AC69" i="19"/>
  <c r="U217" i="19"/>
  <c r="AC204" i="19"/>
  <c r="AC29" i="19"/>
  <c r="AD29" i="19" s="1"/>
  <c r="AA48" i="19"/>
  <c r="AD48" i="19" s="1"/>
  <c r="AC71" i="19"/>
  <c r="U82" i="19"/>
  <c r="U96" i="19"/>
  <c r="U106" i="19"/>
  <c r="AB94" i="19"/>
  <c r="AC95" i="19"/>
  <c r="U110" i="19"/>
  <c r="U121" i="19"/>
  <c r="AA114" i="19"/>
  <c r="AD114" i="19" s="1"/>
  <c r="U129" i="19"/>
  <c r="AA136" i="19"/>
  <c r="AB135" i="19"/>
  <c r="U141" i="19"/>
  <c r="U171" i="19"/>
  <c r="U197" i="19"/>
  <c r="AB183" i="19"/>
  <c r="AA51" i="19"/>
  <c r="AD51" i="19" s="1"/>
  <c r="AB72" i="19"/>
  <c r="AC26" i="19"/>
  <c r="AB51" i="19"/>
  <c r="U65" i="19"/>
  <c r="AC73" i="19"/>
  <c r="AD73" i="19" s="1"/>
  <c r="U79" i="19"/>
  <c r="AC70" i="19"/>
  <c r="U130" i="19"/>
  <c r="AA117" i="19"/>
  <c r="AB157" i="19"/>
  <c r="U163" i="19"/>
  <c r="U167" i="19"/>
  <c r="AC158" i="19"/>
  <c r="AD158" i="19" s="1"/>
  <c r="U172" i="19"/>
  <c r="AB160" i="19"/>
  <c r="AD160" i="19" s="1"/>
  <c r="AC161" i="19"/>
  <c r="AD161" i="19" s="1"/>
  <c r="U176" i="19"/>
  <c r="U186" i="19"/>
  <c r="AC179" i="19"/>
  <c r="U190" i="19"/>
  <c r="AA181" i="19"/>
  <c r="AD181" i="19" s="1"/>
  <c r="AA182" i="19"/>
  <c r="U193" i="19"/>
  <c r="AC183" i="19"/>
  <c r="U198" i="19"/>
  <c r="U207" i="19"/>
  <c r="W215" i="19" s="1"/>
  <c r="AB201" i="19"/>
  <c r="AA205" i="19"/>
  <c r="AD205" i="19" s="1"/>
  <c r="U218" i="19"/>
  <c r="U19" i="19"/>
  <c r="U52" i="19"/>
  <c r="U56" i="19"/>
  <c r="AB70" i="19"/>
  <c r="AD70" i="19" s="1"/>
  <c r="AA94" i="19"/>
  <c r="AD94" i="19" s="1"/>
  <c r="U97" i="19"/>
  <c r="U100" i="19"/>
  <c r="AB92" i="19"/>
  <c r="AD92" i="19" s="1"/>
  <c r="AC94" i="19"/>
  <c r="U107" i="19"/>
  <c r="U131" i="19"/>
  <c r="AB117" i="19"/>
  <c r="U142" i="19"/>
  <c r="U147" i="19"/>
  <c r="AB137" i="19"/>
  <c r="AC138" i="19"/>
  <c r="AD138" i="19" s="1"/>
  <c r="U151" i="19"/>
  <c r="AC160" i="19"/>
  <c r="U173" i="19"/>
  <c r="AB182" i="19"/>
  <c r="U194" i="19"/>
  <c r="U211" i="19"/>
  <c r="W212" i="19" s="1"/>
  <c r="AC202" i="19"/>
  <c r="AA204" i="19"/>
  <c r="AD204" i="19" s="1"/>
  <c r="U215" i="19"/>
  <c r="AB205" i="19"/>
  <c r="U219" i="19"/>
  <c r="V219" i="19" s="1"/>
  <c r="U145" i="19"/>
  <c r="AC136" i="19"/>
  <c r="AA157" i="19"/>
  <c r="AD157" i="19" s="1"/>
  <c r="U162" i="19"/>
  <c r="U80" i="19"/>
  <c r="W82" i="19" s="1"/>
  <c r="AA71" i="19"/>
  <c r="U83" i="19"/>
  <c r="AA72" i="19"/>
  <c r="AD72" i="19" s="1"/>
  <c r="U126" i="19"/>
  <c r="AC115" i="19"/>
  <c r="AD115" i="19" s="1"/>
  <c r="U148" i="19"/>
  <c r="AC137" i="19"/>
  <c r="AA139" i="19"/>
  <c r="AD139" i="19" s="1"/>
  <c r="U152" i="19"/>
  <c r="AC159" i="19"/>
  <c r="U164" i="19"/>
  <c r="AC157" i="19"/>
  <c r="U168" i="19"/>
  <c r="AA159" i="19"/>
  <c r="AD183" i="19"/>
  <c r="U154" i="19"/>
  <c r="AD201" i="19"/>
  <c r="AC51" i="19"/>
  <c r="U66" i="19"/>
  <c r="U86" i="19"/>
  <c r="W79" i="19" s="1"/>
  <c r="AB113" i="19"/>
  <c r="U119" i="19"/>
  <c r="V118" i="19" s="1"/>
  <c r="U123" i="19"/>
  <c r="AC114" i="19"/>
  <c r="AA116" i="19"/>
  <c r="AD116" i="19" s="1"/>
  <c r="U127" i="19"/>
  <c r="AB159" i="19"/>
  <c r="U169" i="19"/>
  <c r="U195" i="19"/>
  <c r="AC182" i="19"/>
  <c r="AC205" i="19"/>
  <c r="U220" i="19"/>
  <c r="U120" i="19"/>
  <c r="U124" i="19"/>
  <c r="U149" i="19"/>
  <c r="U165" i="19"/>
  <c r="U184" i="19"/>
  <c r="AB136" i="19"/>
  <c r="AB161" i="19"/>
  <c r="AA113" i="19"/>
  <c r="U108" i="19"/>
  <c r="U125" i="19"/>
  <c r="AC180" i="19"/>
  <c r="AD180" i="19" s="1"/>
  <c r="W120" i="19" l="1"/>
  <c r="W122" i="19"/>
  <c r="W81" i="19"/>
  <c r="W208" i="19"/>
  <c r="W124" i="19"/>
  <c r="V125" i="19"/>
  <c r="V86" i="19"/>
  <c r="AD71" i="19"/>
  <c r="V121" i="19"/>
  <c r="V129" i="19"/>
  <c r="W126" i="19"/>
  <c r="W128" i="19"/>
  <c r="V79" i="19"/>
  <c r="V87" i="19"/>
  <c r="W77" i="19"/>
  <c r="AD182" i="19"/>
  <c r="V211" i="19"/>
  <c r="W210" i="19"/>
  <c r="V215" i="19"/>
  <c r="V217" i="19"/>
  <c r="W153" i="19"/>
  <c r="V150" i="19"/>
  <c r="V144" i="19"/>
  <c r="V153" i="19"/>
  <c r="W148" i="19"/>
  <c r="W145" i="19"/>
  <c r="W141" i="19"/>
  <c r="W151" i="19"/>
  <c r="V148" i="19"/>
  <c r="V145" i="19"/>
  <c r="V141" i="19"/>
  <c r="W154" i="19"/>
  <c r="V151" i="19"/>
  <c r="W146" i="19"/>
  <c r="W142" i="19"/>
  <c r="V154" i="19"/>
  <c r="W149" i="19"/>
  <c r="V146" i="19"/>
  <c r="V142" i="19"/>
  <c r="V152" i="19"/>
  <c r="W147" i="19"/>
  <c r="V143" i="19"/>
  <c r="W140" i="19"/>
  <c r="W150" i="19"/>
  <c r="V147" i="19"/>
  <c r="W144" i="19"/>
  <c r="V140" i="19"/>
  <c r="W152" i="19"/>
  <c r="W143" i="19"/>
  <c r="V149" i="19"/>
  <c r="W18" i="19"/>
  <c r="V15" i="19"/>
  <c r="W12" i="19"/>
  <c r="V8" i="19"/>
  <c r="W21" i="19"/>
  <c r="V18" i="19"/>
  <c r="V12" i="19"/>
  <c r="V9" i="19"/>
  <c r="W11" i="19"/>
  <c r="V21" i="19"/>
  <c r="W16" i="19"/>
  <c r="W13" i="19"/>
  <c r="W9" i="19"/>
  <c r="V14" i="19"/>
  <c r="W19" i="19"/>
  <c r="V16" i="19"/>
  <c r="V13" i="19"/>
  <c r="W17" i="19"/>
  <c r="W20" i="19"/>
  <c r="W22" i="19"/>
  <c r="V19" i="19"/>
  <c r="W14" i="19"/>
  <c r="W10" i="19"/>
  <c r="V22" i="19"/>
  <c r="V17" i="19"/>
  <c r="V20" i="19"/>
  <c r="W15" i="19"/>
  <c r="V11" i="19"/>
  <c r="W8" i="19"/>
  <c r="V10" i="19"/>
  <c r="W43" i="19"/>
  <c r="V40" i="19"/>
  <c r="V34" i="19"/>
  <c r="V43" i="19"/>
  <c r="W38" i="19"/>
  <c r="W35" i="19"/>
  <c r="W31" i="19"/>
  <c r="V39" i="19"/>
  <c r="W41" i="19"/>
  <c r="V38" i="19"/>
  <c r="V35" i="19"/>
  <c r="V31" i="19"/>
  <c r="W33" i="19"/>
  <c r="W44" i="19"/>
  <c r="V41" i="19"/>
  <c r="W36" i="19"/>
  <c r="W32" i="19"/>
  <c r="W30" i="19"/>
  <c r="V44" i="19"/>
  <c r="W39" i="19"/>
  <c r="V36" i="19"/>
  <c r="V32" i="19"/>
  <c r="V42" i="19"/>
  <c r="V33" i="19"/>
  <c r="W40" i="19"/>
  <c r="V37" i="19"/>
  <c r="W34" i="19"/>
  <c r="V30" i="19"/>
  <c r="W42" i="19"/>
  <c r="W37" i="19"/>
  <c r="W125" i="19"/>
  <c r="W132" i="19"/>
  <c r="V131" i="19"/>
  <c r="W76" i="19"/>
  <c r="V78" i="19"/>
  <c r="V83" i="19"/>
  <c r="V214" i="19"/>
  <c r="V213" i="19"/>
  <c r="W218" i="19"/>
  <c r="W220" i="19"/>
  <c r="W83" i="19"/>
  <c r="AD159" i="19"/>
  <c r="V175" i="19"/>
  <c r="W170" i="19"/>
  <c r="W167" i="19"/>
  <c r="W163" i="19"/>
  <c r="W173" i="19"/>
  <c r="V170" i="19"/>
  <c r="V167" i="19"/>
  <c r="V163" i="19"/>
  <c r="W176" i="19"/>
  <c r="V173" i="19"/>
  <c r="W168" i="19"/>
  <c r="W164" i="19"/>
  <c r="V176" i="19"/>
  <c r="W171" i="19"/>
  <c r="V168" i="19"/>
  <c r="V164" i="19"/>
  <c r="W174" i="19"/>
  <c r="V171" i="19"/>
  <c r="W165" i="19"/>
  <c r="W172" i="19"/>
  <c r="V169" i="19"/>
  <c r="W166" i="19"/>
  <c r="V162" i="19"/>
  <c r="W175" i="19"/>
  <c r="V172" i="19"/>
  <c r="V166" i="19"/>
  <c r="V165" i="19"/>
  <c r="W162" i="19"/>
  <c r="V174" i="19"/>
  <c r="W169" i="19"/>
  <c r="AD137" i="19"/>
  <c r="V130" i="19"/>
  <c r="V119" i="19"/>
  <c r="V122" i="19"/>
  <c r="W80" i="19"/>
  <c r="V84" i="19"/>
  <c r="W86" i="19"/>
  <c r="V210" i="19"/>
  <c r="W217" i="19"/>
  <c r="W216" i="19"/>
  <c r="V208" i="19"/>
  <c r="AD95" i="19"/>
  <c r="V85" i="19"/>
  <c r="W121" i="19"/>
  <c r="V128" i="19"/>
  <c r="W87" i="19"/>
  <c r="W207" i="19"/>
  <c r="W206" i="19"/>
  <c r="V126" i="19"/>
  <c r="W211" i="19"/>
  <c r="V209" i="19"/>
  <c r="V80" i="19"/>
  <c r="V123" i="19"/>
  <c r="V212" i="19"/>
  <c r="V74" i="19"/>
  <c r="W78" i="19"/>
  <c r="V75" i="19"/>
  <c r="W84" i="19"/>
  <c r="V82" i="19"/>
  <c r="V81" i="19"/>
  <c r="AD113" i="19"/>
  <c r="V127" i="19"/>
  <c r="W131" i="19"/>
  <c r="W88" i="19"/>
  <c r="W74" i="19"/>
  <c r="W219" i="19"/>
  <c r="V216" i="19"/>
  <c r="W130" i="19"/>
  <c r="W129" i="19"/>
  <c r="W75" i="19"/>
  <c r="V77" i="19"/>
  <c r="V66" i="19"/>
  <c r="W61" i="19"/>
  <c r="V58" i="19"/>
  <c r="V54" i="19"/>
  <c r="W64" i="19"/>
  <c r="V61" i="19"/>
  <c r="W55" i="19"/>
  <c r="W62" i="19"/>
  <c r="V59" i="19"/>
  <c r="W56" i="19"/>
  <c r="V52" i="19"/>
  <c r="W65" i="19"/>
  <c r="V62" i="19"/>
  <c r="V56" i="19"/>
  <c r="W63" i="19"/>
  <c r="V60" i="19"/>
  <c r="V57" i="19"/>
  <c r="W59" i="19"/>
  <c r="W54" i="19"/>
  <c r="W52" i="19"/>
  <c r="V55" i="19"/>
  <c r="V53" i="19"/>
  <c r="V65" i="19"/>
  <c r="V64" i="19"/>
  <c r="W58" i="19"/>
  <c r="W60" i="19"/>
  <c r="W53" i="19"/>
  <c r="W66" i="19"/>
  <c r="V63" i="19"/>
  <c r="W57" i="19"/>
  <c r="AD117" i="19"/>
  <c r="W214" i="19"/>
  <c r="W213" i="19"/>
  <c r="V220" i="19"/>
  <c r="AD202" i="19"/>
  <c r="V88" i="19"/>
  <c r="V124" i="19"/>
  <c r="V132" i="19"/>
  <c r="W127" i="19"/>
  <c r="V120" i="19"/>
  <c r="W119" i="19"/>
  <c r="V218" i="19"/>
  <c r="W195" i="19"/>
  <c r="V192" i="19"/>
  <c r="V189" i="19"/>
  <c r="V185" i="19"/>
  <c r="W198" i="19"/>
  <c r="V195" i="19"/>
  <c r="W190" i="19"/>
  <c r="W186" i="19"/>
  <c r="V198" i="19"/>
  <c r="W193" i="19"/>
  <c r="V190" i="19"/>
  <c r="V186" i="19"/>
  <c r="W196" i="19"/>
  <c r="V193" i="19"/>
  <c r="W187" i="19"/>
  <c r="V196" i="19"/>
  <c r="W191" i="19"/>
  <c r="V187" i="19"/>
  <c r="W184" i="19"/>
  <c r="W197" i="19"/>
  <c r="V194" i="19"/>
  <c r="V188" i="19"/>
  <c r="V197" i="19"/>
  <c r="W192" i="19"/>
  <c r="W189" i="19"/>
  <c r="W185" i="19"/>
  <c r="W194" i="19"/>
  <c r="V191" i="19"/>
  <c r="W188" i="19"/>
  <c r="V184" i="19"/>
  <c r="W118" i="19"/>
  <c r="W123" i="19"/>
  <c r="W85" i="19"/>
  <c r="V207" i="19"/>
  <c r="V206" i="19"/>
  <c r="W209" i="19"/>
  <c r="AD136" i="19"/>
  <c r="V108" i="19"/>
  <c r="W103" i="19"/>
  <c r="V99" i="19"/>
  <c r="W96" i="19"/>
  <c r="W106" i="19"/>
  <c r="V103" i="19"/>
  <c r="W100" i="19"/>
  <c r="V96" i="19"/>
  <c r="W109" i="19"/>
  <c r="V106" i="19"/>
  <c r="V109" i="19"/>
  <c r="W104" i="19"/>
  <c r="W101" i="19"/>
  <c r="W97" i="19"/>
  <c r="W107" i="19"/>
  <c r="V104" i="19"/>
  <c r="V101" i="19"/>
  <c r="V97" i="19"/>
  <c r="V110" i="19"/>
  <c r="W105" i="19"/>
  <c r="V102" i="19"/>
  <c r="V98" i="19"/>
  <c r="W108" i="19"/>
  <c r="V107" i="19"/>
  <c r="V100" i="19"/>
  <c r="W110" i="19"/>
  <c r="W102" i="19"/>
  <c r="W99" i="19"/>
  <c r="V105" i="19"/>
  <c r="W98" i="19"/>
  <c r="AD135" i="19"/>
  <c r="AD3" i="19"/>
  <c r="AA55" i="19" l="1"/>
  <c r="AA54" i="19"/>
  <c r="AA53" i="19"/>
  <c r="AA164" i="19"/>
  <c r="AA165" i="19"/>
  <c r="AA163" i="19"/>
  <c r="AA98" i="19"/>
  <c r="AA99" i="19"/>
  <c r="AA97" i="19"/>
  <c r="AA186" i="19"/>
  <c r="AA187" i="19"/>
  <c r="AA185" i="19"/>
  <c r="AA75" i="19"/>
  <c r="AA77" i="19"/>
  <c r="AA76" i="19"/>
  <c r="AA141" i="19"/>
  <c r="AA142" i="19"/>
  <c r="AA143" i="19"/>
  <c r="AA11" i="19"/>
  <c r="AA9" i="19"/>
  <c r="AA10" i="19"/>
  <c r="AA119" i="19"/>
  <c r="AA120" i="19"/>
  <c r="AA121" i="19"/>
  <c r="AA209" i="19"/>
  <c r="AA208" i="19"/>
  <c r="AA207" i="19"/>
  <c r="AA31" i="19"/>
  <c r="AA32" i="19"/>
  <c r="AA33" i="19"/>
  <c r="AA145" i="19" l="1"/>
  <c r="AA144" i="19"/>
  <c r="AA123" i="19"/>
  <c r="AA122" i="19"/>
  <c r="AA167" i="19"/>
  <c r="AA166" i="19"/>
  <c r="AA78" i="19"/>
  <c r="AA79" i="19"/>
  <c r="AA35" i="19"/>
  <c r="AA34" i="19"/>
  <c r="AA13" i="19"/>
  <c r="AA12" i="19"/>
  <c r="AA188" i="19"/>
  <c r="AA189" i="19"/>
  <c r="AA100" i="19"/>
  <c r="AA101" i="19"/>
  <c r="AA210" i="19"/>
  <c r="AA211" i="19"/>
  <c r="AA57" i="19"/>
  <c r="AA56" i="19"/>
</calcChain>
</file>

<file path=xl/comments1.xml><?xml version="1.0" encoding="utf-8"?>
<comments xmlns="http://schemas.openxmlformats.org/spreadsheetml/2006/main">
  <authors>
    <author>Terry, David</author>
  </authors>
  <commentList>
    <comment ref="D9" authorId="0" shapeId="0">
      <text>
        <r>
          <rPr>
            <sz val="9"/>
            <color indexed="81"/>
            <rFont val="Tahoma"/>
            <family val="2"/>
          </rPr>
          <t>Data!AA50 =  &gt;480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Data!AA259 =  &gt;0</t>
        </r>
      </text>
    </comment>
    <comment ref="D32" authorId="0" shapeId="0">
      <text>
        <r>
          <rPr>
            <sz val="9"/>
            <color indexed="81"/>
            <rFont val="Tahoma"/>
            <family val="2"/>
          </rPr>
          <t>Data!AA50 =  &gt;480</t>
        </r>
      </text>
    </comment>
    <comment ref="D41" authorId="0" shapeId="0">
      <text>
        <r>
          <rPr>
            <sz val="9"/>
            <color indexed="81"/>
            <rFont val="Tahoma"/>
            <family val="2"/>
          </rPr>
          <t>Data!AA259 =  &gt;0</t>
        </r>
      </text>
    </comment>
  </commentList>
</comments>
</file>

<file path=xl/sharedStrings.xml><?xml version="1.0" encoding="utf-8"?>
<sst xmlns="http://schemas.openxmlformats.org/spreadsheetml/2006/main" count="6678" uniqueCount="837">
  <si>
    <t>Transition</t>
  </si>
  <si>
    <t>Compound</t>
  </si>
  <si>
    <t>Control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</si>
  <si>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</si>
  <si>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</si>
  <si>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</si>
  <si>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</si>
  <si>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</si>
  <si>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</si>
  <si>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</si>
  <si>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</si>
  <si>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</si>
  <si>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</si>
  <si>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</si>
  <si>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</si>
  <si>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</si>
  <si>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</si>
  <si>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Midazolam</t>
  </si>
  <si>
    <t>SampleName</t>
  </si>
  <si>
    <t>CompoundName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</si>
  <si>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</si>
  <si>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</si>
  <si>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</si>
  <si>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</si>
  <si>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</si>
  <si>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</si>
  <si>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</si>
  <si>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</si>
  <si>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</si>
  <si>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</si>
  <si>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</si>
  <si>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</si>
  <si>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</si>
  <si>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</si>
  <si>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</si>
  <si>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</si>
  <si>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</si>
  <si>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</si>
  <si>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</si>
  <si>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 xml:space="preserve"> </t>
  </si>
  <si>
    <t>Midazolam - Human</t>
  </si>
  <si>
    <t>-0.07%</t>
  </si>
  <si>
    <t>-0.02%</t>
  </si>
  <si>
    <t/>
  </si>
  <si>
    <t>-0.01%</t>
  </si>
  <si>
    <t xml:space="preserve"> &gt;480</t>
  </si>
  <si>
    <t>Human</t>
  </si>
  <si>
    <t>&lt;15</t>
  </si>
  <si>
    <t xml:space="preserve"> &gt; 480</t>
  </si>
  <si>
    <t>0.00%</t>
  </si>
  <si>
    <t>0.04%</t>
  </si>
  <si>
    <t>0.44%</t>
  </si>
  <si>
    <t>0.65%</t>
  </si>
  <si>
    <t>1 µM Concentration; Control</t>
  </si>
  <si>
    <t>DTXSID9048194</t>
  </si>
  <si>
    <t>191.1 / 117.1</t>
  </si>
  <si>
    <t>Blank_Human___1_____5P1_Inj 2020Aug29_EPA_003</t>
  </si>
  <si>
    <t>DTXSID0026967</t>
  </si>
  <si>
    <t>315.1 / 149.1</t>
  </si>
  <si>
    <t>DTXSID0026967 - Human</t>
  </si>
  <si>
    <t>Blank_Human___2_____5P1_Inj 2020Aug29_EPA_004</t>
  </si>
  <si>
    <t>Blank_Human___3_____5P1_Inj 2020Aug29_EPA_005</t>
  </si>
  <si>
    <t>DTXSID0026967__Human__120_1_____5P1_Inj 2020Aug29_EPA_246</t>
  </si>
  <si>
    <t>DTXSID0026967__Human__120_2_____5P1_Inj 2020Aug29_EPA_247</t>
  </si>
  <si>
    <t>DTXSID0026967__Human__120_3_____5P1_Inj 2020Aug29_EPA_248</t>
  </si>
  <si>
    <t>DTXSID0026967__Human__60_1_____5P2_Inj 2020Aug29_EPA_249</t>
  </si>
  <si>
    <t>DTXSID0026967__Human__60_2_____5P2_Inj 2020Aug29_EPA_250</t>
  </si>
  <si>
    <t>DTXSID0026967__Human__60_3_____5P2_Inj 2020Aug29_EPA_251</t>
  </si>
  <si>
    <t>DTXSID0026967__Human__30_1_____5P3_Inj 2020Aug29_EPA_252</t>
  </si>
  <si>
    <t>DTXSID0026967__Human__30_2_____5P3_Inj 2020Aug29_EPA_253</t>
  </si>
  <si>
    <t>DTXSID0026967__Human__30_3_____5P3_Inj 2020Aug29_EPA_254</t>
  </si>
  <si>
    <t>DTXSID0026967__Human__15_1_____5P4_Inj 2020Aug29_EPA_255</t>
  </si>
  <si>
    <t>DTXSID0026967__Human__15_2_____5P4_Inj 2020Aug29_EPA_256</t>
  </si>
  <si>
    <t>DTXSID0026967__Human__15_3_____5P4_Inj 2020Aug29_EPA_257</t>
  </si>
  <si>
    <t>DTXSID0026967__Human__0_1_____5P5_Inj 2020Aug29_EPA_258</t>
  </si>
  <si>
    <t>DTXSID0026967__Human__0_2_____5P5_Inj 2020Aug29_EPA_259</t>
  </si>
  <si>
    <t>DTXSID0026967__Human__0_3_____5P5_Inj 2020Aug29_EPA_260</t>
  </si>
  <si>
    <t>DTXSID0047535</t>
  </si>
  <si>
    <t>515.3 / 129.0</t>
  </si>
  <si>
    <t>DTXSID0047535 - Human</t>
  </si>
  <si>
    <t>DTXSID0047535__Human__120_1_____5P1_Inj 2020Aug29_EPA_438</t>
  </si>
  <si>
    <t>DTXSID0047535__Human__120_2_____5P1_Inj 2020Aug29_EPA_439</t>
  </si>
  <si>
    <t>DTXSID0047535__Human__120_3_____5P1_Inj 2020Aug29_EPA_440</t>
  </si>
  <si>
    <t>DTXSID0047535__Human__60_1_____5P2_Inj 2020Aug29_EPA_441</t>
  </si>
  <si>
    <t>DTXSID0047535__Human__60_2_____5P2_Inj 2020Aug29_EPA_442</t>
  </si>
  <si>
    <t>DTXSID0047535__Human__60_3_____5P2_Inj 2020Aug29_EPA_443</t>
  </si>
  <si>
    <t>DTXSID0047535__Human__30_1_____5P3_Inj 2020Aug29_EPA_444</t>
  </si>
  <si>
    <t>DTXSID0047535__Human__30_2_____5P3_Inj 2020Aug29_EPA_445</t>
  </si>
  <si>
    <t>DTXSID0047535__Human__30_3_____5P3_Inj 2020Aug29_EPA_446</t>
  </si>
  <si>
    <t>DTXSID0047535__Human__15_1_____5P4_Inj 2020Aug29_EPA_447</t>
  </si>
  <si>
    <t>DTXSID0047535__Human__15_2_____5P4_Inj 2020Aug29_EPA_448</t>
  </si>
  <si>
    <t>DTXSID0047535__Human__15_3_____5P4_Inj 2020Aug29_EPA_449</t>
  </si>
  <si>
    <t>DTXSID0047535__Human__0_1_____5P5_Inj 2020Aug29_EPA_450</t>
  </si>
  <si>
    <t>DTXSID0047535__Human__0_2_____5P5_Inj 2020Aug29_EPA_451</t>
  </si>
  <si>
    <t>DTXSID0047535__Human__0_3_____5P5_Inj 2020Aug29_EPA_452</t>
  </si>
  <si>
    <t>DTXSID0048210</t>
  </si>
  <si>
    <t>199.1 / 105.0</t>
  </si>
  <si>
    <t>N/A</t>
  </si>
  <si>
    <t>DTXSID0048210 - Human</t>
  </si>
  <si>
    <t>DTXSID0048210__Human__120_1_____5P1_Inj 2020Aug29_EPA_262</t>
  </si>
  <si>
    <t>DTXSID0048210__Human__120_2_____5P1_Inj 2020Aug29_EPA_263</t>
  </si>
  <si>
    <t>DTXSID0048210__Human__120_3_____5P1_Inj 2020Aug29_EPA_264</t>
  </si>
  <si>
    <t>DTXSID0048210__Human__60_1_____5P2_Inj 2020Aug29_EPA_265</t>
  </si>
  <si>
    <t>DTXSID0048210__Human__60_2_____5P2_Inj 2020Aug29_EPA_266</t>
  </si>
  <si>
    <t>DTXSID0048210__Human__60_3_____5P2_Inj 2020Aug29_EPA_267</t>
  </si>
  <si>
    <t>DTXSID0048210__Human__30_1_____5P3_Inj 2020Aug29_EPA_268</t>
  </si>
  <si>
    <t>DTXSID0048210__Human__30_2_____5P3_Inj 2020Aug29_EPA_269</t>
  </si>
  <si>
    <t>DTXSID0048210__Human__30_3_____5P3_Inj 2020Aug29_EPA_270</t>
  </si>
  <si>
    <t>DTXSID0048210__Human__15_1_____5P4_Inj 2020Aug29_EPA_271</t>
  </si>
  <si>
    <t>DTXSID0048210__Human__15_2_____5P4_Inj 2020Aug29_EPA_272</t>
  </si>
  <si>
    <t>DTXSID0048210__Human__15_3_____5P4_Inj 2020Aug29_EPA_273</t>
  </si>
  <si>
    <t>DTXSID0048210__Human__0_1_____5P5_Inj 2020Aug29_EPA_274</t>
  </si>
  <si>
    <t>DTXSID0048210__Human__0_2_____5P5_Inj 2020Aug29_EPA_275</t>
  </si>
  <si>
    <t>DTXSID0048210__Human__0_3_____5P5_Inj 2020Aug29_EPA_276</t>
  </si>
  <si>
    <t>DTXSID1038298</t>
  </si>
  <si>
    <t>217.0 / 189.0</t>
  </si>
  <si>
    <t>DTXSID1038298 - Human</t>
  </si>
  <si>
    <t>DTXSID1038298__Human__120_1_____5P1_Inj 2020Aug29_EPA_278</t>
  </si>
  <si>
    <t>DTXSID1038298__Human__120_2_____5P1_Inj 2020Aug29_EPA_279</t>
  </si>
  <si>
    <t>DTXSID1038298__Human__120_3_____5P1_Inj 2020Aug29_EPA_280</t>
  </si>
  <si>
    <t>DTXSID1038298__Human__60_1_____5P2_Inj 2020Aug29_EPA_281</t>
  </si>
  <si>
    <t>DTXSID1038298__Human__60_2_____5P2_Inj 2020Aug29_EPA_282</t>
  </si>
  <si>
    <t>DTXSID1038298__Human__60_3_____5P2_Inj 2020Aug29_EPA_283</t>
  </si>
  <si>
    <t>DTXSID1038298__Human__30_1_____5P3_Inj 2020Aug29_EPA_284</t>
  </si>
  <si>
    <t>DTXSID1038298__Human__30_2_____5P3_Inj 2020Aug29_EPA_285</t>
  </si>
  <si>
    <t>DTXSID1038298__Human__30_3_____5P3_Inj 2020Aug29_EPA_286</t>
  </si>
  <si>
    <t>DTXSID1038298__Human__15_1_____5P4_Inj 2020Aug29_EPA_287</t>
  </si>
  <si>
    <t xml:space="preserve">Points Deleted: (120,-2.2730) (120,-2.0590) (120,-3.3100) (60,-0.8190) (60,-3.3860) (60,-3.3430) (30,-0.4250) (30,-0.0060) (30,-0.7140) </t>
  </si>
  <si>
    <t>DTXSID1038298__Human__15_2_____5P4_Inj 2020Aug29_EPA_288</t>
  </si>
  <si>
    <t>DTXSID1038298__Human__15_3_____5P4_Inj 2020Aug29_EPA_289</t>
  </si>
  <si>
    <t>DTXSID1038298__Human__0_1_____5P5_Inj 2020Aug29_EPA_290</t>
  </si>
  <si>
    <t>DTXSID1038298__Human__0_2_____5P5_Inj 2020Aug29_EPA_291</t>
  </si>
  <si>
    <t>DTXSID1038298__Human__0_3_____5P5_Inj 2020Aug29_EPA_292</t>
  </si>
  <si>
    <t>DTXSID2029325</t>
  </si>
  <si>
    <t>227.1 / 149.1</t>
  </si>
  <si>
    <t>DTXSID2029325 - Human</t>
  </si>
  <si>
    <t>DTXSID2029325__Human__120_1_____5P1_Inj 2020Aug29_EPA_374</t>
  </si>
  <si>
    <t>DTXSID2029325__Human__120_2_____5P1_Inj 2020Aug29_EPA_375</t>
  </si>
  <si>
    <t>DTXSID2029325__Human__120_3_____5P1_Inj 2020Aug29_EPA_376</t>
  </si>
  <si>
    <t>DTXSID2029325__Human__60_1_____5P2_Inj 2020Aug29_EPA_377</t>
  </si>
  <si>
    <t>DTXSID2029325__Human__60_2_____5P2_Inj 2020Aug29_EPA_378</t>
  </si>
  <si>
    <t>DTXSID2029325__Human__60_3_____5P2_Inj 2020Aug29_EPA_379</t>
  </si>
  <si>
    <t>DTXSID2029325__Human__30_1_____5P3_Inj 2020Aug29_EPA_380</t>
  </si>
  <si>
    <t>DTXSID2029325__Human__30_2_____5P3_Inj 2020Aug29_EPA_381</t>
  </si>
  <si>
    <t>DTXSID2029325__Human__30_3_____5P3_Inj 2020Aug29_EPA_382</t>
  </si>
  <si>
    <t>DTXSID2029325__Human__15_1_____5P4_Inj 2020Aug29_EPA_383</t>
  </si>
  <si>
    <t xml:space="preserve">Points Deleted: (120,0.9000) (120,) (120,) (60,) (60,) (60,) (30,) (30,) (30,) </t>
  </si>
  <si>
    <t>DTXSID2029325__Human__15_2_____5P4_Inj 2020Aug29_EPA_384</t>
  </si>
  <si>
    <t>DTXSID2029325__Human__15_3_____5P4_Inj 2020Aug29_EPA_385</t>
  </si>
  <si>
    <t>DTXSID2029325__Human__0_1_____5P5_Inj 2020Aug29_EPA_386</t>
  </si>
  <si>
    <t>DTXSID2029325__Human__0_2_____5P5_Inj 2020Aug29_EPA_387</t>
  </si>
  <si>
    <t>DTXSID2029325__Human__0_3_____5P5_Inj 2020Aug29_EPA_388</t>
  </si>
  <si>
    <t>DTXSID2034885</t>
  </si>
  <si>
    <t>320.8 / 288.8</t>
  </si>
  <si>
    <t>DTXSID2034885 - Human</t>
  </si>
  <si>
    <t>DTXSID2034885__Human__120_1_____5P1_Inj 2020Aug29_EPA_502</t>
  </si>
  <si>
    <t>DTXSID2034885__Human__120_2_____5P1_Inj 2020Aug29_EPA_503</t>
  </si>
  <si>
    <t>DTXSID2034885__Human__120_3_____5P1_Inj 2020Aug29_EPA_504</t>
  </si>
  <si>
    <t>DTXSID2034885__Human__60_1_____5P2_Inj 2020Aug29_EPA_505</t>
  </si>
  <si>
    <t>DTXSID2034885__Human__60_2_____5P2_Inj 2020Aug29_EPA_506</t>
  </si>
  <si>
    <t>DTXSID2034885__Human__60_3_____5P2_Inj 2020Aug29_EPA_507</t>
  </si>
  <si>
    <t>DTXSID2034885__Human__30_1_____5P3_Inj 2020Aug29_EPA_508</t>
  </si>
  <si>
    <t>DTXSID2034885__Human__30_2_____5P3_Inj 2020Aug29_EPA_509</t>
  </si>
  <si>
    <t>DTXSID2034885__Human__30_3_____5P3_Inj 2020Aug29_EPA_510</t>
  </si>
  <si>
    <t>DTXSID2034885__Human__15_1_____5P4_Inj 2020Aug29_EPA_511</t>
  </si>
  <si>
    <t>DTXSID2034885__Human__15_2_____5P4_Inj 2020Aug29_EPA_512</t>
  </si>
  <si>
    <t>DTXSID2034885__Human__15_3_____5P4_Inj 2020Aug29_EPA_513</t>
  </si>
  <si>
    <t>DTXSID2034885__Human__0_1_____5P5_Inj 2020Aug29_EPA_514</t>
  </si>
  <si>
    <t>DTXSID2034885__Human__0_2_____5P5_Inj 2020Aug29_EPA_515</t>
  </si>
  <si>
    <t>DTXSID2034885__Human__0_3_____5P5_Inj 2020Aug29_EPA_516</t>
  </si>
  <si>
    <t>DTXSID6034186</t>
  </si>
  <si>
    <t>417.1 / 341.2</t>
  </si>
  <si>
    <t>DTXSID6034186 - Human</t>
  </si>
  <si>
    <t>DTXSID6034186__Human__120_1_____5P1_Inj 2020Aug29_EPA_470</t>
  </si>
  <si>
    <t>DTXSID6034186__Human__120_2_____5P1_Inj 2020Aug29_EPA_471</t>
  </si>
  <si>
    <t>DTXSID6034186__Human__120_3_____5P1_Inj 2020Aug29_EPA_472</t>
  </si>
  <si>
    <t>DTXSID6034186__Human__60_1_____5P2_Inj 2020Aug29_EPA_473</t>
  </si>
  <si>
    <t>DTXSID6034186__Human__60_2_____5P2_Inj 2020Aug29_EPA_474</t>
  </si>
  <si>
    <t>DTXSID6034186__Human__60_3_____5P2_Inj 2020Aug29_EPA_475</t>
  </si>
  <si>
    <t>DTXSID6034186__Human__30_1_____5P3_Inj 2020Aug29_EPA_476</t>
  </si>
  <si>
    <t>DTXSID6034186__Human__30_2_____5P3_Inj 2020Aug29_EPA_477</t>
  </si>
  <si>
    <t>DTXSID6034186__Human__30_3_____5P3_Inj 2020Aug29_EPA_478</t>
  </si>
  <si>
    <t>DTXSID6034186__Human__15_1_____5P4_Inj 2020Aug29_EPA_479</t>
  </si>
  <si>
    <t xml:space="preserve">Points Deleted: (60,-0.9320) </t>
  </si>
  <si>
    <t>DTXSID6034186__Human__15_2_____5P4_Inj 2020Aug29_EPA_480</t>
  </si>
  <si>
    <t>DTXSID6034186__Human__15_3_____5P4_Inj 2020Aug29_EPA_481</t>
  </si>
  <si>
    <t>DTXSID6034186__Human__0_1_____5P5_Inj 2020Aug29_EPA_482</t>
  </si>
  <si>
    <t>DTXSID6034186__Human__0_2_____5P5_Inj 2020Aug29_EPA_483</t>
  </si>
  <si>
    <t>DTXSID6034186__Human__0_3_____5P5_Inj 2020Aug29_EPA_484</t>
  </si>
  <si>
    <t>DTXSID6041684</t>
  </si>
  <si>
    <t>392.9 / 336.8</t>
  </si>
  <si>
    <t>DTXSID6041684 - Human</t>
  </si>
  <si>
    <t>DTXSID6041684__Human__120_1_____5P1_Inj 2020Aug29_EPA_486</t>
  </si>
  <si>
    <t>DTXSID6041684__Human__120_2_____5P1_Inj 2020Aug29_EPA_487</t>
  </si>
  <si>
    <t>DTXSID6041684__Human__120_3_____5P1_Inj 2020Aug29_EPA_488</t>
  </si>
  <si>
    <t>DTXSID6041684__Human__60_1_____5P2_Inj 2020Aug29_EPA_489</t>
  </si>
  <si>
    <t>DTXSID6041684__Human__60_2_____5P2_Inj 2020Aug29_EPA_490</t>
  </si>
  <si>
    <t>DTXSID6041684__Human__60_3_____5P2_Inj 2020Aug29_EPA_491</t>
  </si>
  <si>
    <t>DTXSID6041684__Human__30_1_____5P3_Inj 2020Aug29_EPA_492</t>
  </si>
  <si>
    <t>DTXSID6041684__Human__30_2_____5P3_Inj 2020Aug29_EPA_493</t>
  </si>
  <si>
    <t>DTXSID6041684__Human__30_3_____5P3_Inj 2020Aug29_EPA_494</t>
  </si>
  <si>
    <t>DTXSID6041684__Human__15_1_____5P4_Inj 2020Aug29_EPA_495</t>
  </si>
  <si>
    <t>DTXSID6041684__Human__15_2_____5P4_Inj 2020Aug29_EPA_496</t>
  </si>
  <si>
    <t>DTXSID6041684__Human__15_3_____5P4_Inj 2020Aug29_EPA_497</t>
  </si>
  <si>
    <t>DTXSID6041684__Human__0_1_____5P5_Inj 2020Aug29_EPA_498</t>
  </si>
  <si>
    <t>DTXSID6041684__Human__0_2_____5P5_Inj 2020Aug29_EPA_499</t>
  </si>
  <si>
    <t>DTXSID6041684__Human__0_3_____5P5_Inj 2020Aug29_EPA_500</t>
  </si>
  <si>
    <t>DTXSID7029241</t>
  </si>
  <si>
    <t>329.2 / 313.2</t>
  </si>
  <si>
    <t>DTXSID7029241 - Human</t>
  </si>
  <si>
    <t>DTXSID7029241__Human__120_1_____5P1_Inj 2020Aug29_EPA_294</t>
  </si>
  <si>
    <t>DTXSID7029241__Human__120_2_____5P1_Inj 2020Aug29_EPA_295</t>
  </si>
  <si>
    <t>DTXSID7029241__Human__120_3_____5P1_Inj 2020Aug29_EPA_296</t>
  </si>
  <si>
    <t>DTXSID7029241__Human__60_1_____5P2_Inj 2020Aug29_EPA_297</t>
  </si>
  <si>
    <t>DTXSID7029241__Human__60_2_____5P2_Inj 2020Aug29_EPA_298</t>
  </si>
  <si>
    <t>DTXSID7029241__Human__60_3_____5P2_Inj 2020Aug29_EPA_299</t>
  </si>
  <si>
    <t>DTXSID7029241__Human__30_1_____5P3_Inj 2020Aug29_EPA_300</t>
  </si>
  <si>
    <t>DTXSID7029241__Human__30_2_____5P3_Inj 2020Aug29_EPA_301</t>
  </si>
  <si>
    <t>DTXSID7029241__Human__30_3_____5P3_Inj 2020Aug29_EPA_302</t>
  </si>
  <si>
    <t>DTXSID7029241__Human__15_1_____5P4_Inj 2020Aug29_EPA_303</t>
  </si>
  <si>
    <t>DTXSID7029241__Human__15_2_____5P4_Inj 2020Aug29_EPA_304</t>
  </si>
  <si>
    <t>DTXSID7029241__Human__15_3_____5P4_Inj 2020Aug29_EPA_305</t>
  </si>
  <si>
    <t>DTXSID7029241__Human__0_1_____5P5_Inj 2020Aug29_EPA_306</t>
  </si>
  <si>
    <t>DTXSID7029241__Human__0_2_____5P5_Inj 2020Aug29_EPA_307</t>
  </si>
  <si>
    <t>DTXSID7029241__Human__0_3_____5P5_Inj 2020Aug29_EPA_308</t>
  </si>
  <si>
    <t>DTXSID8040274</t>
  </si>
  <si>
    <t>314.9 / 258.9</t>
  </si>
  <si>
    <t>DTXSID8040274 - Human</t>
  </si>
  <si>
    <t>DTXSID8040274__Human__120_1_____5P1_Inj 2020Aug29_EPA_390</t>
  </si>
  <si>
    <t>DTXSID8040274__Human__120_2_____5P1_Inj 2020Aug29_EPA_391</t>
  </si>
  <si>
    <t>DTXSID8040274__Human__120_3_____5P1_Inj 2020Aug29_EPA_392</t>
  </si>
  <si>
    <t>DTXSID8040274__Human__60_1_____5P2_Inj 2020Aug29_EPA_393</t>
  </si>
  <si>
    <t>DTXSID8040274__Human__60_2_____5P2_Inj 2020Aug29_EPA_394</t>
  </si>
  <si>
    <t>DTXSID8040274__Human__60_3_____5P2_Inj 2020Aug29_EPA_395</t>
  </si>
  <si>
    <t>DTXSID8040274__Human__30_1_____5P3_Inj 2020Aug29_EPA_396</t>
  </si>
  <si>
    <t>DTXSID8040274__Human__30_2_____5P3_Inj 2020Aug29_EPA_397</t>
  </si>
  <si>
    <t>DTXSID8040274__Human__30_3_____5P3_Inj 2020Aug29_EPA_398</t>
  </si>
  <si>
    <t>DTXSID8040274__Human__15_1_____5P4_Inj 2020Aug29_EPA_399</t>
  </si>
  <si>
    <t xml:space="preserve">Points Deleted: (120,) (120,) (120,) (60,) (60,) (60,) </t>
  </si>
  <si>
    <t>DTXSID8040274__Human__15_2_____5P4_Inj 2020Aug29_EPA_400</t>
  </si>
  <si>
    <t>DTXSID8040274__Human__15_3_____5P4_Inj 2020Aug29_EPA_401</t>
  </si>
  <si>
    <t>DTXSID8040274__Human__0_1_____5P5_Inj 2020Aug29_EPA_402</t>
  </si>
  <si>
    <t>DTXSID8040274__Human__0_2_____5P5_Inj 2020Aug29_EPA_403</t>
  </si>
  <si>
    <t>DTXSID8040274__Human__0_3_____5P5_Inj 2020Aug29_EPA_404</t>
  </si>
  <si>
    <t>DTXSID8040278</t>
  </si>
  <si>
    <t>412.7 / 125.0</t>
  </si>
  <si>
    <t>DTXSID8040278 - Human</t>
  </si>
  <si>
    <t>DTXSID8040278__Human__120_1_____5P1_Inj 2020Aug29_EPA_310</t>
  </si>
  <si>
    <t>DTXSID8040278__Human__120_2_____5P1_Inj 2020Aug29_EPA_311</t>
  </si>
  <si>
    <t>DTXSID8040278__Human__120_3_____5P1_Inj 2020Aug29_EPA_312</t>
  </si>
  <si>
    <t>DTXSID8040278__Human__60_1_____5P2_Inj 2020Aug29_EPA_313</t>
  </si>
  <si>
    <t>DTXSID8040278__Human__60_2_____5P2_Inj 2020Aug29_EPA_314</t>
  </si>
  <si>
    <t>DTXSID8040278__Human__60_3_____5P2_Inj 2020Aug29_EPA_315</t>
  </si>
  <si>
    <t>DTXSID8040278__Human__30_1_____5P3_Inj 2020Aug29_EPA_316</t>
  </si>
  <si>
    <t>DTXSID8040278__Human__30_2_____5P3_Inj 2020Aug29_EPA_317</t>
  </si>
  <si>
    <t>DTXSID8040278__Human__30_3_____5P3_Inj 2020Aug29_EPA_318</t>
  </si>
  <si>
    <t>DTXSID8040278__Human__15_1_____5P4_Inj 2020Aug29_EPA_319</t>
  </si>
  <si>
    <t>DTXSID8040278__Human__15_2_____5P4_Inj 2020Aug29_EPA_320</t>
  </si>
  <si>
    <t>DTXSID8040278__Human__15_3_____5P4_Inj 2020Aug29_EPA_321</t>
  </si>
  <si>
    <t>DTXSID8040278__Human__0_1_____5P5_Inj 2020Aug29_EPA_322</t>
  </si>
  <si>
    <t>DTXSID8040278__Human__0_2_____5P5_Inj 2020Aug29_EPA_323</t>
  </si>
  <si>
    <t>DTXSID8040278__Human__0_3_____5P5_Inj 2020Aug29_EPA_324</t>
  </si>
  <si>
    <t>DTXSID8040721</t>
  </si>
  <si>
    <t>181.0 / 81.0</t>
  </si>
  <si>
    <t>DTXSID8040721 - Human</t>
  </si>
  <si>
    <t>DTXSID8040721__Human__120_1_____5P1_Inj 2020Aug29_EPA_326</t>
  </si>
  <si>
    <t>DTXSID8040721__Human__120_2_____5P1_Inj 2020Aug29_EPA_327</t>
  </si>
  <si>
    <t>DTXSID8040721__Human__120_3_____5P1_Inj 2020Aug29_EPA_328</t>
  </si>
  <si>
    <t>DTXSID8040721__Human__60_1_____5P2_Inj 2020Aug29_EPA_329</t>
  </si>
  <si>
    <t>DTXSID8040721__Human__60_2_____5P2_Inj 2020Aug29_EPA_330</t>
  </si>
  <si>
    <t>DTXSID8040721__Human__60_3_____5P2_Inj 2020Aug29_EPA_331</t>
  </si>
  <si>
    <t>DTXSID8040721__Human__30_1_____5P3_Inj 2020Aug29_EPA_332</t>
  </si>
  <si>
    <t>DTXSID8040721__Human__30_2_____5P3_Inj 2020Aug29_EPA_333</t>
  </si>
  <si>
    <t>DTXSID8040721__Human__30_3_____5P3_Inj 2020Aug29_EPA_334</t>
  </si>
  <si>
    <t>DTXSID8040721__Human__15_1_____5P4_Inj 2020Aug29_EPA_335</t>
  </si>
  <si>
    <t>DTXSID8040721__Human__15_2_____5P4_Inj 2020Aug29_EPA_336</t>
  </si>
  <si>
    <t>DTXSID8040721__Human__15_3_____5P4_Inj 2020Aug29_EPA_337</t>
  </si>
  <si>
    <t>DTXSID8040721__Human__0_1_____5P5_Inj 2020Aug29_EPA_338</t>
  </si>
  <si>
    <t>DTXSID8040721__Human__0_2_____5P5_Inj 2020Aug29_EPA_339</t>
  </si>
  <si>
    <t>DTXSID8040721__Human__0_3_____5P5_Inj 2020Aug29_EPA_340</t>
  </si>
  <si>
    <t>DTXSID9048194 - Human</t>
  </si>
  <si>
    <t>DTXSID9048194__Human__120_1_____5P1_Inj 2020Aug29_EPA_422</t>
  </si>
  <si>
    <t>DTXSID9048194__Human__120_2_____5P1_Inj 2020Aug29_EPA_423</t>
  </si>
  <si>
    <t>DTXSID9048194__Human__120_3_____5P1_Inj 2020Aug29_EPA_424</t>
  </si>
  <si>
    <t>DTXSID9048194__Human__60_1_____5P2_Inj 2020Aug29_EPA_425</t>
  </si>
  <si>
    <t>DTXSID9048194__Human__60_2_____5P2_Inj 2020Aug29_EPA_426</t>
  </si>
  <si>
    <t>DTXSID9048194__Human__60_3_____5P2_Inj 2020Aug29_EPA_427</t>
  </si>
  <si>
    <t>DTXSID9048194__Human__30_1_____5P3_Inj 2020Aug29_EPA_428</t>
  </si>
  <si>
    <t>DTXSID9048194__Human__30_2_____5P3_Inj 2020Aug29_EPA_429</t>
  </si>
  <si>
    <t>DTXSID9048194__Human__30_3_____5P3_Inj 2020Aug29_EPA_430</t>
  </si>
  <si>
    <t>DTXSID9048194__Human__15_1_____5P4_Inj 2020Aug29_EPA_431</t>
  </si>
  <si>
    <t>DTXSID9048194__Human__15_2_____5P4_Inj 2020Aug29_EPA_432</t>
  </si>
  <si>
    <t>DTXSID9048194__Human__15_3_____5P4_Inj 2020Aug29_EPA_433</t>
  </si>
  <si>
    <t>DTXSID9048194__Human__0_1_____5P5_Inj 2020Aug29_EPA_434</t>
  </si>
  <si>
    <t>DTXSID9048194__Human__0_2_____5P5_Inj 2020Aug29_EPA_435</t>
  </si>
  <si>
    <t>DTXSID9048194__Human__0_3_____5P5_Inj 2020Aug29_EPA_436</t>
  </si>
  <si>
    <t>326.2 / 291.0</t>
  </si>
  <si>
    <t>Midazolam__Human__120_1_____5P1_Inj 2020Aug29_EPA_006</t>
  </si>
  <si>
    <t>Midazolam__Human__120_2_____5P1_Inj 2020Aug29_EPA_007</t>
  </si>
  <si>
    <t>Midazolam__Human__120_3_____5P1_Inj 2020Aug29_EPA_008</t>
  </si>
  <si>
    <t>Midazolam__Human__60_1_____5P2_Inj 2020Aug29_EPA_009</t>
  </si>
  <si>
    <t>Midazolam__Human__60_2_____5P2_Inj 2020Aug29_EPA_010</t>
  </si>
  <si>
    <t>Midazolam__Human__60_3_____5P2_Inj 2020Aug29_EPA_011</t>
  </si>
  <si>
    <t>Midazolam__Human__30_1_____5P3_Inj 2020Aug29_EPA_012</t>
  </si>
  <si>
    <t>Midazolam__Human__30_2_____5P3_Inj 2020Aug29_EPA_013</t>
  </si>
  <si>
    <t>Midazolam__Human__30_3_____5P3_Inj 2020Aug29_EPA_014</t>
  </si>
  <si>
    <t>Midazolam__Human__15_1_____5P4_Inj 2020Aug29_EPA_015</t>
  </si>
  <si>
    <t>Midazolam__Human__15_2_____5P4_Inj 2020Aug29_EPA_016</t>
  </si>
  <si>
    <t>Midazolam__Human__15_3_____5P4_Inj 2020Aug29_EPA_017</t>
  </si>
  <si>
    <t>Midazolam__Human__0_1_____5P5_Inj 2020Aug29_EPA_018</t>
  </si>
  <si>
    <t>Midazolam__Human__0_2_____5P5_Inj 2020Aug29_EPA_019</t>
  </si>
  <si>
    <t>Midazolam__Human__0_3_____5P5_Inj 2020Aug29_EPA_020</t>
  </si>
  <si>
    <t>0.10%</t>
  </si>
  <si>
    <t>0.13%</t>
  </si>
  <si>
    <t>0.03%</t>
  </si>
  <si>
    <t>-2.273</t>
  </si>
  <si>
    <t>0.99%</t>
  </si>
  <si>
    <t>0.49%</t>
  </si>
  <si>
    <t>-2.059</t>
  </si>
  <si>
    <t>-3.310</t>
  </si>
  <si>
    <t>-0.819</t>
  </si>
  <si>
    <t>-3.386</t>
  </si>
  <si>
    <t>-3.343</t>
  </si>
  <si>
    <t>-0.425</t>
  </si>
  <si>
    <t>-0.006</t>
  </si>
  <si>
    <t>-0.714</t>
  </si>
  <si>
    <t>0.73%</t>
  </si>
  <si>
    <t>-0.97%</t>
  </si>
  <si>
    <t>-0.84%</t>
  </si>
  <si>
    <t>-3.91%</t>
  </si>
  <si>
    <t>-1.16%</t>
  </si>
  <si>
    <t>-3.89%</t>
  </si>
  <si>
    <t>-0.310</t>
  </si>
  <si>
    <t>-3.70%</t>
  </si>
  <si>
    <t>0.39%</t>
  </si>
  <si>
    <t>-0.932</t>
  </si>
  <si>
    <t>-1.44%</t>
  </si>
  <si>
    <t>-1.42%</t>
  </si>
  <si>
    <t>-0.88%</t>
  </si>
  <si>
    <t>-2.97%</t>
  </si>
  <si>
    <t>-3.52%</t>
  </si>
  <si>
    <t>-2.55%</t>
  </si>
  <si>
    <t>-4.76%</t>
  </si>
  <si>
    <t>-3.97%</t>
  </si>
  <si>
    <t>-4.08%</t>
  </si>
  <si>
    <t xml:space="preserve">Points Deleted: (120,) (120,) (120,) (60,0.2020) (60,0.1710) (60,-1.0880) (30,0.2050) (30,1.3640) (30,0.3880) </t>
  </si>
  <si>
    <t xml:space="preserve">Points Deleted: (120,-8.8430) </t>
  </si>
  <si>
    <t xml:space="preserve">Points Deleted: (120,-0.9630) (120,-1.6330) (120,-1.0780) (60,-0.5260) (60,-0.7430) (60,-1.2750) </t>
  </si>
  <si>
    <t xml:space="preserve">Points Deleted: (120,0.1730) (120,0.3330) (120,-0.2400) </t>
  </si>
  <si>
    <t xml:space="preserve">Points Deleted: (120,) (120,) (120,) (60,) (60,) (60,) (30,) (30,) (30,) (15,1.6980) </t>
  </si>
  <si>
    <t xml:space="preserve">Points Deleted: (120,0.2600) (120,0.1300) (120,-0.2060) </t>
  </si>
  <si>
    <t xml:space="preserve">Points Deleted: (120,) (120,) (120,) (60,) (60,) (60,) (30,-0.3730) (30,-0.2400) (30,) </t>
  </si>
  <si>
    <t>-0.09%</t>
  </si>
  <si>
    <t>-0.23%</t>
  </si>
  <si>
    <t>1.22%</t>
  </si>
  <si>
    <t>1.19%</t>
  </si>
  <si>
    <t>0.34%</t>
  </si>
  <si>
    <t>1.23%</t>
  </si>
  <si>
    <t>3.91%</t>
  </si>
  <si>
    <t>1.47%</t>
  </si>
  <si>
    <t>0.202</t>
  </si>
  <si>
    <t>0.171</t>
  </si>
  <si>
    <t>-1.088</t>
  </si>
  <si>
    <t>0.205</t>
  </si>
  <si>
    <t>1.364</t>
  </si>
  <si>
    <t>0.388</t>
  </si>
  <si>
    <t>-8.843</t>
  </si>
  <si>
    <t>0.38%</t>
  </si>
  <si>
    <t>0.20%</t>
  </si>
  <si>
    <t>0.59%</t>
  </si>
  <si>
    <t>0.48%</t>
  </si>
  <si>
    <t>0.28%</t>
  </si>
  <si>
    <t>-0.963</t>
  </si>
  <si>
    <t>-1.633</t>
  </si>
  <si>
    <t>-1.078</t>
  </si>
  <si>
    <t>-0.526</t>
  </si>
  <si>
    <t>-0.743</t>
  </si>
  <si>
    <t>-1.275</t>
  </si>
  <si>
    <t>-0.33%</t>
  </si>
  <si>
    <t>-0.34%</t>
  </si>
  <si>
    <t>-0.28%</t>
  </si>
  <si>
    <t>-0.16%</t>
  </si>
  <si>
    <t>-0.18%</t>
  </si>
  <si>
    <t>-0.14%</t>
  </si>
  <si>
    <t>1.40%</t>
  </si>
  <si>
    <t>0.79%</t>
  </si>
  <si>
    <t>0.173</t>
  </si>
  <si>
    <t>0.333</t>
  </si>
  <si>
    <t>-0.240</t>
  </si>
  <si>
    <t>5.46%</t>
  </si>
  <si>
    <t>1.698</t>
  </si>
  <si>
    <t>1.30%</t>
  </si>
  <si>
    <t>1.14%</t>
  </si>
  <si>
    <t>0.81%</t>
  </si>
  <si>
    <t>0.260</t>
  </si>
  <si>
    <t>0.130</t>
  </si>
  <si>
    <t>-0.206</t>
  </si>
  <si>
    <t>-0.93%</t>
  </si>
  <si>
    <t>-0.78%</t>
  </si>
  <si>
    <t>-0.79%</t>
  </si>
  <si>
    <t>0.69%</t>
  </si>
  <si>
    <t>-0.373</t>
  </si>
  <si>
    <t>Blank_Human___1_____5P1_Inj 2020Aug29_EPA_2_003</t>
  </si>
  <si>
    <t>DTXSID1024621</t>
  </si>
  <si>
    <t>135.022 &gt; 58.899</t>
  </si>
  <si>
    <t>DTXSID1024621 - Human</t>
  </si>
  <si>
    <t>Blank_Human___1_____5P1_Inj 2020Aug29_EPA_2_003_Set2</t>
  </si>
  <si>
    <t>Blank_Human___2_____5P1_Inj 2020Aug29_EPA_2_004</t>
  </si>
  <si>
    <t>Blank_Human___2_____5P1_Inj 2020Aug29_EPA_2_004_Set2</t>
  </si>
  <si>
    <t>Blank_Human___3_____5P1_Inj 2020Aug29_EPA_2_005</t>
  </si>
  <si>
    <t>Blank_Human___3_____5P1_Inj 2020Aug29_EPA_2_005_Set2</t>
  </si>
  <si>
    <t>DTXSID1024621__Human__120_1_____5P7_Inj 2020Aug29_EPA_2_118</t>
  </si>
  <si>
    <t>DTXSID1024621__Human__120_2_____5P7_Inj 2020Aug29_EPA_2_119</t>
  </si>
  <si>
    <t>DTXSID1024621__Human__120_3_____5P7_Inj 2020Aug29_EPA_2_120</t>
  </si>
  <si>
    <t>DTXSID1024621__Human__60_1_____5P8_Inj 2020Aug29_EPA_2_121</t>
  </si>
  <si>
    <t>DTXSID1024621__Human__60_2_____5P8_Inj 2020Aug29_EPA_2_122</t>
  </si>
  <si>
    <t>DTXSID1024621__Human__60_3_____5P8_Inj 2020Aug29_EPA_2_123</t>
  </si>
  <si>
    <t>DTXSID1024621__Human__30_1_____5P9_Inj 2020Aug29_EPA_2_124</t>
  </si>
  <si>
    <t>DTXSID1024621__Human__30_2_____5P9_Inj 2020Aug29_EPA_2_125</t>
  </si>
  <si>
    <t>DTXSID1024621__Human__30_3_____5P9_Inj 2020Aug29_EPA_2_126</t>
  </si>
  <si>
    <t>DTXSID1024621__Human__15_1_____5P1_Inj 2020Aug29_EPA_2_127</t>
  </si>
  <si>
    <t>DTXSID1024621__Human__15_2_____5P1_Inj 2020Aug29_EPA_2_128</t>
  </si>
  <si>
    <t>DTXSID1024621__Human__15_3_____5P1_Inj 2020Aug29_EPA_2_129</t>
  </si>
  <si>
    <t>DTXSID1024621__Human__0_1_____5P1_Inj 2020Aug29_EPA_2_130</t>
  </si>
  <si>
    <t>DTXSID1024621__Human__0_2_____5P1_Inj 2020Aug29_EPA_2_131</t>
  </si>
  <si>
    <t>DTXSID1024621__Human__0_3_____5P1_Inj 2020Aug29_EPA_2_132</t>
  </si>
  <si>
    <t>DTXSID1038666</t>
  </si>
  <si>
    <t>DTXSID1038666 - Human</t>
  </si>
  <si>
    <t>333.906 &gt; 197.841</t>
  </si>
  <si>
    <t>DTXSID1038666__Human__120_1_____5P7_Inj 2020Aug29_EPA_2_198</t>
  </si>
  <si>
    <t>DTXSID1038666__Human__120_2_____5P7_Inj 2020Aug29_EPA_2_199</t>
  </si>
  <si>
    <t>DTXSID1038666__Human__120_3_____5P7_Inj 2020Aug29_EPA_2_200</t>
  </si>
  <si>
    <t>DTXSID1038666__Human__60_1_____5P8_Inj 2020Aug29_EPA_2_201</t>
  </si>
  <si>
    <t>DTXSID1038666__Human__60_2_____5P8_Inj 2020Aug29_EPA_2_202</t>
  </si>
  <si>
    <t>DTXSID1038666__Human__60_3_____5P8_Inj 2020Aug29_EPA_2_203</t>
  </si>
  <si>
    <t>DTXSID1038666__Human__30_1_____5P9_Inj 2020Aug29_EPA_2_204</t>
  </si>
  <si>
    <t xml:space="preserve">Points Deleted: (120,-1.3200) (120,-1.3450) (120,-1.2560) (60,) </t>
  </si>
  <si>
    <t>DTXSID1038666__Human__30_2_____5P9_Inj 2020Aug29_EPA_2_205</t>
  </si>
  <si>
    <t>DTXSID1038666__Human__30_3_____5P9_Inj 2020Aug29_EPA_2_206</t>
  </si>
  <si>
    <t>DTXSID1038666__Human__15_1_____5P1_Inj 2020Aug29_EPA_2_207</t>
  </si>
  <si>
    <t>DTXSID1038666__Human__15_2_____5P1_Inj 2020Aug29_EPA_2_208</t>
  </si>
  <si>
    <t>DTXSID1038666__Human__15_3_____5P1_Inj 2020Aug29_EPA_2_209</t>
  </si>
  <si>
    <t>DTXSID1038666__Human__0_1_____5P1_Inj 2020Aug29_EPA_2_210</t>
  </si>
  <si>
    <t>DTXSID1038666__Human__0_2_____5P1_Inj 2020Aug29_EPA_2_211</t>
  </si>
  <si>
    <t>DTXSID1038666__Human__0_3_____5P1_Inj 2020Aug29_EPA_2_212</t>
  </si>
  <si>
    <t>DTXSID2021028</t>
  </si>
  <si>
    <t>DTXSID2021028 - Human</t>
  </si>
  <si>
    <t>120.012 &gt; 78.915</t>
  </si>
  <si>
    <t>DTXSID2021028__Human__120_1_____5P7_Inj 2020Aug29_EPA_2_166</t>
  </si>
  <si>
    <t>DTXSID2021028__Human__120_2_____5P7_Inj 2020Aug29_EPA_2_167</t>
  </si>
  <si>
    <t>DTXSID2021028__Human__120_3_____5P7_Inj 2020Aug29_EPA_2_168</t>
  </si>
  <si>
    <t>DTXSID2021028__Human__60_1_____5P8_Inj 2020Aug29_EPA_2_169</t>
  </si>
  <si>
    <t>DTXSID2021028__Human__60_2_____5P8_Inj 2020Aug29_EPA_2_170</t>
  </si>
  <si>
    <t>DTXSID2021028__Human__60_3_____5P8_Inj 2020Aug29_EPA_2_171</t>
  </si>
  <si>
    <t>DTXSID2021028__Human__30_1_____5P9_Inj 2020Aug29_EPA_2_172</t>
  </si>
  <si>
    <t>DTXSID2021028__Human__30_2_____5P9_Inj 2020Aug29_EPA_2_173</t>
  </si>
  <si>
    <t>DTXSID2021028__Human__30_3_____5P9_Inj 2020Aug29_EPA_2_174</t>
  </si>
  <si>
    <t>DTXSID2021028__Human__15_1_____5P1_Inj 2020Aug29_EPA_2_175</t>
  </si>
  <si>
    <t>DTXSID2021028__Human__15_2_____5P1_Inj 2020Aug29_EPA_2_176</t>
  </si>
  <si>
    <t>DTXSID2021028__Human__15_3_____5P1_Inj 2020Aug29_EPA_2_177</t>
  </si>
  <si>
    <t>DTXSID2021028__Human__0_1_____5P1_Inj 2020Aug29_EPA_2_178</t>
  </si>
  <si>
    <t>DTXSID2021028__Human__0_2_____5P1_Inj 2020Aug29_EPA_2_179</t>
  </si>
  <si>
    <t>DTXSID2021028__Human__0_3_____5P1_Inj 2020Aug29_EPA_2_180</t>
  </si>
  <si>
    <t>DTXSID2021941</t>
  </si>
  <si>
    <t>135.025 &gt; 72.907</t>
  </si>
  <si>
    <t>DTXSID2021941 - Human</t>
  </si>
  <si>
    <t>DTXSID2021941__Human__120_1_____5P7_Inj 2020Aug29_EPA_2_134</t>
  </si>
  <si>
    <t>DTXSID2021941__Human__120_2_____5P7_Inj 2020Aug29_EPA_2_135</t>
  </si>
  <si>
    <t>DTXSID2021941__Human__120_3_____5P7_Inj 2020Aug29_EPA_2_136</t>
  </si>
  <si>
    <t>DTXSID2021941__Human__60_1_____5P8_Inj 2020Aug29_EPA_2_137</t>
  </si>
  <si>
    <t>DTXSID2021941__Human__60_2_____5P8_Inj 2020Aug29_EPA_2_138</t>
  </si>
  <si>
    <t>DTXSID2021941__Human__60_3_____5P8_Inj 2020Aug29_EPA_2_139</t>
  </si>
  <si>
    <t>DTXSID2021941__Human__30_1_____5P9_Inj 2020Aug29_EPA_2_140</t>
  </si>
  <si>
    <t>DTXSID2021941__Human__30_2_____5P9_Inj 2020Aug29_EPA_2_141</t>
  </si>
  <si>
    <t>DTXSID2021941__Human__30_3_____5P9_Inj 2020Aug29_EPA_2_142</t>
  </si>
  <si>
    <t>DTXSID2021941__Human__15_1_____5P1_Inj 2020Aug29_EPA_2_143</t>
  </si>
  <si>
    <t>DTXSID2021941__Human__15_2_____5P1_Inj 2020Aug29_EPA_2_144</t>
  </si>
  <si>
    <t>DTXSID2021941__Human__15_3_____5P1_Inj 2020Aug29_EPA_2_145</t>
  </si>
  <si>
    <t>DTXSID2021941__Human__0_1_____5P1_Inj 2020Aug29_EPA_2_146</t>
  </si>
  <si>
    <t>DTXSID2021941__Human__0_2_____5P1_Inj 2020Aug29_EPA_2_147</t>
  </si>
  <si>
    <t>DTXSID2021941__Human__0_3_____5P1_Inj 2020Aug29_EPA_2_148</t>
  </si>
  <si>
    <t>DTXSID4027494</t>
  </si>
  <si>
    <t>123.007 &gt; 105.964</t>
  </si>
  <si>
    <t>DTXSID4027494 - Human</t>
  </si>
  <si>
    <t>DTXSID4027494__Human__120_1_____5P7_Inj 2020Aug29_EPA_2_054</t>
  </si>
  <si>
    <t>DTXSID4027494__Human__120_2_____5P7_Inj 2020Aug29_EPA_2_055</t>
  </si>
  <si>
    <t>DTXSID4027494__Human__120_3_____5P7_Inj 2020Aug29_EPA_2_056</t>
  </si>
  <si>
    <t>DTXSID4027494__Human__60_1_____5P8_Inj 2020Aug29_EPA_2_057</t>
  </si>
  <si>
    <t>DTXSID4027494__Human__60_2_____5P8_Inj 2020Aug29_EPA_2_058</t>
  </si>
  <si>
    <t>DTXSID4027494__Human__60_3_____5P8_Inj 2020Aug29_EPA_2_059</t>
  </si>
  <si>
    <t>DTXSID4027494__Human__30_1_____5P9_Inj 2020Aug29_EPA_2_060</t>
  </si>
  <si>
    <t>DTXSID4027494__Human__30_2_____5P9_Inj 2020Aug29_EPA_2_061</t>
  </si>
  <si>
    <t>DTXSID4027494__Human__30_3_____5P9_Inj 2020Aug29_EPA_2_062</t>
  </si>
  <si>
    <t>DTXSID4027494__Human__15_1_____5P1_Inj 2020Aug29_EPA_2_063</t>
  </si>
  <si>
    <t>DTXSID4027494__Human__15_2_____5P1_Inj 2020Aug29_EPA_2_064</t>
  </si>
  <si>
    <t>DTXSID4027494__Human__15_3_____5P1_Inj 2020Aug29_EPA_2_065</t>
  </si>
  <si>
    <t>DTXSID4027494__Human__0_1_____5P1_Inj 2020Aug29_EPA_2_066</t>
  </si>
  <si>
    <t>DTXSID4027494__Human__0_2_____5P1_Inj 2020Aug29_EPA_2_067</t>
  </si>
  <si>
    <t>DTXSID4027494__Human__0_3_____5P1_Inj 2020Aug29_EPA_2_068</t>
  </si>
  <si>
    <t>DTXSID5037028</t>
  </si>
  <si>
    <t>DTXSID5037028 - Human</t>
  </si>
  <si>
    <t>285.281 &gt; 59.897</t>
  </si>
  <si>
    <t>DTXSID5037028__Human__120_1_____5P7_Inj 2020Aug29_EPA_2_214</t>
  </si>
  <si>
    <t>DTXSID5037028__Human__120_2_____5P7_Inj 2020Aug29_EPA_2_215</t>
  </si>
  <si>
    <t>DTXSID5037028__Human__120_3_____5P7_Inj 2020Aug29_EPA_2_216</t>
  </si>
  <si>
    <t>DTXSID5037028__Human__60_1_____5P8_Inj 2020Aug29_EPA_2_217</t>
  </si>
  <si>
    <t>DTXSID5037028__Human__60_2_____5P8_Inj 2020Aug29_EPA_2_218</t>
  </si>
  <si>
    <t>DTXSID5037028__Human__60_3_____5P8_Inj 2020Aug29_EPA_2_219</t>
  </si>
  <si>
    <t>DTXSID5037028__Human__30_1_____5P9_Inj 2020Aug29_EPA_2_220</t>
  </si>
  <si>
    <t>DTXSID5037028__Human__30_2_____5P9_Inj 2020Aug29_EPA_2_221</t>
  </si>
  <si>
    <t>DTXSID5037028__Human__30_3_____5P9_Inj 2020Aug29_EPA_2_222</t>
  </si>
  <si>
    <t>DTXSID5037028__Human__15_1_____5P1_Inj 2020Aug29_EPA_2_223</t>
  </si>
  <si>
    <t>DTXSID5037028__Human__15_2_____5P1_Inj 2020Aug29_EPA_2_224</t>
  </si>
  <si>
    <t>DTXSID5037028__Human__15_3_____5P1_Inj 2020Aug29_EPA_2_225</t>
  </si>
  <si>
    <t>DTXSID5037028__Human__0_1_____5P1_Inj 2020Aug29_EPA_2_226</t>
  </si>
  <si>
    <t>DTXSID5037028__Human__0_2_____5P1_Inj 2020Aug29_EPA_2_227</t>
  </si>
  <si>
    <t>DTXSID5037028__Human__0_3_____5P1_Inj 2020Aug29_EPA_2_228</t>
  </si>
  <si>
    <t>DTXSID6021032</t>
  </si>
  <si>
    <t>131.039 &gt; 88.991</t>
  </si>
  <si>
    <t>DTXSID6021032 - Human</t>
  </si>
  <si>
    <t>DTXSID6021032__Human__120_1_____5P7_Inj 2020Aug29_EPA_2_070</t>
  </si>
  <si>
    <t>DTXSID6021032__Human__120_2_____5P7_Inj 2020Aug29_EPA_2_071</t>
  </si>
  <si>
    <t>DTXSID6021032__Human__120_3_____5P7_Inj 2020Aug29_EPA_2_072</t>
  </si>
  <si>
    <t>DTXSID6021032__Human__60_1_____5P8_Inj 2020Aug29_EPA_2_073</t>
  </si>
  <si>
    <t>DTXSID6021032__Human__60_2_____5P8_Inj 2020Aug29_EPA_2_074</t>
  </si>
  <si>
    <t>DTXSID6021032__Human__60_3_____5P8_Inj 2020Aug29_EPA_2_075</t>
  </si>
  <si>
    <t>DTXSID6021032__Human__30_1_____5P9_Inj 2020Aug29_EPA_2_076</t>
  </si>
  <si>
    <t>DTXSID6021032__Human__30_2_____5P9_Inj 2020Aug29_EPA_2_077</t>
  </si>
  <si>
    <t>DTXSID6021032__Human__30_3_____5P9_Inj 2020Aug29_EPA_2_078</t>
  </si>
  <si>
    <t>DTXSID6021032__Human__15_1_____5P1_Inj 2020Aug29_EPA_2_079</t>
  </si>
  <si>
    <t>DTXSID6021032__Human__15_2_____5P1_Inj 2020Aug29_EPA_2_080</t>
  </si>
  <si>
    <t>DTXSID6021032__Human__15_3_____5P1_Inj 2020Aug29_EPA_2_081</t>
  </si>
  <si>
    <t>DTXSID6021032__Human__0_1_____5P1_Inj 2020Aug29_EPA_2_082</t>
  </si>
  <si>
    <t>DTXSID6021032__Human__0_2_____5P1_Inj 2020Aug29_EPA_2_083</t>
  </si>
  <si>
    <t>DTXSID6021032__Human__0_3_____5P1_Inj 2020Aug29_EPA_2_084</t>
  </si>
  <si>
    <t>DTXSID6021872</t>
  </si>
  <si>
    <t>108.068 &gt; 92.932</t>
  </si>
  <si>
    <t>DTXSID6021872 - Human</t>
  </si>
  <si>
    <t>DTXSID6021872__Human__120_1_____5P7_Inj 2020Aug29_EPA_2_086</t>
  </si>
  <si>
    <t>DTXSID6021872__Human__120_2_____5P7_Inj 2020Aug29_EPA_2_087</t>
  </si>
  <si>
    <t>DTXSID6021872__Human__120_3_____5P7_Inj 2020Aug29_EPA_2_088</t>
  </si>
  <si>
    <t>DTXSID6021872__Human__60_1_____5P8_Inj 2020Aug29_EPA_2_089</t>
  </si>
  <si>
    <t>DTXSID6021872__Human__60_2_____5P8_Inj 2020Aug29_EPA_2_090</t>
  </si>
  <si>
    <t>DTXSID6021872__Human__60_3_____5P8_Inj 2020Aug29_EPA_2_091</t>
  </si>
  <si>
    <t>DTXSID6021872__Human__30_1_____5P9_Inj 2020Aug29_EPA_2_092</t>
  </si>
  <si>
    <t>DTXSID6021872__Human__30_2_____5P9_Inj 2020Aug29_EPA_2_093</t>
  </si>
  <si>
    <t>DTXSID6021872__Human__30_3_____5P9_Inj 2020Aug29_EPA_2_094</t>
  </si>
  <si>
    <t>DTXSID6021872__Human__15_1_____5P1_Inj 2020Aug29_EPA_2_095</t>
  </si>
  <si>
    <t>DTXSID6021872__Human__15_2_____5P1_Inj 2020Aug29_EPA_2_096</t>
  </si>
  <si>
    <t>DTXSID6021872__Human__15_3_____5P1_Inj 2020Aug29_EPA_2_097</t>
  </si>
  <si>
    <t>DTXSID6021872__Human__0_1_____5P1_Inj 2020Aug29_EPA_2_098</t>
  </si>
  <si>
    <t>DTXSID6021872__Human__0_2_____5P1_Inj 2020Aug29_EPA_2_099</t>
  </si>
  <si>
    <t>DTXSID6021872__Human__0_3_____5P1_Inj 2020Aug29_EPA_2_100</t>
  </si>
  <si>
    <t>DTXSID7024291</t>
  </si>
  <si>
    <t>DTXSID7024291 - Human</t>
  </si>
  <si>
    <t>299.023 &gt; 96.815</t>
  </si>
  <si>
    <t>DTXSID7024291__Human__120_1_____5P7_Inj 2020Aug29_EPA_2_230</t>
  </si>
  <si>
    <t>DTXSID7024291__Human__120_2_____5P7_Inj 2020Aug29_EPA_2_231</t>
  </si>
  <si>
    <t>DTXSID7024291__Human__120_3_____5P7_Inj 2020Aug29_EPA_2_232</t>
  </si>
  <si>
    <t>DTXSID7024291__Human__60_1_____5P8_Inj 2020Aug29_EPA_2_233</t>
  </si>
  <si>
    <t>DTXSID7024291__Human__60_2_____5P8_Inj 2020Aug29_EPA_2_234</t>
  </si>
  <si>
    <t>DTXSID7024291__Human__60_3_____5P8_Inj 2020Aug29_EPA_2_235</t>
  </si>
  <si>
    <t>DTXSID7024291__Human__30_1_____5P9_Inj 2020Aug29_EPA_2_236</t>
  </si>
  <si>
    <t xml:space="preserve">Points Deleted: (120,2.3810) (120,2.2620) (120,2.2990) </t>
  </si>
  <si>
    <t>DTXSID7024291__Human__30_2_____5P9_Inj 2020Aug29_EPA_2_237</t>
  </si>
  <si>
    <t>DTXSID7024291__Human__30_3_____5P9_Inj 2020Aug29_EPA_2_238</t>
  </si>
  <si>
    <t>DTXSID7024291__Human__15_1_____5P1_Inj 2020Aug29_EPA_2_239</t>
  </si>
  <si>
    <t>DTXSID7024291__Human__15_2_____5P1_Inj 2020Aug29_EPA_2_240</t>
  </si>
  <si>
    <t>DTXSID7024291__Human__15_3_____5P1_Inj 2020Aug29_EPA_2_241</t>
  </si>
  <si>
    <t>DTXSID7024291__Human__0_1_____5P1_Inj 2020Aug29_EPA_2_242</t>
  </si>
  <si>
    <t>DTXSID7024291__Human__0_2_____5P1_Inj 2020Aug29_EPA_2_243</t>
  </si>
  <si>
    <t>DTXSID7024291__Human__0_3_____5P1_Inj 2020Aug29_EPA_2_244</t>
  </si>
  <si>
    <t>DTXSID9048512</t>
  </si>
  <si>
    <t>DTXSID9048512 - Human</t>
  </si>
  <si>
    <t>481.273 &gt; 264.063</t>
  </si>
  <si>
    <t>DTXSID9048512__Human__120_1_____5P7_Inj 2020Aug29_EPA_2_182</t>
  </si>
  <si>
    <t>DTXSID9048512__Human__120_2_____5P7_Inj 2020Aug29_EPA_2_183</t>
  </si>
  <si>
    <t>DTXSID9048512__Human__120_3_____5P7_Inj 2020Aug29_EPA_2_184</t>
  </si>
  <si>
    <t>DTXSID9048512__Human__60_1_____5P8_Inj 2020Aug29_EPA_2_185</t>
  </si>
  <si>
    <t>DTXSID9048512__Human__60_2_____5P8_Inj 2020Aug29_EPA_2_186</t>
  </si>
  <si>
    <t>DTXSID9048512__Human__60_3_____5P8_Inj 2020Aug29_EPA_2_187</t>
  </si>
  <si>
    <t>DTXSID9048512__Human__30_1_____5P9_Inj 2020Aug29_EPA_2_188</t>
  </si>
  <si>
    <t xml:space="preserve">Points Deleted: (120,2.7640) </t>
  </si>
  <si>
    <t>DTXSID9048512__Human__30_2_____5P9_Inj 2020Aug29_EPA_2_189</t>
  </si>
  <si>
    <t>DTXSID9048512__Human__30_3_____5P9_Inj 2020Aug29_EPA_2_190</t>
  </si>
  <si>
    <t>DTXSID9048512__Human__15_1_____5P1_Inj 2020Aug29_EPA_2_191</t>
  </si>
  <si>
    <t>DTXSID9048512__Human__15_2_____5P1_Inj 2020Aug29_EPA_2_192</t>
  </si>
  <si>
    <t>DTXSID9048512__Human__15_3_____5P1_Inj 2020Aug29_EPA_2_193</t>
  </si>
  <si>
    <t>DTXSID9048512__Human__0_1_____5P1_Inj 2020Aug29_EPA_2_194</t>
  </si>
  <si>
    <t>DTXSID9048512__Human__0_2_____5P1_Inj 2020Aug29_EPA_2_195</t>
  </si>
  <si>
    <t>DTXSID9048512__Human__0_3_____5P1_Inj 2020Aug29_EPA_2_196</t>
  </si>
  <si>
    <t>0.27%</t>
  </si>
  <si>
    <t>0.26%</t>
  </si>
  <si>
    <t>-1.320</t>
  </si>
  <si>
    <t>-1.345</t>
  </si>
  <si>
    <t>-1.256</t>
  </si>
  <si>
    <t>10.82%</t>
  </si>
  <si>
    <t>9.60%</t>
  </si>
  <si>
    <t>9.97%</t>
  </si>
  <si>
    <t>2.381</t>
  </si>
  <si>
    <t>2.262</t>
  </si>
  <si>
    <t>2.299</t>
  </si>
  <si>
    <t>15.87%</t>
  </si>
  <si>
    <t>2.764</t>
  </si>
  <si>
    <t>&gt;480</t>
  </si>
  <si>
    <t>&lt;2.9</t>
  </si>
  <si>
    <t>Below detection limit</t>
  </si>
  <si>
    <t>Blank_Human___1_____5P1_Inj 2020Aug27_EPA_003</t>
  </si>
  <si>
    <t>Blank_Human___2_____5P1_Inj 2020Aug27_EPA_004</t>
  </si>
  <si>
    <t>Blank_Human___3_____5P1_Inj 2020Aug27_EPA_005</t>
  </si>
  <si>
    <t>DTXSID0026967__Human__120_1_____XP61_Inj 066</t>
  </si>
  <si>
    <t>DTXSID0026967__Human__120_2_____XP61_Inj 067</t>
  </si>
  <si>
    <t>DTXSID0026967__Human__120_3_____XP61_Inj 068</t>
  </si>
  <si>
    <t>DTXSID0026967__Human__0_1_____5P5_Inj 2020Aug27_EPA_258</t>
  </si>
  <si>
    <t>DTXSID0026967__Human__0_2_____5P5_Inj 2020Aug27_EPA_259</t>
  </si>
  <si>
    <t>DTXSID0026967__Human__0_3_____5P5_Inj 2020Aug27_EPA_260</t>
  </si>
  <si>
    <t>DTXSID0047535__Human__120_1_____XP61_Inj 114</t>
  </si>
  <si>
    <t>DTXSID0047535__Human__120_2_____XP61_Inj 115</t>
  </si>
  <si>
    <t>DTXSID0047535__Human__120_3_____XP61_Inj 116</t>
  </si>
  <si>
    <t>DTXSID0047535__Human__0_1_____5P5_Inj 2020Aug27_EPA_450</t>
  </si>
  <si>
    <t>DTXSID0047535__Human__0_2_____5P5_Inj 2020Aug27_EPA_451</t>
  </si>
  <si>
    <t>DTXSID0047535__Human__0_3_____5P5_Inj 2020Aug27_EPA_452</t>
  </si>
  <si>
    <t xml:space="preserve">Points Deleted: (120,-3.0610) </t>
  </si>
  <si>
    <t>DTXSID0048210__Human__120_1_____XP61_Inj 070</t>
  </si>
  <si>
    <t>DTXSID0048210__Human__120_2_____XP61_Inj 071</t>
  </si>
  <si>
    <t>DTXSID0048210__Human__120_3_____XP61_Inj 072</t>
  </si>
  <si>
    <t>DTXSID0048210__Human__0_1_____5P5_Inj 2020Aug27_EPA_274</t>
  </si>
  <si>
    <t>DTXSID0048210__Human__0_2_____5P5_Inj 2020Aug27_EPA_275</t>
  </si>
  <si>
    <t>DTXSID0048210__Human__0_3_____5P5_Inj 2020Aug27_EPA_276</t>
  </si>
  <si>
    <t>DTXSID1038298__Human__120_1_____XP61_Inj 074</t>
  </si>
  <si>
    <t>DTXSID1038298__Human__120_2_____XP61_Inj 075</t>
  </si>
  <si>
    <t>DTXSID1038298__Human__120_3_____XP61_Inj 076</t>
  </si>
  <si>
    <t>DTXSID1038298__Human__0_1_____5P5_Inj 2020Aug27_EPA_290</t>
  </si>
  <si>
    <t>DTXSID1038298__Human__0_2_____5P5_Inj 2020Aug27_EPA_291</t>
  </si>
  <si>
    <t>DTXSID1038298__Human__0_3_____5P5_Inj 2020Aug27_EPA_292</t>
  </si>
  <si>
    <t>DTXSID2029325__Human__120_1_____XP61_Inj 098</t>
  </si>
  <si>
    <t>DTXSID2029325__Human__120_2_____XP61_Inj 099</t>
  </si>
  <si>
    <t>DTXSID2029325__Human__120_3_____XP61_Inj 100</t>
  </si>
  <si>
    <t>DTXSID2029325__Human__0_1_____5P5_Inj 2020Aug27_EPA_386</t>
  </si>
  <si>
    <t>DTXSID2029325__Human__0_2_____5P5_Inj 2020Aug27_EPA_387</t>
  </si>
  <si>
    <t>DTXSID2029325__Human__0_3_____5P5_Inj 2020Aug27_EPA_388</t>
  </si>
  <si>
    <t>DTXSID2034885__Human__120_1_____XP61_Inj 130</t>
  </si>
  <si>
    <t>DTXSID2034885__Human__120_2_____XP61_Inj 131</t>
  </si>
  <si>
    <t>DTXSID2034885__Human__120_3_____XP61_Inj 132</t>
  </si>
  <si>
    <t>DTXSID2034885__Human__0_1_____5P5_Inj 2020Aug27_EPA_514</t>
  </si>
  <si>
    <t>DTXSID2034885__Human__0_2_____5P5_Inj 2020Aug27_EPA_515</t>
  </si>
  <si>
    <t>DTXSID2034885__Human__0_3_____5P5_Inj 2020Aug27_EPA_516</t>
  </si>
  <si>
    <t>DTXSID6034186__Human__120_1_____XP61_Inj 122</t>
  </si>
  <si>
    <t>DTXSID6034186__Human__120_2_____XP61_Inj 123</t>
  </si>
  <si>
    <t>DTXSID6034186__Human__120_3_____XP61_Inj 124</t>
  </si>
  <si>
    <t>DTXSID6034186__Human__0_1_____5P5_Inj 2020Aug27_EPA_482</t>
  </si>
  <si>
    <t>DTXSID6034186__Human__0_2_____5P5_Inj 2020Aug27_EPA_483</t>
  </si>
  <si>
    <t>DTXSID6034186__Human__0_3_____5P5_Inj 2020Aug27_EPA_484</t>
  </si>
  <si>
    <t>DTXSID6041684__Human__120_1_____XP61_Inj 126</t>
  </si>
  <si>
    <t>DTXSID6041684__Human__120_2_____XP61_Inj 127</t>
  </si>
  <si>
    <t>DTXSID6041684__Human__120_3_____XP61_Inj 128</t>
  </si>
  <si>
    <t>DTXSID6041684__Human__0_1_____5P5_Inj 2020Aug27_EPA_498</t>
  </si>
  <si>
    <t>DTXSID6041684__Human__0_2_____5P5_Inj 2020Aug27_EPA_499</t>
  </si>
  <si>
    <t>DTXSID6041684__Human__0_3_____5P5_Inj 2020Aug27_EPA_500</t>
  </si>
  <si>
    <t>DTXSID7029241__Human__120_1_____XP61_Inj 078</t>
  </si>
  <si>
    <t>DTXSID7029241__Human__120_2_____XP61_Inj 079</t>
  </si>
  <si>
    <t>DTXSID7029241__Human__120_3_____XP61_Inj 080</t>
  </si>
  <si>
    <t>DTXSID7029241__Human__0_1_____5P5_Inj 2020Aug27_EPA_306</t>
  </si>
  <si>
    <t>DTXSID7029241__Human__0_2_____5P5_Inj 2020Aug27_EPA_307</t>
  </si>
  <si>
    <t>DTXSID7029241__Human__0_3_____5P5_Inj 2020Aug27_EPA_308</t>
  </si>
  <si>
    <t>DTXSID8040274__Human__120_1_____XP61_Inj 102</t>
  </si>
  <si>
    <t>DTXSID8040274__Human__120_2_____XP61_Inj 103</t>
  </si>
  <si>
    <t>DTXSID8040274__Human__120_3_____XP61_Inj 104</t>
  </si>
  <si>
    <t>DTXSID8040274__Human__0_1_____5P5_Inj 2020Aug27_EPA_402</t>
  </si>
  <si>
    <t>DTXSID8040274__Human__0_2_____5P5_Inj 2020Aug27_EPA_403</t>
  </si>
  <si>
    <t>DTXSID8040274__Human__0_3_____5P5_Inj 2020Aug27_EPA_404</t>
  </si>
  <si>
    <t>DTXSID8040278__Human__120_1_____XP61_Inj 082</t>
  </si>
  <si>
    <t>DTXSID8040278__Human__120_2_____XP61_Inj 083</t>
  </si>
  <si>
    <t>DTXSID8040278__Human__120_3_____XP61_Inj 084</t>
  </si>
  <si>
    <t>DTXSID8040278__Human__0_1_____5P5_Inj 2020Aug27_EPA_322</t>
  </si>
  <si>
    <t>DTXSID8040278__Human__0_2_____5P5_Inj 2020Aug27_EPA_323</t>
  </si>
  <si>
    <t>DTXSID8040278__Human__0_3_____5P5_Inj 2020Aug27_EPA_324</t>
  </si>
  <si>
    <t>DTXSID8040721__Human__120_1_____XP61_Inj 086</t>
  </si>
  <si>
    <t>DTXSID8040721__Human__120_2_____XP61_Inj 087</t>
  </si>
  <si>
    <t>DTXSID8040721__Human__120_3_____XP61_Inj 088</t>
  </si>
  <si>
    <t>DTXSID8040721__Human__0_1_____5P5_Inj 2020Aug27_EPA_338</t>
  </si>
  <si>
    <t>DTXSID8040721__Human__0_2_____5P5_Inj 2020Aug27_EPA_339</t>
  </si>
  <si>
    <t>DTXSID8040721__Human__0_3_____5P5_Inj 2020Aug27_EPA_340</t>
  </si>
  <si>
    <t>DTXSID9048194__Human__120_1_____XP61_Inj 110</t>
  </si>
  <si>
    <t>DTXSID9048194__Human__120_2_____XP61_Inj 111</t>
  </si>
  <si>
    <t>DTXSID9048194__Human__120_3_____XP61_Inj 112</t>
  </si>
  <si>
    <t>DTXSID9048194__Human__0_1_____5P5_Inj 2020Aug27_EPA_434</t>
  </si>
  <si>
    <t>DTXSID9048194__Human__0_2_____5P5_Inj 2020Aug27_EPA_435</t>
  </si>
  <si>
    <t>DTXSID9048194__Human__0_3_____5P5_Inj 2020Aug27_EPA_436</t>
  </si>
  <si>
    <t>Midazolam__Human__120_1_____XP61_Inj 006</t>
  </si>
  <si>
    <t>Midazolam__Human__120_2_____XP61_Inj 007</t>
  </si>
  <si>
    <t>Midazolam__Human__120_3_____XP61_Inj 008</t>
  </si>
  <si>
    <t>Midazolam__Human__0_1_____5P5_Inj 2020Aug27_EPA_018</t>
  </si>
  <si>
    <t>Midazolam__Human__0_2_____5P5_Inj 2020Aug27_EPA_019</t>
  </si>
  <si>
    <t>Midazolam__Human__0_3_____5P5_Inj 2020Aug27_EPA_020</t>
  </si>
  <si>
    <t>Blank_Human___1_____5P1_Inj 2020Aug27_EPA_2_003</t>
  </si>
  <si>
    <t>Blank_Human___2_____5P1_Inj 2020Aug27_EPA_2_004</t>
  </si>
  <si>
    <t>Blank_Human___3_____5P1_Inj 2020Aug27_EPA_2_005</t>
  </si>
  <si>
    <t>DTXSID1024621__Human__120_1_____XP1_inja 034</t>
  </si>
  <si>
    <t>DTXSID1024621__Human__120_2_____XP1_inja 035</t>
  </si>
  <si>
    <t>DTXSID1024621__Human__120_3_____XP1_inja 036</t>
  </si>
  <si>
    <t>DTXSID1024621__Human__0_1_____5P1_Inj 2020Aug27_EPA_2_130</t>
  </si>
  <si>
    <t>DTXSID1024621__Human__0_2_____5P1_Inj 2020Aug27_EPA_2_131</t>
  </si>
  <si>
    <t>DTXSID1024621__Human__0_3_____5P1_Inj 2020Aug27_EPA_2_132</t>
  </si>
  <si>
    <t>DTXSID1038666__Human__120_1_____XP1_inja 054</t>
  </si>
  <si>
    <t>DTXSID1038666__Human__120_2_____XP1_inja 055</t>
  </si>
  <si>
    <t>DTXSID1038666__Human__120_3_____XP1_inja 056</t>
  </si>
  <si>
    <t>DTXSID1038666__Human__0_1_____5P1_Inj 2020Aug27_EPA_2_210</t>
  </si>
  <si>
    <t>DTXSID1038666__Human__0_2_____5P1_Inj 2020Aug27_EPA_2_211</t>
  </si>
  <si>
    <t>DTXSID1038666__Human__0_3_____5P1_Inj 2020Aug27_EPA_2_212</t>
  </si>
  <si>
    <t>DTXSID2021028__Human__120_1_____XP1_inja 046</t>
  </si>
  <si>
    <t>DTXSID2021028__Human__120_2_____XP1_inja 047</t>
  </si>
  <si>
    <t>DTXSID2021028__Human__120_3_____XP1_inja 048</t>
  </si>
  <si>
    <t>DTXSID2021028__Human__0_1_____5P1_Inj 2020Aug27_EPA_2_178</t>
  </si>
  <si>
    <t>DTXSID2021028__Human__0_2_____5P1_Inj 2020Aug27_EPA_2_179</t>
  </si>
  <si>
    <t>DTXSID2021028__Human__0_3_____5P1_Inj 2020Aug27_EPA_2_180</t>
  </si>
  <si>
    <t>DTXSID2021941__Human__120_1_____XP1_inja 038</t>
  </si>
  <si>
    <t>DTXSID2021941__Human__120_2_____XP1_inja 039</t>
  </si>
  <si>
    <t>DTXSID2021941__Human__120_3_____XP1_inja 040</t>
  </si>
  <si>
    <t>DTXSID2021941__Human__0_1_____5P1_Inj 2020Aug27_EPA_2_146</t>
  </si>
  <si>
    <t>DTXSID2021941__Human__0_2_____5P1_Inj 2020Aug27_EPA_2_147</t>
  </si>
  <si>
    <t>DTXSID2021941__Human__0_3_____5P1_Inj 2020Aug27_EPA_2_148</t>
  </si>
  <si>
    <t>DTXSID4027494__Human__120_1_____XP1_inja 018</t>
  </si>
  <si>
    <t>DTXSID4027494__Human__120_2_____XP1_inja 019</t>
  </si>
  <si>
    <t>DTXSID4027494__Human__120_3_____XP1_inja 020</t>
  </si>
  <si>
    <t>DTXSID4027494__Human__0_1_____5P1_Inj 2020Aug27_EPA_2_066</t>
  </si>
  <si>
    <t>DTXSID4027494__Human__0_2_____5P1_Inj 2020Aug27_EPA_2_067</t>
  </si>
  <si>
    <t>DTXSID4027494__Human__0_3_____5P1_Inj 2020Aug27_EPA_2_068</t>
  </si>
  <si>
    <t>DTXSID5037028__Human__120_1_____XP1_inja 058</t>
  </si>
  <si>
    <t>DTXSID5037028__Human__120_2_____XP1_inja 059</t>
  </si>
  <si>
    <t>DTXSID5037028__Human__120_3_____XP1_inja 060</t>
  </si>
  <si>
    <t>DTXSID5037028__Human__0_1_____5P1_Inj 2020Aug27_EPA_2_226</t>
  </si>
  <si>
    <t>DTXSID5037028__Human__0_2_____5P1_Inj 2020Aug27_EPA_2_227</t>
  </si>
  <si>
    <t>DTXSID5037028__Human__0_3_____5P1_Inj 2020Aug27_EPA_2_228</t>
  </si>
  <si>
    <t>DTXSID6021032__Human__120_1_____XP1_inja 022</t>
  </si>
  <si>
    <t>DTXSID6021032__Human__120_2_____XP1_inja 023</t>
  </si>
  <si>
    <t>DTXSID6021032__Human__120_3_____XP1_inja 024</t>
  </si>
  <si>
    <t>DTXSID6021032__Human__0_1_____5P1_Inj 2020Aug27_EPA_2_082</t>
  </si>
  <si>
    <t>DTXSID6021032__Human__0_2_____5P1_Inj 2020Aug27_EPA_2_083</t>
  </si>
  <si>
    <t>DTXSID6021032__Human__0_3_____5P1_Inj 2020Aug27_EPA_2_084</t>
  </si>
  <si>
    <t>DTXSID6021872__Human__120_1_____XP1_inja 026</t>
  </si>
  <si>
    <t>DTXSID6021872__Human__120_2_____XP1_inja 027</t>
  </si>
  <si>
    <t>DTXSID6021872__Human__120_3_____XP1_inja 028</t>
  </si>
  <si>
    <t>DTXSID6021872__Human__0_1_____5P1_Inj 2020Aug27_EPA_2_098</t>
  </si>
  <si>
    <t>DTXSID6021872__Human__0_2_____5P1_Inj 2020Aug27_EPA_2_099</t>
  </si>
  <si>
    <t>DTXSID6021872__Human__0_3_____5P1_Inj 2020Aug27_EPA_2_100</t>
  </si>
  <si>
    <t>DTXSID7024291__Human__120_1_____XP1_inja 062</t>
  </si>
  <si>
    <t>DTXSID7024291__Human__120_2_____XP1_inja 063</t>
  </si>
  <si>
    <t>DTXSID7024291__Human__120_3_____XP1_inja 064</t>
  </si>
  <si>
    <t>DTXSID7024291__Human__0_1_____5P1_Inj 2020Aug27_EPA_2_242</t>
  </si>
  <si>
    <t>DTXSID7024291__Human__0_2_____5P1_Inj 2020Aug27_EPA_2_243</t>
  </si>
  <si>
    <t>DTXSID7024291__Human__0_3_____5P1_Inj 2020Aug27_EPA_2_244</t>
  </si>
  <si>
    <t>DTXSID9048512__Human__120_1_____XP1_inja 050</t>
  </si>
  <si>
    <t>DTXSID9048512__Human__120_2_____XP1_inja 051</t>
  </si>
  <si>
    <t>DTXSID9048512__Human__120_3_____XP1_inja 052</t>
  </si>
  <si>
    <t>DTXSID9048512__Human__0_1_____5P1_Inj 2020Aug27_EPA_2_194</t>
  </si>
  <si>
    <t>DTXSID9048512__Human__0_2_____5P1_Inj 2020Aug27_EPA_2_195</t>
  </si>
  <si>
    <t>DTXSID9048512__Human__0_3_____5P1_Inj 2020Aug27_EPA_2_196</t>
  </si>
  <si>
    <t>DTXSID1024621__Human__120_1_____XP1_Inj 034</t>
  </si>
  <si>
    <t>DTXSID1024621__Human__120_2_____XP1_Inj 035</t>
  </si>
  <si>
    <t>DTXSID1024621__Human__120_3_____XP1_Inj 036</t>
  </si>
  <si>
    <t>DTXSID1024621__Human__0_1_____5P1_Inj 2020Aug27_EPA_130</t>
  </si>
  <si>
    <t>DTXSID1024621__Human__0_2_____5P1_Inj 2020Aug27_EPA_131</t>
  </si>
  <si>
    <t>DTXSID1024621__Human__0_3_____5P1_Inj 2020Aug27_EPA_132</t>
  </si>
  <si>
    <t>DTXSID1038666__Human__120_1_____XP1_Inj 054</t>
  </si>
  <si>
    <t>DTXSID1038666__Human__120_2_____XP1_Inj 055</t>
  </si>
  <si>
    <t>DTXSID1038666__Human__120_3_____XP1_Inj 056</t>
  </si>
  <si>
    <t>DTXSID1038666__Human__0_1_____5P1_Inj 2020Aug27_EPA_210</t>
  </si>
  <si>
    <t>DTXSID1038666__Human__0_2_____5P1_Inj 2020Aug27_EPA_211</t>
  </si>
  <si>
    <t>DTXSID1038666__Human__0_3_____5P1_Inj 2020Aug27_EPA_212</t>
  </si>
  <si>
    <t>DTXSID2021028__Human__120_1_____XP1_Inj 046</t>
  </si>
  <si>
    <t>DTXSID2021028__Human__120_2_____XP1_Inj 047</t>
  </si>
  <si>
    <t>DTXSID2021028__Human__120_3_____XP1_Inj 048</t>
  </si>
  <si>
    <t>DTXSID2021028__Human__0_1_____5P1_Inj 2020Aug27_EPA_178</t>
  </si>
  <si>
    <t>DTXSID2021028__Human__0_2_____5P1_Inj 2020Aug27_EPA_179</t>
  </si>
  <si>
    <t>DTXSID2021028__Human__0_3_____5P1_Inj 2020Aug27_EPA_180</t>
  </si>
  <si>
    <t>DTXSID2021941__Human__120_1_____XP1_Inj 038</t>
  </si>
  <si>
    <t>DTXSID2021941__Human__120_2_____XP1_Inj 039</t>
  </si>
  <si>
    <t>DTXSID2021941__Human__120_3_____XP1_Inj 040</t>
  </si>
  <si>
    <t>DTXSID2021941__Human__0_1_____5P1_Inj 2020Aug27_EPA_146</t>
  </si>
  <si>
    <t>DTXSID2021941__Human__0_2_____5P1_Inj 2020Aug27_EPA_147</t>
  </si>
  <si>
    <t>DTXSID2021941__Human__0_3_____5P1_Inj 2020Aug27_EPA_148</t>
  </si>
  <si>
    <t>DTXSID4027494__Human__120_1_____XP1_Inj 018</t>
  </si>
  <si>
    <t>DTXSID4027494__Human__120_2_____XP1_Inj 019</t>
  </si>
  <si>
    <t>DTXSID4027494__Human__120_3_____XP1_Inj 020</t>
  </si>
  <si>
    <t>DTXSID4027494__Human__0_1_____5P1_Inj 2020Aug27_EPA_066</t>
  </si>
  <si>
    <t>DTXSID4027494__Human__0_2_____5P1_Inj 2020Aug27_EPA_067</t>
  </si>
  <si>
    <t>DTXSID4027494__Human__0_3_____5P1_Inj 2020Aug27_EPA_068</t>
  </si>
  <si>
    <t>DTXSID5037028__Human__120_1_____XP1_Inj 058</t>
  </si>
  <si>
    <t>DTXSID5037028__Human__120_2_____XP1_Inj 059</t>
  </si>
  <si>
    <t>DTXSID5037028__Human__120_3_____XP1_Inj 060</t>
  </si>
  <si>
    <t>DTXSID5037028__Human__0_1_____5P1_Inj 2020Aug27_EPA_226</t>
  </si>
  <si>
    <t>DTXSID5037028__Human__0_2_____5P1_Inj 2020Aug27_EPA_227</t>
  </si>
  <si>
    <t>DTXSID5037028__Human__0_3_____5P1_Inj 2020Aug27_EPA_228</t>
  </si>
  <si>
    <t>DTXSID6021032__Human__120_1_____XP1_Inj 022</t>
  </si>
  <si>
    <t>DTXSID6021032__Human__120_2_____XP1_Inj 023</t>
  </si>
  <si>
    <t>DTXSID6021032__Human__120_3_____XP1_Inj 024</t>
  </si>
  <si>
    <t>DTXSID6021032__Human__0_1_____5P1_Inj 2020Aug27_EPA_082</t>
  </si>
  <si>
    <t>DTXSID6021032__Human__0_2_____5P1_Inj 2020Aug27_EPA_083</t>
  </si>
  <si>
    <t>DTXSID6021032__Human__0_3_____5P1_Inj 2020Aug27_EPA_084</t>
  </si>
  <si>
    <t>DTXSID6021872__Human__120_1_____XP1_Inj 026</t>
  </si>
  <si>
    <t>DTXSID6021872__Human__120_2_____XP1_Inj 027</t>
  </si>
  <si>
    <t>DTXSID6021872__Human__120_3_____XP1_Inj 028</t>
  </si>
  <si>
    <t>DTXSID6021872__Human__0_1_____5P1_Inj 2020Aug27_EPA_098</t>
  </si>
  <si>
    <t>DTXSID6021872__Human__0_2_____5P1_Inj 2020Aug27_EPA_099</t>
  </si>
  <si>
    <t>DTXSID6021872__Human__0_3_____5P1_Inj 2020Aug27_EPA_100</t>
  </si>
  <si>
    <t>DTXSID7024291__Human__120_1_____XP1_Inj 062</t>
  </si>
  <si>
    <t>DTXSID7024291__Human__120_2_____XP1_Inj 063</t>
  </si>
  <si>
    <t>DTXSID7024291__Human__120_3_____XP1_Inj 064</t>
  </si>
  <si>
    <t>DTXSID7024291__Human__0_1_____5P1_Inj 2020Aug27_EPA_242</t>
  </si>
  <si>
    <t>DTXSID7024291__Human__0_2_____5P1_Inj 2020Aug27_EPA_243</t>
  </si>
  <si>
    <t>DTXSID7024291__Human__0_3_____5P1_Inj 2020Aug27_EPA_244</t>
  </si>
  <si>
    <t>DTXSID9048512__Human__120_1_____XP1_Inj 050</t>
  </si>
  <si>
    <t>DTXSID9048512__Human__120_2_____XP1_Inj 051</t>
  </si>
  <si>
    <t>DTXSID9048512__Human__120_3_____XP1_Inj 052</t>
  </si>
  <si>
    <t>DTXSID9048512__Human__0_1_____5P1_Inj 2020Aug27_EPA_194</t>
  </si>
  <si>
    <t>DTXSID9048512__Human__0_2_____5P1_Inj 2020Aug27_EPA_195</t>
  </si>
  <si>
    <t>DTXSID9048512__Human__0_3_____5P1_Inj 2020Aug27_EPA_196</t>
  </si>
  <si>
    <t>Low signal</t>
  </si>
  <si>
    <t>R2</t>
  </si>
  <si>
    <t>T½ (mins)</t>
  </si>
  <si>
    <t xml:space="preserve"> &gt;0</t>
  </si>
  <si>
    <t>CLint (µl/min/106 cells)</t>
  </si>
  <si>
    <t>&gt;92</t>
  </si>
  <si>
    <t>Very low signal</t>
  </si>
  <si>
    <t>Blank_Human___1_____XP61_Inj 003</t>
  </si>
  <si>
    <t>Blank_Human___2_____XP61_Inj 004</t>
  </si>
  <si>
    <t>Blank_Human___3_____XP61_Inj 005</t>
  </si>
  <si>
    <t>1.25%</t>
  </si>
  <si>
    <t>0.224</t>
  </si>
  <si>
    <t>-198.53%</t>
  </si>
  <si>
    <t>-71.03%</t>
  </si>
  <si>
    <t>-88.83%</t>
  </si>
  <si>
    <t>-4.26%</t>
  </si>
  <si>
    <t>-167.61%</t>
  </si>
  <si>
    <t>-72.28%</t>
  </si>
  <si>
    <t>217 (very low signal)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</si>
</sst>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\ mmm\ yyyy"/>
    <numFmt numFmtId="165" formatCode="0.000"/>
    <numFmt numFmtId="166" formatCode="0.0"/>
    <numFmt numFmtId="167" formatCode="0.0000"/>
    <numFmt numFmtId="168" formatCode="0.0000%"/>
    <numFmt numFmtId="169" formatCode="0.000%"/>
    <numFmt numFmtId="170" formatCode="0.0%"/>
    <numFmt numFmtId="171" formatCode="0.00000"/>
    <numFmt numFmtId="172" formatCode="0.000000%"/>
    <numFmt numFmtId="173" formatCode="0.000000"/>
    <numFmt numFmtId="174" formatCode="#,##0.0"/>
  </numFmts>
  <fonts count="18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9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/>
    <xf numFmtId="0" fontId="0" fillId="0" borderId="10" xfId="0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center"/>
    </xf>
    <xf numFmtId="0" fontId="3" fillId="0" borderId="0" xfId="2"/>
    <xf numFmtId="0" fontId="10" fillId="0" borderId="0" xfId="2" applyFont="1"/>
    <xf numFmtId="0" fontId="10" fillId="0" borderId="0" xfId="2" applyFont="1" applyAlignment="1">
      <alignment horizontal="center"/>
    </xf>
    <xf numFmtId="0" fontId="3" fillId="0" borderId="0" xfId="2" applyAlignment="1">
      <alignment horizontal="center"/>
    </xf>
    <xf numFmtId="0" fontId="8" fillId="3" borderId="0" xfId="2" applyFont="1" applyFill="1"/>
    <xf numFmtId="0" fontId="8" fillId="3" borderId="0" xfId="2" applyFont="1" applyFill="1" applyAlignment="1">
      <alignment horizontal="center"/>
    </xf>
    <xf numFmtId="0" fontId="9" fillId="4" borderId="3" xfId="2" applyFont="1" applyFill="1" applyBorder="1" applyAlignment="1">
      <alignment horizontal="center"/>
    </xf>
    <xf numFmtId="0" fontId="8" fillId="5" borderId="0" xfId="2" applyFont="1" applyFill="1"/>
    <xf numFmtId="0" fontId="8" fillId="5" borderId="0" xfId="2" applyFont="1" applyFill="1" applyAlignment="1">
      <alignment horizontal="center"/>
    </xf>
    <xf numFmtId="0" fontId="9" fillId="4" borderId="0" xfId="2" applyFont="1" applyFill="1" applyAlignment="1">
      <alignment horizontal="center"/>
    </xf>
    <xf numFmtId="170" fontId="3" fillId="4" borderId="0" xfId="2" applyNumberFormat="1" applyFill="1" applyAlignment="1">
      <alignment horizontal="center"/>
    </xf>
    <xf numFmtId="0" fontId="5" fillId="5" borderId="0" xfId="2" applyFont="1" applyFill="1"/>
    <xf numFmtId="9" fontId="3" fillId="4" borderId="0" xfId="2" applyNumberFormat="1" applyFill="1" applyAlignment="1">
      <alignment horizontal="center"/>
    </xf>
    <xf numFmtId="0" fontId="5" fillId="3" borderId="0" xfId="2" applyFont="1" applyFill="1"/>
    <xf numFmtId="0" fontId="9" fillId="4" borderId="2" xfId="2" applyFont="1" applyFill="1" applyBorder="1" applyAlignment="1">
      <alignment horizontal="center"/>
    </xf>
    <xf numFmtId="9" fontId="3" fillId="4" borderId="2" xfId="2" applyNumberFormat="1" applyFill="1" applyBorder="1" applyAlignment="1">
      <alignment horizontal="center"/>
    </xf>
    <xf numFmtId="0" fontId="9" fillId="0" borderId="4" xfId="2" applyFont="1" applyBorder="1" applyAlignment="1">
      <alignment horizontal="center"/>
    </xf>
    <xf numFmtId="167" fontId="3" fillId="0" borderId="5" xfId="2" applyNumberFormat="1" applyBorder="1" applyAlignment="1">
      <alignment horizontal="center"/>
    </xf>
    <xf numFmtId="0" fontId="9" fillId="0" borderId="6" xfId="2" applyFont="1" applyBorder="1" applyAlignment="1">
      <alignment horizontal="center"/>
    </xf>
    <xf numFmtId="2" fontId="3" fillId="0" borderId="7" xfId="2" applyNumberFormat="1" applyBorder="1" applyAlignment="1">
      <alignment horizontal="center"/>
    </xf>
    <xf numFmtId="165" fontId="3" fillId="0" borderId="7" xfId="2" applyNumberFormat="1" applyBorder="1" applyAlignment="1">
      <alignment horizontal="center"/>
    </xf>
    <xf numFmtId="166" fontId="3" fillId="0" borderId="7" xfId="2" applyNumberForma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3" fillId="0" borderId="9" xfId="2" applyBorder="1" applyAlignment="1">
      <alignment horizontal="center"/>
    </xf>
    <xf numFmtId="0" fontId="3" fillId="4" borderId="0" xfId="2" applyFill="1" applyAlignment="1">
      <alignment horizontal="center"/>
    </xf>
    <xf numFmtId="171" fontId="3" fillId="0" borderId="5" xfId="2" applyNumberFormat="1" applyBorder="1" applyAlignment="1">
      <alignment horizontal="center"/>
    </xf>
    <xf numFmtId="1" fontId="3" fillId="0" borderId="7" xfId="2" applyNumberFormat="1" applyBorder="1" applyAlignment="1">
      <alignment horizontal="center"/>
    </xf>
    <xf numFmtId="0" fontId="3" fillId="0" borderId="7" xfId="2" applyBorder="1" applyAlignment="1">
      <alignment horizontal="center"/>
    </xf>
    <xf numFmtId="169" fontId="3" fillId="4" borderId="0" xfId="2" applyNumberFormat="1" applyFill="1" applyAlignment="1">
      <alignment horizontal="center"/>
    </xf>
    <xf numFmtId="168" fontId="3" fillId="4" borderId="0" xfId="2" applyNumberFormat="1" applyFill="1" applyAlignment="1">
      <alignment horizontal="center"/>
    </xf>
    <xf numFmtId="10" fontId="3" fillId="4" borderId="0" xfId="2" applyNumberFormat="1" applyFill="1" applyAlignment="1">
      <alignment horizontal="center"/>
    </xf>
    <xf numFmtId="165" fontId="3" fillId="0" borderId="5" xfId="2" applyNumberFormat="1" applyBorder="1" applyAlignment="1">
      <alignment horizontal="center"/>
    </xf>
    <xf numFmtId="0" fontId="3" fillId="0" borderId="0" xfId="2" applyFont="1" applyAlignment="1">
      <alignment horizontal="center"/>
    </xf>
    <xf numFmtId="0" fontId="0" fillId="3" borderId="0" xfId="2" applyFont="1" applyFill="1"/>
    <xf numFmtId="0" fontId="3" fillId="0" borderId="5" xfId="2" applyBorder="1" applyAlignment="1">
      <alignment horizontal="center"/>
    </xf>
    <xf numFmtId="172" fontId="3" fillId="4" borderId="0" xfId="2" applyNumberFormat="1" applyFill="1" applyAlignment="1">
      <alignment horizontal="center"/>
    </xf>
    <xf numFmtId="167" fontId="3" fillId="0" borderId="7" xfId="2" applyNumberFormat="1" applyBorder="1" applyAlignment="1">
      <alignment horizontal="center"/>
    </xf>
    <xf numFmtId="0" fontId="8" fillId="0" borderId="0" xfId="3" applyFont="1"/>
    <xf numFmtId="0" fontId="9" fillId="0" borderId="0" xfId="3" applyFont="1"/>
    <xf numFmtId="0" fontId="9" fillId="0" borderId="0" xfId="3" applyFont="1" applyAlignment="1">
      <alignment horizontal="center"/>
    </xf>
    <xf numFmtId="0" fontId="2" fillId="0" borderId="0" xfId="3"/>
    <xf numFmtId="0" fontId="10" fillId="0" borderId="0" xfId="3" applyFont="1"/>
    <xf numFmtId="0" fontId="10" fillId="0" borderId="0" xfId="3" applyFont="1" applyAlignment="1">
      <alignment horizontal="center"/>
    </xf>
    <xf numFmtId="0" fontId="2" fillId="0" borderId="0" xfId="3" applyAlignment="1">
      <alignment horizontal="center"/>
    </xf>
    <xf numFmtId="0" fontId="8" fillId="3" borderId="0" xfId="3" applyFont="1" applyFill="1"/>
    <xf numFmtId="0" fontId="8" fillId="3" borderId="0" xfId="3" applyFont="1" applyFill="1" applyAlignment="1">
      <alignment horizontal="center"/>
    </xf>
    <xf numFmtId="0" fontId="9" fillId="4" borderId="3" xfId="3" applyFont="1" applyFill="1" applyBorder="1" applyAlignment="1">
      <alignment horizontal="center"/>
    </xf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9" fillId="4" borderId="0" xfId="3" applyFont="1" applyFill="1" applyAlignment="1">
      <alignment horizontal="center"/>
    </xf>
    <xf numFmtId="9" fontId="2" fillId="4" borderId="0" xfId="3" applyNumberFormat="1" applyFill="1" applyAlignment="1">
      <alignment horizontal="center"/>
    </xf>
    <xf numFmtId="170" fontId="2" fillId="4" borderId="0" xfId="3" applyNumberFormat="1" applyFill="1" applyAlignment="1">
      <alignment horizontal="center"/>
    </xf>
    <xf numFmtId="0" fontId="9" fillId="4" borderId="2" xfId="3" applyFont="1" applyFill="1" applyBorder="1" applyAlignment="1">
      <alignment horizontal="center"/>
    </xf>
    <xf numFmtId="9" fontId="2" fillId="4" borderId="2" xfId="3" applyNumberFormat="1" applyFill="1" applyBorder="1" applyAlignment="1">
      <alignment horizontal="center"/>
    </xf>
    <xf numFmtId="0" fontId="5" fillId="3" borderId="0" xfId="3" applyFont="1" applyFill="1"/>
    <xf numFmtId="0" fontId="5" fillId="5" borderId="0" xfId="3" applyFont="1" applyFill="1"/>
    <xf numFmtId="0" fontId="9" fillId="0" borderId="4" xfId="3" applyFont="1" applyBorder="1" applyAlignment="1">
      <alignment horizontal="center"/>
    </xf>
    <xf numFmtId="173" fontId="2" fillId="0" borderId="5" xfId="3" applyNumberFormat="1" applyBorder="1" applyAlignment="1">
      <alignment horizontal="center"/>
    </xf>
    <xf numFmtId="0" fontId="9" fillId="0" borderId="6" xfId="3" applyFont="1" applyBorder="1" applyAlignment="1">
      <alignment horizontal="center"/>
    </xf>
    <xf numFmtId="2" fontId="2" fillId="0" borderId="7" xfId="3" applyNumberFormat="1" applyBorder="1" applyAlignment="1">
      <alignment horizontal="center"/>
    </xf>
    <xf numFmtId="165" fontId="2" fillId="0" borderId="7" xfId="3" applyNumberFormat="1" applyBorder="1" applyAlignment="1">
      <alignment horizontal="center"/>
    </xf>
    <xf numFmtId="0" fontId="2" fillId="0" borderId="7" xfId="3" applyBorder="1" applyAlignment="1">
      <alignment horizontal="center"/>
    </xf>
    <xf numFmtId="166" fontId="2" fillId="0" borderId="7" xfId="3" applyNumberForma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2" fillId="0" borderId="9" xfId="3" applyBorder="1" applyAlignment="1">
      <alignment horizontal="center"/>
    </xf>
    <xf numFmtId="169" fontId="2" fillId="4" borderId="0" xfId="3" applyNumberFormat="1" applyFill="1" applyAlignment="1">
      <alignment horizontal="center"/>
    </xf>
    <xf numFmtId="10" fontId="2" fillId="4" borderId="0" xfId="3" applyNumberFormat="1" applyFill="1" applyAlignment="1">
      <alignment horizontal="center"/>
    </xf>
    <xf numFmtId="0" fontId="2" fillId="4" borderId="0" xfId="3" applyFill="1" applyAlignment="1">
      <alignment horizontal="center"/>
    </xf>
    <xf numFmtId="167" fontId="2" fillId="0" borderId="5" xfId="3" applyNumberFormat="1" applyBorder="1" applyAlignment="1">
      <alignment horizontal="center"/>
    </xf>
    <xf numFmtId="1" fontId="2" fillId="0" borderId="7" xfId="3" applyNumberFormat="1" applyBorder="1" applyAlignment="1">
      <alignment horizontal="center"/>
    </xf>
    <xf numFmtId="171" fontId="2" fillId="0" borderId="5" xfId="3" applyNumberFormat="1" applyBorder="1" applyAlignment="1">
      <alignment horizontal="center"/>
    </xf>
    <xf numFmtId="0" fontId="0" fillId="3" borderId="0" xfId="3" applyFont="1" applyFill="1"/>
    <xf numFmtId="11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2" fillId="0" borderId="7" xfId="3" applyNumberFormat="1" applyBorder="1" applyAlignment="1">
      <alignment horizontal="center"/>
    </xf>
    <xf numFmtId="11" fontId="2" fillId="0" borderId="5" xfId="3" applyNumberFormat="1" applyBorder="1" applyAlignment="1">
      <alignment horizontal="center"/>
    </xf>
    <xf numFmtId="173" fontId="2" fillId="0" borderId="7" xfId="3" applyNumberFormat="1" applyBorder="1" applyAlignment="1">
      <alignment horizontal="center"/>
    </xf>
    <xf numFmtId="0" fontId="15" fillId="6" borderId="0" xfId="1" applyFont="1" applyFill="1" applyBorder="1"/>
    <xf numFmtId="0" fontId="15" fillId="6" borderId="0" xfId="1" applyFont="1" applyFill="1" applyBorder="1" applyAlignment="1">
      <alignment horizontal="center"/>
    </xf>
    <xf numFmtId="0" fontId="16" fillId="7" borderId="3" xfId="1" applyFont="1" applyFill="1" applyBorder="1" applyAlignment="1">
      <alignment horizontal="center"/>
    </xf>
    <xf numFmtId="0" fontId="14" fillId="0" borderId="0" xfId="1" applyFont="1" applyFill="1" applyBorder="1"/>
    <xf numFmtId="0" fontId="15" fillId="8" borderId="0" xfId="1" applyFont="1" applyFill="1" applyBorder="1"/>
    <xf numFmtId="0" fontId="15" fillId="8" borderId="0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6" fillId="7" borderId="2" xfId="1" applyFont="1" applyFill="1" applyBorder="1" applyAlignment="1">
      <alignment horizontal="center"/>
    </xf>
    <xf numFmtId="9" fontId="14" fillId="7" borderId="2" xfId="1" applyNumberFormat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6" fillId="0" borderId="4" xfId="1" applyFont="1" applyFill="1" applyBorder="1" applyAlignment="1">
      <alignment horizontal="center"/>
    </xf>
    <xf numFmtId="0" fontId="14" fillId="0" borderId="5" xfId="1" applyFont="1" applyFill="1" applyBorder="1" applyAlignment="1">
      <alignment horizontal="center"/>
    </xf>
    <xf numFmtId="0" fontId="16" fillId="0" borderId="6" xfId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/>
    </xf>
    <xf numFmtId="166" fontId="14" fillId="0" borderId="7" xfId="1" applyNumberFormat="1" applyFont="1" applyFill="1" applyBorder="1" applyAlignment="1">
      <alignment horizontal="center"/>
    </xf>
    <xf numFmtId="0" fontId="16" fillId="0" borderId="8" xfId="1" applyFont="1" applyFill="1" applyBorder="1" applyAlignment="1">
      <alignment horizontal="center"/>
    </xf>
    <xf numFmtId="0" fontId="14" fillId="0" borderId="9" xfId="1" applyFont="1" applyFill="1" applyBorder="1" applyAlignment="1">
      <alignment horizontal="center"/>
    </xf>
    <xf numFmtId="0" fontId="17" fillId="8" borderId="0" xfId="1" applyFont="1" applyFill="1" applyBorder="1"/>
    <xf numFmtId="0" fontId="17" fillId="6" borderId="0" xfId="1" applyFont="1" applyFill="1" applyBorder="1"/>
    <xf numFmtId="10" fontId="14" fillId="7" borderId="0" xfId="1" applyNumberFormat="1" applyFont="1" applyFill="1" applyBorder="1" applyAlignment="1">
      <alignment horizontal="center"/>
    </xf>
    <xf numFmtId="167" fontId="14" fillId="0" borderId="5" xfId="1" applyNumberFormat="1" applyFont="1" applyFill="1" applyBorder="1" applyAlignment="1">
      <alignment horizontal="center"/>
    </xf>
    <xf numFmtId="2" fontId="14" fillId="0" borderId="7" xfId="1" applyNumberFormat="1" applyFont="1" applyFill="1" applyBorder="1" applyAlignment="1">
      <alignment horizontal="center"/>
    </xf>
    <xf numFmtId="9" fontId="14" fillId="7" borderId="0" xfId="1" applyNumberFormat="1" applyFont="1" applyFill="1" applyBorder="1" applyAlignment="1">
      <alignment horizontal="center"/>
    </xf>
    <xf numFmtId="171" fontId="14" fillId="0" borderId="5" xfId="1" applyNumberFormat="1" applyFont="1" applyFill="1" applyBorder="1" applyAlignment="1">
      <alignment horizontal="center"/>
    </xf>
    <xf numFmtId="165" fontId="14" fillId="0" borderId="7" xfId="1" applyNumberFormat="1" applyFont="1" applyFill="1" applyBorder="1" applyAlignment="1">
      <alignment horizontal="center"/>
    </xf>
    <xf numFmtId="0" fontId="8" fillId="3" borderId="0" xfId="1" applyFont="1" applyFill="1"/>
    <xf numFmtId="0" fontId="8" fillId="3" borderId="0" xfId="1" applyFont="1" applyFill="1" applyAlignment="1">
      <alignment horizontal="center"/>
    </xf>
    <xf numFmtId="0" fontId="9" fillId="4" borderId="3" xfId="1" applyFont="1" applyFill="1" applyBorder="1" applyAlignment="1">
      <alignment horizontal="center"/>
    </xf>
    <xf numFmtId="0" fontId="4" fillId="0" borderId="0" xfId="1"/>
    <xf numFmtId="0" fontId="8" fillId="5" borderId="0" xfId="1" applyFont="1" applyFill="1"/>
    <xf numFmtId="0" fontId="8" fillId="5" borderId="0" xfId="1" applyFont="1" applyFill="1" applyAlignment="1">
      <alignment horizontal="center"/>
    </xf>
    <xf numFmtId="0" fontId="9" fillId="4" borderId="0" xfId="1" applyFont="1" applyFill="1" applyAlignment="1">
      <alignment horizontal="center"/>
    </xf>
    <xf numFmtId="0" fontId="4" fillId="4" borderId="0" xfId="1" applyFill="1" applyAlignment="1">
      <alignment horizontal="center"/>
    </xf>
    <xf numFmtId="10" fontId="4" fillId="4" borderId="0" xfId="1" applyNumberFormat="1" applyFill="1" applyAlignment="1">
      <alignment horizontal="center"/>
    </xf>
    <xf numFmtId="0" fontId="9" fillId="4" borderId="2" xfId="1" applyFont="1" applyFill="1" applyBorder="1" applyAlignment="1">
      <alignment horizontal="center"/>
    </xf>
    <xf numFmtId="9" fontId="4" fillId="4" borderId="2" xfId="1" applyNumberFormat="1" applyFill="1" applyBorder="1" applyAlignment="1">
      <alignment horizontal="center"/>
    </xf>
    <xf numFmtId="0" fontId="4" fillId="0" borderId="0" xfId="1" applyAlignment="1">
      <alignment horizontal="center"/>
    </xf>
    <xf numFmtId="0" fontId="5" fillId="3" borderId="0" xfId="1" applyFont="1" applyFill="1"/>
    <xf numFmtId="0" fontId="9" fillId="0" borderId="4" xfId="1" applyFont="1" applyBorder="1" applyAlignment="1">
      <alignment horizontal="center"/>
    </xf>
    <xf numFmtId="167" fontId="4" fillId="0" borderId="5" xfId="1" applyNumberFormat="1" applyBorder="1" applyAlignment="1">
      <alignment horizontal="center"/>
    </xf>
    <xf numFmtId="0" fontId="5" fillId="5" borderId="0" xfId="1" applyFont="1" applyFill="1"/>
    <xf numFmtId="0" fontId="9" fillId="0" borderId="6" xfId="1" applyFont="1" applyBorder="1" applyAlignment="1">
      <alignment horizontal="center"/>
    </xf>
    <xf numFmtId="2" fontId="4" fillId="0" borderId="7" xfId="1" applyNumberFormat="1" applyBorder="1" applyAlignment="1">
      <alignment horizontal="center"/>
    </xf>
    <xf numFmtId="165" fontId="4" fillId="0" borderId="7" xfId="1" applyNumberFormat="1" applyBorder="1" applyAlignment="1">
      <alignment horizontal="center"/>
    </xf>
    <xf numFmtId="166" fontId="4" fillId="0" borderId="7" xfId="1" applyNumberFormat="1" applyBorder="1" applyAlignment="1">
      <alignment horizontal="center"/>
    </xf>
    <xf numFmtId="0" fontId="0" fillId="6" borderId="0" xfId="1" applyFont="1" applyFill="1" applyBorder="1"/>
    <xf numFmtId="170" fontId="14" fillId="7" borderId="0" xfId="1" applyNumberFormat="1" applyFont="1" applyFill="1" applyBorder="1" applyAlignment="1">
      <alignment horizontal="center"/>
    </xf>
    <xf numFmtId="0" fontId="8" fillId="8" borderId="0" xfId="1" applyFont="1" applyFill="1" applyBorder="1"/>
    <xf numFmtId="0" fontId="2" fillId="0" borderId="5" xfId="3" applyBorder="1" applyAlignment="1">
      <alignment horizontal="center"/>
    </xf>
    <xf numFmtId="170" fontId="14" fillId="0" borderId="0" xfId="1" applyNumberFormat="1" applyFont="1" applyFill="1" applyBorder="1" applyAlignment="1">
      <alignment horizontal="center"/>
    </xf>
    <xf numFmtId="171" fontId="2" fillId="0" borderId="7" xfId="3" applyNumberFormat="1" applyBorder="1" applyAlignment="1">
      <alignment horizontal="center"/>
    </xf>
  </cellXfs>
  <cellStyles count="5">
    <cellStyle name="Normal" xfId="0" builtinId="0" customBuiltin="1"/>
    <cellStyle name="Normal 2" xfId="1"/>
    <cellStyle name="Normal 2 2" xfId="2"/>
    <cellStyle name="Normal 2 3" xfId="3"/>
    <cellStyle name="Normal 2 4" xfId="4"/>
  </cellStyles>
  <dxfs count="230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Active'!$R$2</c:f>
          <c:strCache>
            <c:ptCount val="1"/>
            <c:pt idx="0">
              <c:v>DTXSID0026967 -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166493146689997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Active'!$V$5:$V$19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 uM Active'!$W$5:$W$19</c:f>
              <c:numCache>
                <c:formatCode>General</c:formatCode>
                <c:ptCount val="15"/>
                <c:pt idx="0">
                  <c:v>2.850222860794581</c:v>
                </c:pt>
                <c:pt idx="1">
                  <c:v>3.1757453357555683</c:v>
                </c:pt>
                <c:pt idx="2">
                  <c:v>3.2644000784807794</c:v>
                </c:pt>
                <c:pt idx="3">
                  <c:v>4.5156576503911197</c:v>
                </c:pt>
                <c:pt idx="4">
                  <c:v>3.9639336223087063</c:v>
                </c:pt>
                <c:pt idx="5">
                  <c:v>3.8594339121601027</c:v>
                </c:pt>
                <c:pt idx="6">
                  <c:v>5.6833329097365635</c:v>
                </c:pt>
                <c:pt idx="7">
                  <c:v>6.143648918918398</c:v>
                </c:pt>
                <c:pt idx="8">
                  <c:v>5.9745863064158247</c:v>
                </c:pt>
                <c:pt idx="9">
                  <c:v>3.7917927695293292</c:v>
                </c:pt>
                <c:pt idx="10">
                  <c:v>4.117415880456047</c:v>
                </c:pt>
                <c:pt idx="11">
                  <c:v>5.126544590884361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7-4427-BE02-F67750D9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0984"/>
        <c:axId val="580701144"/>
      </c:scatterChart>
      <c:valAx>
        <c:axId val="580710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701144"/>
        <c:crosses val="autoZero"/>
        <c:crossBetween val="midCat"/>
      </c:valAx>
      <c:valAx>
        <c:axId val="580701144"/>
        <c:scaling>
          <c:orientation val="minMax"/>
          <c:max val="7"/>
          <c:min val="0"/>
        </c:scaling>
        <c:delete val="0"/>
        <c:axPos val="l"/>
        <c:majorGridlines/>
        <c:minorGridlines/>
        <c:title>
          <c:tx>
            <c:strRef>
              <c:f>'6500 1 uM Active'!$R$4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710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[2]Data!$R$211</c:f>
          <c:strCache>
            <c:ptCount val="1"/>
            <c:pt idx="0">
              <c:v>DTXSID8040274 -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933673249860162"/>
                  <c:y val="1.0952464275298921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Active'!$V$176:$V$184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'6500 1 uM Active'!$W$176:$W$184</c:f>
              <c:numCache>
                <c:formatCode>General</c:formatCode>
                <c:ptCount val="9"/>
                <c:pt idx="0">
                  <c:v>2.1335552595764664</c:v>
                </c:pt>
                <c:pt idx="1">
                  <c:v>2.0614753771890899</c:v>
                </c:pt>
                <c:pt idx="2">
                  <c:v>1.9509127551101759</c:v>
                </c:pt>
                <c:pt idx="3">
                  <c:v>3.058429848324931</c:v>
                </c:pt>
                <c:pt idx="4">
                  <c:v>2.683826253833284</c:v>
                </c:pt>
                <c:pt idx="5">
                  <c:v>2.5861311892250658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A-4432-92C6-6FA6C2A3EFE9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85A-4432-92C6-6FA6C2A3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16392"/>
        <c:axId val="663117048"/>
      </c:scatterChart>
      <c:valAx>
        <c:axId val="66311639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[2]Data!$R$212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17048"/>
        <c:crosses val="autoZero"/>
        <c:crossBetween val="midCat"/>
      </c:valAx>
      <c:valAx>
        <c:axId val="6631170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[2]Data!$R$213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163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Active'!$R$192</c:f>
          <c:strCache>
            <c:ptCount val="1"/>
            <c:pt idx="0">
              <c:v>DTXSID8040278 -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7775175644028101"/>
                  <c:y val="0.2045413260672116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'6500 1 uM Active'!$V$195:$V$209</c:f>
              <c:str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strCache>
            </c:strRef>
          </c:xVal>
          <c:yVal>
            <c:numRef>
              <c:f>'6500 1 uM Active'!$W$195:$W$209</c:f>
              <c:numCache>
                <c:formatCode>General</c:formatCode>
                <c:ptCount val="15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7D-8004-B3DF7927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70648"/>
        <c:axId val="594676552"/>
      </c:scatterChart>
      <c:valAx>
        <c:axId val="5946706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676552"/>
        <c:crosses val="autoZero"/>
        <c:crossBetween val="midCat"/>
      </c:valAx>
      <c:valAx>
        <c:axId val="5946765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6706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Active'!$R$230</c:f>
          <c:strCache>
            <c:ptCount val="1"/>
            <c:pt idx="0">
              <c:v>DTXSID9048194 -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318940665203734"/>
                  <c:y val="-9.3480023330417036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Active'!$V$233:$V$238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Active'!$W$233:$W$238</c:f>
              <c:numCache>
                <c:formatCode>General</c:formatCode>
                <c:ptCount val="6"/>
                <c:pt idx="0">
                  <c:v>0.35211479512589189</c:v>
                </c:pt>
                <c:pt idx="1">
                  <c:v>0.84463422993265314</c:v>
                </c:pt>
                <c:pt idx="2">
                  <c:v>0.10774034908586905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B-4C41-B7DF-54523BC0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10160"/>
        <c:axId val="663102616"/>
      </c:scatterChart>
      <c:valAx>
        <c:axId val="663110160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'6500 1 uM Active'!$R$231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02616"/>
        <c:crosses val="autoZero"/>
        <c:crossBetween val="midCat"/>
      </c:valAx>
      <c:valAx>
        <c:axId val="6631026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Active'!$R$232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101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Active'!$R$249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090230387868183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Active'!$V$252:$V$266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 uM Active'!$W$252:$W$266</c:f>
              <c:numCache>
                <c:formatCode>General</c:formatCode>
                <c:ptCount val="15"/>
                <c:pt idx="0">
                  <c:v>2.5952072167019336</c:v>
                </c:pt>
                <c:pt idx="1">
                  <c:v>2.8224063295195947</c:v>
                </c:pt>
                <c:pt idx="2">
                  <c:v>2.7023130451819006</c:v>
                </c:pt>
                <c:pt idx="3">
                  <c:v>3.6355548702743272</c:v>
                </c:pt>
                <c:pt idx="4">
                  <c:v>3.604971349902617</c:v>
                </c:pt>
                <c:pt idx="5">
                  <c:v>3.6376705764286883</c:v>
                </c:pt>
                <c:pt idx="6">
                  <c:v>3.9456290073581664</c:v>
                </c:pt>
                <c:pt idx="7">
                  <c:v>3.9251548140757802</c:v>
                </c:pt>
                <c:pt idx="8">
                  <c:v>3.8623165355688274</c:v>
                </c:pt>
                <c:pt idx="9">
                  <c:v>4.3717445256611711</c:v>
                </c:pt>
                <c:pt idx="10">
                  <c:v>4.3183047197202589</c:v>
                </c:pt>
                <c:pt idx="11">
                  <c:v>4.2743409879545151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1A1-B82D-10B5040B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4664"/>
        <c:axId val="590684504"/>
      </c:scatterChart>
      <c:valAx>
        <c:axId val="5906746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Active'!$R$250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684504"/>
        <c:crosses val="autoZero"/>
        <c:crossBetween val="midCat"/>
      </c:valAx>
      <c:valAx>
        <c:axId val="5906845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Active'!$R$251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6746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[8]Data!$R$249</c:f>
          <c:strCache>
            <c:ptCount val="1"/>
            <c:pt idx="0">
              <c:v>DTXSID8040721 -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933673249860162"/>
                  <c:y val="5.1733449985418491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[8]Data!$V$252:$V$257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[8]Data!$W$252:$W$257</c:f>
              <c:numCache>
                <c:formatCode>General</c:formatCode>
                <c:ptCount val="6"/>
                <c:pt idx="0">
                  <c:v>1.3503512306941994</c:v>
                </c:pt>
                <c:pt idx="1">
                  <c:v>1.3979683336829398</c:v>
                </c:pt>
                <c:pt idx="2">
                  <c:v>1.7935150456275619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406B-953E-30CD5ECF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64096"/>
        <c:axId val="666065080"/>
      </c:scatterChart>
      <c:valAx>
        <c:axId val="666064096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[8]Data!$R$250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065080"/>
        <c:crosses val="autoZero"/>
        <c:crossBetween val="midCat"/>
      </c:valAx>
      <c:valAx>
        <c:axId val="6660650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[8]Data!$R$251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0640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Inactive'!$R$2</c:f>
          <c:strCache>
            <c:ptCount val="1"/>
            <c:pt idx="0">
              <c:v>DTXSID0026967 -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2824263633712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Inactive'!$W$5:$W$10</c:f>
              <c:numCache>
                <c:formatCode>General</c:formatCode>
                <c:ptCount val="6"/>
                <c:pt idx="0">
                  <c:v>5.1916866151837908</c:v>
                </c:pt>
                <c:pt idx="1">
                  <c:v>5.2174164597196357</c:v>
                </c:pt>
                <c:pt idx="2">
                  <c:v>5.0831888841357715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5-408D-BB4B-BEFB9085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05672"/>
        <c:axId val="670107312"/>
      </c:scatterChart>
      <c:valAx>
        <c:axId val="6701056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107312"/>
        <c:crosses val="autoZero"/>
        <c:crossBetween val="midCat"/>
      </c:valAx>
      <c:valAx>
        <c:axId val="670107312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 uM Inactive'!$R$4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1056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[1]Data!$R$22</c:f>
          <c:strCache>
            <c:ptCount val="1"/>
            <c:pt idx="0">
              <c:v>DTXSID0047535 -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Inactive'!$V$25:$V$29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'6500 1 uM Inactive'!$W$25:$W$29</c:f>
              <c:numCache>
                <c:formatCode>General</c:formatCode>
                <c:ptCount val="5"/>
                <c:pt idx="0">
                  <c:v>1.1890139429890756</c:v>
                </c:pt>
                <c:pt idx="1">
                  <c:v>0.71024343630137976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7-41C9-BD8B-247D8177784C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-3.0609999999999999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07-41C9-BD8B-247D817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2312"/>
        <c:axId val="674410344"/>
      </c:scatterChart>
      <c:valAx>
        <c:axId val="6744123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410344"/>
        <c:crosses val="autoZero"/>
        <c:crossBetween val="midCat"/>
      </c:valAx>
      <c:valAx>
        <c:axId val="6744103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41231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029664324746292"/>
          <c:y val="0.6787127334676833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Inactive'!$R$42</c:f>
          <c:strCache>
            <c:ptCount val="1"/>
            <c:pt idx="0">
              <c:v>DTXSID0048210 -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134351122776319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Inactive'!$W$45:$W$50</c:f>
              <c:numCache>
                <c:formatCode>General</c:formatCode>
                <c:ptCount val="6"/>
                <c:pt idx="0">
                  <c:v>5.0315716520377807</c:v>
                </c:pt>
                <c:pt idx="1">
                  <c:v>5.0128718178684819</c:v>
                </c:pt>
                <c:pt idx="2">
                  <c:v>5.0821514563739072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4-4119-9F9B-4232899A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86504"/>
        <c:axId val="672084208"/>
      </c:scatterChart>
      <c:valAx>
        <c:axId val="672086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084208"/>
        <c:crosses val="autoZero"/>
        <c:crossBetween val="midCat"/>
      </c:valAx>
      <c:valAx>
        <c:axId val="672084208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 uM Inactive'!$R$44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086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Inactive'!$R$62</c:f>
          <c:strCache>
            <c:ptCount val="1"/>
            <c:pt idx="0">
              <c:v>DTXSID1038298 -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08944590259550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Inactive'!$W$65:$W$70</c:f>
              <c:numCache>
                <c:formatCode>General</c:formatCode>
                <c:ptCount val="6"/>
                <c:pt idx="0">
                  <c:v>5.3645893450992439</c:v>
                </c:pt>
                <c:pt idx="1">
                  <c:v>5.0637271483750625</c:v>
                </c:pt>
                <c:pt idx="2">
                  <c:v>4.5781499983597485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43BE-AB2F-59666A2A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86224"/>
        <c:axId val="676286552"/>
      </c:scatterChart>
      <c:valAx>
        <c:axId val="6762862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286552"/>
        <c:crosses val="autoZero"/>
        <c:crossBetween val="midCat"/>
      </c:valAx>
      <c:valAx>
        <c:axId val="676286552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 uM Inactive'!$R$64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2862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Inactive'!$R$82</c:f>
          <c:strCache>
            <c:ptCount val="1"/>
            <c:pt idx="0">
              <c:v>DTXSID2029325 -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564575678040245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Inactive'!$W$85:$W$90</c:f>
              <c:numCache>
                <c:formatCode>General</c:formatCode>
                <c:ptCount val="6"/>
                <c:pt idx="0">
                  <c:v>2.520029875291621</c:v>
                </c:pt>
                <c:pt idx="1">
                  <c:v>1.7495556500504761</c:v>
                </c:pt>
                <c:pt idx="2">
                  <c:v>2.6069349859223729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6-4461-BEBA-B3241D87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90200"/>
        <c:axId val="669690528"/>
      </c:scatterChart>
      <c:valAx>
        <c:axId val="6696902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690528"/>
        <c:crosses val="autoZero"/>
        <c:crossBetween val="midCat"/>
      </c:valAx>
      <c:valAx>
        <c:axId val="6696905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6902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Active'!$R$21</c:f>
          <c:strCache>
            <c:ptCount val="1"/>
            <c:pt idx="0">
              <c:v>DTXSID0047535 -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08439778361038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Active'!$V$24:$V$37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'6500 1 uM Active'!$W$24:$W$37</c:f>
              <c:numCache>
                <c:formatCode>General</c:formatCode>
                <c:ptCount val="14"/>
                <c:pt idx="0">
                  <c:v>4.3516276206895297</c:v>
                </c:pt>
                <c:pt idx="1">
                  <c:v>4.423189617301964</c:v>
                </c:pt>
                <c:pt idx="2">
                  <c:v>4.4072348779251875</c:v>
                </c:pt>
                <c:pt idx="3">
                  <c:v>4.266017565251552</c:v>
                </c:pt>
                <c:pt idx="4">
                  <c:v>4.4627965916594006</c:v>
                </c:pt>
                <c:pt idx="5">
                  <c:v>4.4229449542820758</c:v>
                </c:pt>
                <c:pt idx="6">
                  <c:v>4.4060265344011356</c:v>
                </c:pt>
                <c:pt idx="7">
                  <c:v>4.4422505431370203</c:v>
                </c:pt>
                <c:pt idx="8">
                  <c:v>4.1855177787029705</c:v>
                </c:pt>
                <c:pt idx="9">
                  <c:v>4.6706068448913562</c:v>
                </c:pt>
                <c:pt idx="10">
                  <c:v>4.4579428272217765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D-47C6-AED2-5BFFBC5E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9480"/>
        <c:axId val="581999808"/>
      </c:scatterChart>
      <c:valAx>
        <c:axId val="5819994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999808"/>
        <c:crosses val="autoZero"/>
        <c:crossBetween val="midCat"/>
      </c:valAx>
      <c:valAx>
        <c:axId val="58199980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9994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Inactive'!$R$102</c:f>
          <c:strCache>
            <c:ptCount val="1"/>
            <c:pt idx="0">
              <c:v>DTXSID2034885 -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61379410906969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Inactive'!$W$105:$W$110</c:f>
              <c:numCache>
                <c:formatCode>General</c:formatCode>
                <c:ptCount val="6"/>
                <c:pt idx="0">
                  <c:v>3.3831775282189618</c:v>
                </c:pt>
                <c:pt idx="1">
                  <c:v>3.6550919261044235</c:v>
                </c:pt>
                <c:pt idx="2">
                  <c:v>3.8771609879291593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C-4CF7-88A0-CA5DFB71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96848"/>
        <c:axId val="681396192"/>
      </c:scatterChart>
      <c:valAx>
        <c:axId val="6813968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396192"/>
        <c:crosses val="autoZero"/>
        <c:crossBetween val="midCat"/>
      </c:valAx>
      <c:valAx>
        <c:axId val="68139619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3968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Inactive'!$R$122</c:f>
          <c:strCache>
            <c:ptCount val="1"/>
            <c:pt idx="0">
              <c:v>DTXSID6034186 -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20418780985710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Inactive'!$W$125:$W$130</c:f>
              <c:numCache>
                <c:formatCode>General</c:formatCode>
                <c:ptCount val="6"/>
                <c:pt idx="0">
                  <c:v>3.5770055519776398</c:v>
                </c:pt>
                <c:pt idx="1">
                  <c:v>3.3755327049110853</c:v>
                </c:pt>
                <c:pt idx="2">
                  <c:v>3.5792816376248289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8FA-A5C1-EA3C1DEA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5000"/>
        <c:axId val="675898280"/>
      </c:scatterChart>
      <c:valAx>
        <c:axId val="675895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898280"/>
        <c:crosses val="autoZero"/>
        <c:crossBetween val="midCat"/>
      </c:valAx>
      <c:valAx>
        <c:axId val="6758982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895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Inactive'!$R$142</c:f>
          <c:strCache>
            <c:ptCount val="1"/>
            <c:pt idx="0">
              <c:v>DTXSID6041684 -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Inactive'!$V$145:$V$148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'6500 1 uM Inactive'!$W$145:$W$148</c:f>
              <c:numCache>
                <c:formatCode>General</c:formatCode>
                <c:ptCount val="4"/>
                <c:pt idx="0">
                  <c:v>4.2425294139593772</c:v>
                </c:pt>
                <c:pt idx="1">
                  <c:v>2.4125822821094327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4-40B7-9496-260A1DCE0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4048"/>
        <c:axId val="672943064"/>
      </c:scatterChart>
      <c:valAx>
        <c:axId val="6729440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Inactive'!$R$143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943064"/>
        <c:crosses val="autoZero"/>
        <c:crossBetween val="midCat"/>
      </c:valAx>
      <c:valAx>
        <c:axId val="6729430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Inactive'!$R$144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9440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Inactive'!$R$162</c:f>
          <c:strCache>
            <c:ptCount val="1"/>
            <c:pt idx="0">
              <c:v>DTXSID7029241 -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3433356663750364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'6500 1 uM Inactive'!$V$165:$V$170</c:f>
              <c:str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strCache>
            </c:strRef>
          </c:xVal>
          <c:yVal>
            <c:numRef>
              <c:f>'6500 1 uM Inactive'!$W$165:$W$170</c:f>
              <c:numCache>
                <c:formatCode>General</c:formatCode>
                <c:ptCount val="6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4-4ADE-83C8-BED5CEAE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14776"/>
        <c:axId val="669616088"/>
      </c:scatterChart>
      <c:valAx>
        <c:axId val="6696147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Inactive'!$R$163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616088"/>
        <c:crosses val="autoZero"/>
        <c:crossBetween val="midCat"/>
      </c:valAx>
      <c:valAx>
        <c:axId val="669616088"/>
        <c:scaling>
          <c:orientation val="minMax"/>
          <c:max val="7"/>
          <c:min val="0"/>
        </c:scaling>
        <c:delete val="0"/>
        <c:axPos val="l"/>
        <c:majorGridlines/>
        <c:minorGridlines/>
        <c:title>
          <c:tx>
            <c:strRef>
              <c:f>'6500 1 uM Inactive'!$R$164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96147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Inactive'!$R$182</c:f>
          <c:strCache>
            <c:ptCount val="1"/>
            <c:pt idx="0">
              <c:v>DTXSID8040274 -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7.9274132400116645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Inactive'!$V$185:$V$188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'6500 1 uM Inactive'!$W$185:$W$188</c:f>
              <c:numCache>
                <c:formatCode>General</c:formatCode>
                <c:ptCount val="4"/>
                <c:pt idx="0">
                  <c:v>2.2047029764623596</c:v>
                </c:pt>
                <c:pt idx="1">
                  <c:v>1.0064254247056721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1-4497-B87E-C6E0DE88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80752"/>
        <c:axId val="673781736"/>
      </c:scatterChart>
      <c:valAx>
        <c:axId val="6737807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Inactive'!$R$183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781736"/>
        <c:crosses val="autoZero"/>
        <c:crossBetween val="midCat"/>
      </c:valAx>
      <c:valAx>
        <c:axId val="6737817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Inactive'!$R$184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7807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Inactive'!$R$202</c:f>
          <c:strCache>
            <c:ptCount val="1"/>
            <c:pt idx="0">
              <c:v>DTXSID8040278 -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513972003499562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'6500 1 uM Inactive'!$V$205:$V$210</c:f>
              <c:strCache>
                <c:ptCount val="4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xVal>
          <c:yVal>
            <c:numRef>
              <c:f>'6500 1 uM Inactive'!$W$205:$W$210</c:f>
              <c:numCache>
                <c:formatCode>General</c:formatCode>
                <c:ptCount val="6"/>
                <c:pt idx="0">
                  <c:v>4.9505926814785264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8-4594-83E6-45614BDCA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89312"/>
        <c:axId val="624188984"/>
      </c:scatterChart>
      <c:valAx>
        <c:axId val="6241893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Inactive'!$R$203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188984"/>
        <c:crosses val="autoZero"/>
        <c:crossBetween val="midCat"/>
      </c:valAx>
      <c:valAx>
        <c:axId val="6241889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Inactive'!$R$204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18931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Inactive'!$R$222</c:f>
          <c:strCache>
            <c:ptCount val="1"/>
            <c:pt idx="0">
              <c:v>DTXSID8040721 -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5599737532808402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'6500 1 uM Inactive'!$V$225:$V$230</c:f>
              <c:strCach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xVal>
          <c:yVal>
            <c:numRef>
              <c:f>'6500 1 uM Inactive'!$W$225:$W$230</c:f>
              <c:numCache>
                <c:formatCode>General</c:formatCode>
                <c:ptCount val="6"/>
                <c:pt idx="0">
                  <c:v>3.7606525624479934</c:v>
                </c:pt>
                <c:pt idx="1">
                  <c:v>3.8297625680608354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B-4CC7-A977-B7FA16F8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87864"/>
        <c:axId val="676284912"/>
      </c:scatterChart>
      <c:valAx>
        <c:axId val="6762878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Inactive'!$R$223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284912"/>
        <c:crosses val="autoZero"/>
        <c:crossBetween val="midCat"/>
      </c:valAx>
      <c:valAx>
        <c:axId val="6762849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Inactive'!$R$224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2878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Inactive'!$R$262</c:f>
          <c:strCache>
            <c:ptCount val="1"/>
            <c:pt idx="0">
              <c:v>Midazolam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360927384076990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Inactive'!$V$265:$V$270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Inactive'!$W$265:$W$270</c:f>
              <c:numCache>
                <c:formatCode>General</c:formatCode>
                <c:ptCount val="6"/>
                <c:pt idx="0">
                  <c:v>5.2572870228190247</c:v>
                </c:pt>
                <c:pt idx="1">
                  <c:v>5.2378195469432951</c:v>
                </c:pt>
                <c:pt idx="2">
                  <c:v>5.23763750667728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D9B-BC27-CD0E78A7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9808"/>
        <c:axId val="681718824"/>
      </c:scatterChart>
      <c:valAx>
        <c:axId val="6817198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Inactive'!$R$263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718824"/>
        <c:crosses val="autoZero"/>
        <c:crossBetween val="midCat"/>
      </c:valAx>
      <c:valAx>
        <c:axId val="681718824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 uM Inactive'!$R$264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7198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[7]Data!$R$322</c:f>
          <c:strCache>
            <c:ptCount val="1"/>
            <c:pt idx="0">
              <c:v>DTXSID9048194 -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561997666958296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[7]Data!$V$325:$V$329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[7]Data!$W$325:$W$329</c:f>
              <c:numCache>
                <c:formatCode>General</c:formatCode>
                <c:ptCount val="5"/>
                <c:pt idx="0">
                  <c:v>2.1325189578608881</c:v>
                </c:pt>
                <c:pt idx="1">
                  <c:v>2.4479978135053209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3-43AD-966B-E377708E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84144"/>
        <c:axId val="762082176"/>
      </c:scatterChart>
      <c:valAx>
        <c:axId val="7620841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[7]Data!$R$323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082176"/>
        <c:crosses val="autoZero"/>
        <c:crossBetween val="midCat"/>
      </c:valAx>
      <c:valAx>
        <c:axId val="76208217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[7]Data!$R$324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0841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Active'!$R$2</c:f>
          <c:strCache>
            <c:ptCount val="1"/>
            <c:pt idx="0">
              <c:v>DTXSID1024621 -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91817272840894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Active'!$V$8:$V$22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Active'!$W$8:$W$22</c:f>
              <c:numCache>
                <c:formatCode>General</c:formatCode>
                <c:ptCount val="15"/>
                <c:pt idx="0">
                  <c:v>4.640904717412341</c:v>
                </c:pt>
                <c:pt idx="1">
                  <c:v>4.6428491974749724</c:v>
                </c:pt>
                <c:pt idx="2">
                  <c:v>4.6188358242717884</c:v>
                </c:pt>
                <c:pt idx="3">
                  <c:v>4.6956496433074824</c:v>
                </c:pt>
                <c:pt idx="4">
                  <c:v>4.6072754101710451</c:v>
                </c:pt>
                <c:pt idx="5">
                  <c:v>4.7104769284483252</c:v>
                </c:pt>
                <c:pt idx="6">
                  <c:v>4.5840444599795598</c:v>
                </c:pt>
                <c:pt idx="7">
                  <c:v>4.5422506029057121</c:v>
                </c:pt>
                <c:pt idx="8">
                  <c:v>4.5831253739868592</c:v>
                </c:pt>
                <c:pt idx="9">
                  <c:v>4.6299029471989384</c:v>
                </c:pt>
                <c:pt idx="10">
                  <c:v>4.6001326853645175</c:v>
                </c:pt>
                <c:pt idx="11">
                  <c:v>4.5406555552367083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1-4B68-8C8C-DFF58B82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67720"/>
        <c:axId val="426011624"/>
      </c:scatterChart>
      <c:valAx>
        <c:axId val="6563677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011624"/>
        <c:crosses val="autoZero"/>
        <c:crossBetween val="midCat"/>
      </c:valAx>
      <c:valAx>
        <c:axId val="4260116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3677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Active'!$R$40</c:f>
          <c:strCache>
            <c:ptCount val="1"/>
            <c:pt idx="0">
              <c:v>DTXSID0048210 -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 uM Active'!$W$43:$W$57</c:f>
              <c:numCache>
                <c:formatCode>General</c:formatCode>
                <c:ptCount val="15"/>
                <c:pt idx="0">
                  <c:v>8.6211442635708302</c:v>
                </c:pt>
                <c:pt idx="1">
                  <c:v>8.0254769407901421</c:v>
                </c:pt>
                <c:pt idx="2">
                  <c:v>7.8565365489675045</c:v>
                </c:pt>
                <c:pt idx="3">
                  <c:v>8.2360623824516779</c:v>
                </c:pt>
                <c:pt idx="4">
                  <c:v>7.6357924978605061</c:v>
                </c:pt>
                <c:pt idx="5">
                  <c:v>7.4986293189825073</c:v>
                </c:pt>
                <c:pt idx="6">
                  <c:v>7.8435724332066474</c:v>
                </c:pt>
                <c:pt idx="7">
                  <c:v>7.3451311993713553</c:v>
                </c:pt>
                <c:pt idx="8">
                  <c:v>7.2508316870112708</c:v>
                </c:pt>
                <c:pt idx="9">
                  <c:v>7.6641931367184162</c:v>
                </c:pt>
                <c:pt idx="10">
                  <c:v>7.0524113328896165</c:v>
                </c:pt>
                <c:pt idx="11">
                  <c:v>6.9121980852533405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7-40C1-B807-4D408090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7208"/>
        <c:axId val="588760160"/>
      </c:scatterChart>
      <c:valAx>
        <c:axId val="5887572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760160"/>
        <c:crosses val="autoZero"/>
        <c:crossBetween val="midCat"/>
      </c:valAx>
      <c:valAx>
        <c:axId val="588760160"/>
        <c:scaling>
          <c:orientation val="minMax"/>
          <c:max val="9"/>
          <c:min val="0"/>
        </c:scaling>
        <c:delete val="0"/>
        <c:axPos val="l"/>
        <c:majorGridlines/>
        <c:minorGridlines/>
        <c:title>
          <c:tx>
            <c:strRef>
              <c:f>'6500 1 uM Active'!$R$42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7572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[3]Data!$R$24</c:f>
          <c:strCache>
            <c:ptCount val="1"/>
            <c:pt idx="0">
              <c:v>DTXSID1038666 -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5201017905548693"/>
                  <c:y val="-0.5790451933827178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Active'!$V$30:$V$40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'Xevo 1 uM Active'!$W$30:$W$40</c:f>
              <c:numCache>
                <c:formatCode>General</c:formatCode>
                <c:ptCount val="11"/>
                <c:pt idx="0">
                  <c:v>0.30758729890088332</c:v>
                </c:pt>
                <c:pt idx="1">
                  <c:v>0.41278295549587984</c:v>
                </c:pt>
                <c:pt idx="2">
                  <c:v>2.7074821742480912</c:v>
                </c:pt>
                <c:pt idx="3">
                  <c:v>2.7932940790731529</c:v>
                </c:pt>
                <c:pt idx="4">
                  <c:v>2.775957914889049</c:v>
                </c:pt>
                <c:pt idx="5">
                  <c:v>3.8186786328880551</c:v>
                </c:pt>
                <c:pt idx="6">
                  <c:v>3.7821078111344377</c:v>
                </c:pt>
                <c:pt idx="7">
                  <c:v>3.8877471388112275</c:v>
                </c:pt>
                <c:pt idx="8">
                  <c:v>4.6051701859880918</c:v>
                </c:pt>
                <c:pt idx="9">
                  <c:v>4.6051701859880918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D-441F-962F-6DF8CE60ED81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4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</c:numLit>
          </c:xVal>
          <c:yVal>
            <c:numLit>
              <c:formatCode>General</c:formatCode>
              <c:ptCount val="4"/>
              <c:pt idx="0">
                <c:v>-1.32</c:v>
              </c:pt>
              <c:pt idx="1">
                <c:v>-1.345</c:v>
              </c:pt>
              <c:pt idx="2">
                <c:v>-1.256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2D-441F-962F-6DF8CE60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91752"/>
        <c:axId val="660493064"/>
      </c:scatterChart>
      <c:valAx>
        <c:axId val="6604917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493064"/>
        <c:crosses val="autoZero"/>
        <c:crossBetween val="midCat"/>
      </c:valAx>
      <c:valAx>
        <c:axId val="6604930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4917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5201017905548693"/>
          <c:y val="9.1116173120728935E-2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Active'!$R$46</c:f>
          <c:strCache>
            <c:ptCount val="1"/>
            <c:pt idx="0">
              <c:v>DTXSID2021028 -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88940632420947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Active'!$V$52:$V$66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Active'!$W$52:$W$66</c:f>
              <c:numCache>
                <c:formatCode>General</c:formatCode>
                <c:ptCount val="15"/>
                <c:pt idx="0">
                  <c:v>4.4875724821728831</c:v>
                </c:pt>
                <c:pt idx="1">
                  <c:v>4.5492108603574115</c:v>
                </c:pt>
                <c:pt idx="2">
                  <c:v>4.5898317499065087</c:v>
                </c:pt>
                <c:pt idx="3">
                  <c:v>4.4862208993465531</c:v>
                </c:pt>
                <c:pt idx="4">
                  <c:v>4.4948715257412388</c:v>
                </c:pt>
                <c:pt idx="5">
                  <c:v>4.7355736221491238</c:v>
                </c:pt>
                <c:pt idx="6">
                  <c:v>4.6746528735960142</c:v>
                </c:pt>
                <c:pt idx="7">
                  <c:v>4.7964494558459494</c:v>
                </c:pt>
                <c:pt idx="8">
                  <c:v>4.6446104568257747</c:v>
                </c:pt>
                <c:pt idx="9">
                  <c:v>4.6502862200779695</c:v>
                </c:pt>
                <c:pt idx="10">
                  <c:v>4.7711403908064147</c:v>
                </c:pt>
                <c:pt idx="11">
                  <c:v>4.6748144098183033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F-4A17-9700-B6A012A1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5360"/>
        <c:axId val="660475032"/>
      </c:scatterChart>
      <c:valAx>
        <c:axId val="6604753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Active'!$R$47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5032"/>
        <c:crosses val="autoZero"/>
        <c:crossBetween val="midCat"/>
      </c:valAx>
      <c:valAx>
        <c:axId val="6604750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Active'!$R$48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53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Active'!$R$68</c:f>
          <c:strCache>
            <c:ptCount val="1"/>
            <c:pt idx="0">
              <c:v>DTXSID2021941 -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91817272840894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Active'!$V$74:$V$88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Active'!$W$74:$W$88</c:f>
              <c:numCache>
                <c:formatCode>General</c:formatCode>
                <c:ptCount val="15"/>
                <c:pt idx="0">
                  <c:v>4.5628530333718142</c:v>
                </c:pt>
                <c:pt idx="1">
                  <c:v>4.6542376429664225</c:v>
                </c:pt>
                <c:pt idx="2">
                  <c:v>4.6544625992616053</c:v>
                </c:pt>
                <c:pt idx="3">
                  <c:v>4.6540452274496147</c:v>
                </c:pt>
                <c:pt idx="4">
                  <c:v>4.5891961150114708</c:v>
                </c:pt>
                <c:pt idx="5">
                  <c:v>4.6104815248967705</c:v>
                </c:pt>
                <c:pt idx="6">
                  <c:v>4.5539457795583553</c:v>
                </c:pt>
                <c:pt idx="7">
                  <c:v>4.5751558430915145</c:v>
                </c:pt>
                <c:pt idx="8">
                  <c:v>4.5553387620143395</c:v>
                </c:pt>
                <c:pt idx="9">
                  <c:v>4.5381315453783717</c:v>
                </c:pt>
                <c:pt idx="10">
                  <c:v>4.5909738548009464</c:v>
                </c:pt>
                <c:pt idx="11">
                  <c:v>4.5567129426308366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D41-89AB-6CA9C2C1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84504"/>
        <c:axId val="668184832"/>
      </c:scatterChart>
      <c:valAx>
        <c:axId val="668184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Active'!$R$69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84832"/>
        <c:crosses val="autoZero"/>
        <c:crossBetween val="midCat"/>
      </c:valAx>
      <c:valAx>
        <c:axId val="6681848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Active'!$R$70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84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Active'!$R$90</c:f>
          <c:strCache>
            <c:ptCount val="1"/>
            <c:pt idx="0">
              <c:v>DTXSID4027494 -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564139482564679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Active'!$V$96:$V$110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Active'!$W$96:$W$110</c:f>
              <c:numCache>
                <c:formatCode>General</c:formatCode>
                <c:ptCount val="15"/>
                <c:pt idx="0">
                  <c:v>4.2739713242921988</c:v>
                </c:pt>
                <c:pt idx="1">
                  <c:v>4.3408597203869634</c:v>
                </c:pt>
                <c:pt idx="2">
                  <c:v>4.3947195516508906</c:v>
                </c:pt>
                <c:pt idx="3">
                  <c:v>4.4084847813623416</c:v>
                </c:pt>
                <c:pt idx="4">
                  <c:v>4.4095673331381686</c:v>
                </c:pt>
                <c:pt idx="5">
                  <c:v>4.480060162626101</c:v>
                </c:pt>
                <c:pt idx="6">
                  <c:v>4.4282517312078085</c:v>
                </c:pt>
                <c:pt idx="7">
                  <c:v>4.4510501378760363</c:v>
                </c:pt>
                <c:pt idx="8">
                  <c:v>4.4896209738684778</c:v>
                </c:pt>
                <c:pt idx="9">
                  <c:v>4.5462480427067122</c:v>
                </c:pt>
                <c:pt idx="10">
                  <c:v>4.5640580051045667</c:v>
                </c:pt>
                <c:pt idx="11">
                  <c:v>4.5244728085801711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D-4B27-8CE1-586395F9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06792"/>
        <c:axId val="666810072"/>
      </c:scatterChart>
      <c:valAx>
        <c:axId val="6668067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Active'!$R$91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10072"/>
        <c:crosses val="autoZero"/>
        <c:crossBetween val="midCat"/>
      </c:valAx>
      <c:valAx>
        <c:axId val="6668100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Active'!$R$92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067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Active'!$R$112</c:f>
          <c:strCache>
            <c:ptCount val="1"/>
            <c:pt idx="0">
              <c:v>DTXSID5037028 -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410351206099237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Active'!$V$118:$V$132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Active'!$W$118:$W$132</c:f>
              <c:numCache>
                <c:formatCode>General</c:formatCode>
                <c:ptCount val="15"/>
                <c:pt idx="0">
                  <c:v>3.5899554128207081</c:v>
                </c:pt>
                <c:pt idx="1">
                  <c:v>3.4954534501379211</c:v>
                </c:pt>
                <c:pt idx="2">
                  <c:v>3.4773489719649864</c:v>
                </c:pt>
                <c:pt idx="3">
                  <c:v>4.0216939339713145</c:v>
                </c:pt>
                <c:pt idx="4">
                  <c:v>4.0355574752652466</c:v>
                </c:pt>
                <c:pt idx="5">
                  <c:v>4.050074102568515</c:v>
                </c:pt>
                <c:pt idx="6">
                  <c:v>4.4478336619299128</c:v>
                </c:pt>
                <c:pt idx="7">
                  <c:v>4.4445716960120443</c:v>
                </c:pt>
                <c:pt idx="8">
                  <c:v>4.443499713737447</c:v>
                </c:pt>
                <c:pt idx="9">
                  <c:v>4.5717271294738202</c:v>
                </c:pt>
                <c:pt idx="10">
                  <c:v>4.4934783141134407</c:v>
                </c:pt>
                <c:pt idx="11">
                  <c:v>4.5107839925784727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A-4CCC-B684-DF9350D9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91064"/>
        <c:axId val="668195984"/>
      </c:scatterChart>
      <c:valAx>
        <c:axId val="6681910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Active'!$R$113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5984"/>
        <c:crosses val="autoZero"/>
        <c:crossBetween val="midCat"/>
      </c:valAx>
      <c:valAx>
        <c:axId val="6681959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Active'!$R$114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10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Active'!$R$134</c:f>
          <c:strCache>
            <c:ptCount val="1"/>
            <c:pt idx="0">
              <c:v>DTXSID6021032 -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7524611677638656"/>
                  <c:y val="0.4188818897637795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Active'!$V$140:$V$154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Active'!$W$140:$W$154</c:f>
              <c:numCache>
                <c:formatCode>General</c:formatCode>
                <c:ptCount val="15"/>
                <c:pt idx="0">
                  <c:v>4.0827886387411221</c:v>
                </c:pt>
                <c:pt idx="1">
                  <c:v>4.0120043430945671</c:v>
                </c:pt>
                <c:pt idx="2">
                  <c:v>4.077771567955021</c:v>
                </c:pt>
                <c:pt idx="3">
                  <c:v>4.3850270622576266</c:v>
                </c:pt>
                <c:pt idx="4">
                  <c:v>4.2738927087254694</c:v>
                </c:pt>
                <c:pt idx="5">
                  <c:v>4.3145735141653203</c:v>
                </c:pt>
                <c:pt idx="6">
                  <c:v>4.4900839429176163</c:v>
                </c:pt>
                <c:pt idx="7">
                  <c:v>4.5252476450782595</c:v>
                </c:pt>
                <c:pt idx="8">
                  <c:v>4.4581013712257462</c:v>
                </c:pt>
                <c:pt idx="9">
                  <c:v>4.4492797937154602</c:v>
                </c:pt>
                <c:pt idx="10">
                  <c:v>4.5809300239076949</c:v>
                </c:pt>
                <c:pt idx="11">
                  <c:v>4.4886269906190748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1-4AFC-B198-2CA0F14E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93032"/>
        <c:axId val="668193360"/>
      </c:scatterChart>
      <c:valAx>
        <c:axId val="668193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Active'!$R$135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3360"/>
        <c:crosses val="autoZero"/>
        <c:crossBetween val="midCat"/>
      </c:valAx>
      <c:valAx>
        <c:axId val="6681933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Active'!$R$136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3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Active'!$R$156</c:f>
          <c:strCache>
            <c:ptCount val="1"/>
            <c:pt idx="0">
              <c:v>DTXSID6021872 -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20372453443319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Active'!$V$162:$V$176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 uM Active'!$W$162:$W$176</c:f>
              <c:numCache>
                <c:formatCode>General</c:formatCode>
                <c:ptCount val="15"/>
                <c:pt idx="0">
                  <c:v>4.1601652041289441</c:v>
                </c:pt>
                <c:pt idx="1">
                  <c:v>4.1451768978609795</c:v>
                </c:pt>
                <c:pt idx="2">
                  <c:v>4.1760351615415514</c:v>
                </c:pt>
                <c:pt idx="3">
                  <c:v>4.3700570154894107</c:v>
                </c:pt>
                <c:pt idx="4">
                  <c:v>4.3301505066034682</c:v>
                </c:pt>
                <c:pt idx="5">
                  <c:v>4.3722746933807981</c:v>
                </c:pt>
                <c:pt idx="6">
                  <c:v>4.4794122437363066</c:v>
                </c:pt>
                <c:pt idx="7">
                  <c:v>4.4346215279828352</c:v>
                </c:pt>
                <c:pt idx="8">
                  <c:v>4.4631357920433539</c:v>
                </c:pt>
                <c:pt idx="9">
                  <c:v>4.5138533100370344</c:v>
                </c:pt>
                <c:pt idx="10">
                  <c:v>4.5625567772195605</c:v>
                </c:pt>
                <c:pt idx="11">
                  <c:v>4.5522336889950505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D-4A7B-A654-F219403E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2080"/>
        <c:axId val="660477328"/>
      </c:scatterChart>
      <c:valAx>
        <c:axId val="6604720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Active'!$R$157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7328"/>
        <c:crosses val="autoZero"/>
        <c:crossBetween val="midCat"/>
      </c:valAx>
      <c:valAx>
        <c:axId val="6604773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Active'!$R$158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20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[3]Data!$R$178</c:f>
          <c:strCache>
            <c:ptCount val="1"/>
            <c:pt idx="0">
              <c:v>DTXSID7024291 -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699066305236434"/>
                  <c:y val="-0.2386925666182387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Active'!$V$184:$V$195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'Xevo 1 uM Active'!$W$184:$W$195</c:f>
              <c:numCache>
                <c:formatCode>General</c:formatCode>
                <c:ptCount val="12"/>
                <c:pt idx="0">
                  <c:v>2.8390037285419401</c:v>
                </c:pt>
                <c:pt idx="1">
                  <c:v>2.7509607381826617</c:v>
                </c:pt>
                <c:pt idx="2">
                  <c:v>2.7599875207564533</c:v>
                </c:pt>
                <c:pt idx="3">
                  <c:v>3.5298415844848301</c:v>
                </c:pt>
                <c:pt idx="4">
                  <c:v>3.371325565884709</c:v>
                </c:pt>
                <c:pt idx="5">
                  <c:v>3.4456356371054935</c:v>
                </c:pt>
                <c:pt idx="6">
                  <c:v>3.946357658909176</c:v>
                </c:pt>
                <c:pt idx="7">
                  <c:v>3.826463903075715</c:v>
                </c:pt>
                <c:pt idx="8">
                  <c:v>3.9166889883653782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4-4E57-B074-9840BEBF12C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2.3809999999999998</c:v>
              </c:pt>
              <c:pt idx="1">
                <c:v>2.262</c:v>
              </c:pt>
              <c:pt idx="2">
                <c:v>2.2989999999999999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D4-4E57-B074-9840BEBF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68560"/>
        <c:axId val="429371840"/>
      </c:scatterChart>
      <c:valAx>
        <c:axId val="4293685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[3]Data!$R$179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371840"/>
        <c:crosses val="autoZero"/>
        <c:crossBetween val="midCat"/>
      </c:valAx>
      <c:valAx>
        <c:axId val="4293718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[3]Data!$R$180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36856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7699066305236434"/>
          <c:y val="9.1116173120728935E-2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[3]Data!$R$200</c:f>
          <c:strCache>
            <c:ptCount val="1"/>
            <c:pt idx="0">
              <c:v>DTXSID9048512 -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637002341920375"/>
                  <c:y val="0.2310632013822873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Active'!$V$206:$V$219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'Xevo 1 uM Active'!$W$206:$W$219</c:f>
              <c:numCache>
                <c:formatCode>General</c:formatCode>
                <c:ptCount val="14"/>
                <c:pt idx="0">
                  <c:v>3.4327153277441975</c:v>
                </c:pt>
                <c:pt idx="1">
                  <c:v>3.316719536904988</c:v>
                </c:pt>
                <c:pt idx="2">
                  <c:v>4.0649945983442901</c:v>
                </c:pt>
                <c:pt idx="3">
                  <c:v>3.8404641226122966</c:v>
                </c:pt>
                <c:pt idx="4">
                  <c:v>3.9296375619865422</c:v>
                </c:pt>
                <c:pt idx="5">
                  <c:v>4.3802686070476105</c:v>
                </c:pt>
                <c:pt idx="6">
                  <c:v>4.3201004104282799</c:v>
                </c:pt>
                <c:pt idx="7">
                  <c:v>4.3762823107374151</c:v>
                </c:pt>
                <c:pt idx="8">
                  <c:v>4.4424143939326743</c:v>
                </c:pt>
                <c:pt idx="9">
                  <c:v>4.4313342553997082</c:v>
                </c:pt>
                <c:pt idx="10">
                  <c:v>4.5340413599214644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E36-9211-ED0F1606BC6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2.7639999999999998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C5-4E36-9211-ED0F1606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28440"/>
        <c:axId val="666834016"/>
      </c:scatterChart>
      <c:valAx>
        <c:axId val="666828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[3]Data!$R$201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34016"/>
        <c:crosses val="autoZero"/>
        <c:crossBetween val="midCat"/>
      </c:valAx>
      <c:valAx>
        <c:axId val="6668340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[3]Data!$R$202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284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5604996096799376"/>
          <c:y val="0.65222439450194014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Inactive'!$R$2</c:f>
          <c:strCache>
            <c:ptCount val="1"/>
            <c:pt idx="0">
              <c:v>DTXSID1024621 -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Inactive'!$W$5:$W$10</c:f>
              <c:numCache>
                <c:formatCode>General</c:formatCode>
                <c:ptCount val="6"/>
                <c:pt idx="0">
                  <c:v>4.6835716848445754</c:v>
                </c:pt>
                <c:pt idx="1">
                  <c:v>4.5513798452931526</c:v>
                </c:pt>
                <c:pt idx="2">
                  <c:v>4.63088535291614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B-4B6D-988A-A6A6ABFF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52368"/>
        <c:axId val="423750728"/>
      </c:scatterChart>
      <c:valAx>
        <c:axId val="4237523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750728"/>
        <c:crosses val="autoZero"/>
        <c:crossBetween val="midCat"/>
      </c:valAx>
      <c:valAx>
        <c:axId val="4237507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7523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[2]Data!$R$59</c:f>
          <c:strCache>
            <c:ptCount val="1"/>
            <c:pt idx="0">
              <c:v>DTXSID1038298 -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229508196721312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Active'!$V$62:$V$67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Active'!$W$62:$W$67</c:f>
              <c:numCache>
                <c:formatCode>General</c:formatCode>
                <c:ptCount val="6"/>
                <c:pt idx="0">
                  <c:v>2.2689387543534485</c:v>
                </c:pt>
                <c:pt idx="1">
                  <c:v>2.4460716584145819</c:v>
                </c:pt>
                <c:pt idx="2">
                  <c:v>2.5795599784014001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823-B708-4ADE5D3AF02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-2.2730000000000001</c:v>
              </c:pt>
              <c:pt idx="1">
                <c:v>-2.0590000000000002</c:v>
              </c:pt>
              <c:pt idx="2">
                <c:v>-3.31</c:v>
              </c:pt>
              <c:pt idx="3">
                <c:v>-0.81899999999999995</c:v>
              </c:pt>
              <c:pt idx="4">
                <c:v>-3.3860000000000001</c:v>
              </c:pt>
              <c:pt idx="5">
                <c:v>-3.343</c:v>
              </c:pt>
              <c:pt idx="6">
                <c:v>-0.42499999999999999</c:v>
              </c:pt>
              <c:pt idx="7">
                <c:v>-6.0000000000000001E-3</c:v>
              </c:pt>
              <c:pt idx="8">
                <c:v>-0.71399999999999997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FE-4823-B708-4ADE5D3A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9568"/>
        <c:axId val="591650880"/>
      </c:scatterChart>
      <c:valAx>
        <c:axId val="591649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650880"/>
        <c:crosses val="autoZero"/>
        <c:crossBetween val="midCat"/>
      </c:valAx>
      <c:valAx>
        <c:axId val="5916508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64956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05540897097625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Inactive'!$R$22</c:f>
          <c:strCache>
            <c:ptCount val="1"/>
            <c:pt idx="0">
              <c:v>DTXSID1038666 -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Inactive'!$W$25:$W$30</c:f>
              <c:numCache>
                <c:formatCode>General</c:formatCode>
                <c:ptCount val="6"/>
                <c:pt idx="0">
                  <c:v>4.530006245170429</c:v>
                </c:pt>
                <c:pt idx="1">
                  <c:v>4.4031146184447536</c:v>
                </c:pt>
                <c:pt idx="2">
                  <c:v>4.5566846959277756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D10-B531-C3596E8F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48536"/>
        <c:axId val="657549520"/>
      </c:scatterChart>
      <c:valAx>
        <c:axId val="657548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549520"/>
        <c:crosses val="autoZero"/>
        <c:crossBetween val="midCat"/>
      </c:valAx>
      <c:valAx>
        <c:axId val="6575495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5485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Inactive'!$R$42</c:f>
          <c:strCache>
            <c:ptCount val="1"/>
            <c:pt idx="0">
              <c:v>DTXSID2021028 -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27739865850102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Inactive'!$W$45:$W$50</c:f>
              <c:numCache>
                <c:formatCode>General</c:formatCode>
                <c:ptCount val="6"/>
                <c:pt idx="0">
                  <c:v>4.0052188432418889</c:v>
                </c:pt>
                <c:pt idx="1">
                  <c:v>4.0642795512894025</c:v>
                </c:pt>
                <c:pt idx="2">
                  <c:v>4.0753905389134584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0-4144-959F-F29A7A2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4416"/>
        <c:axId val="654093760"/>
      </c:scatterChart>
      <c:valAx>
        <c:axId val="6540944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93760"/>
        <c:crosses val="autoZero"/>
        <c:crossBetween val="midCat"/>
      </c:valAx>
      <c:valAx>
        <c:axId val="6540937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944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Inactive'!$R$62</c:f>
          <c:strCache>
            <c:ptCount val="1"/>
            <c:pt idx="0">
              <c:v>DTXSID2021941 -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76095071449402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Inactive'!$W$65:$W$70</c:f>
              <c:numCache>
                <c:formatCode>General</c:formatCode>
                <c:ptCount val="6"/>
                <c:pt idx="0">
                  <c:v>4.3067450586228055</c:v>
                </c:pt>
                <c:pt idx="1">
                  <c:v>4.3702281194518466</c:v>
                </c:pt>
                <c:pt idx="2">
                  <c:v>4.244526072619875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5-4DFD-8364-BE4E6331F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01960"/>
        <c:axId val="654099664"/>
      </c:scatterChart>
      <c:valAx>
        <c:axId val="654101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99664"/>
        <c:crosses val="autoZero"/>
        <c:crossBetween val="midCat"/>
      </c:valAx>
      <c:valAx>
        <c:axId val="6540996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1019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Inactive'!$R$82</c:f>
          <c:strCache>
            <c:ptCount val="1"/>
            <c:pt idx="0">
              <c:v>DTXSID4027494 -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70731991834353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Inactive'!$W$85:$W$90</c:f>
              <c:numCache>
                <c:formatCode>General</c:formatCode>
                <c:ptCount val="6"/>
                <c:pt idx="0">
                  <c:v>4.3329222383145458</c:v>
                </c:pt>
                <c:pt idx="1">
                  <c:v>4.2717235023853171</c:v>
                </c:pt>
                <c:pt idx="2">
                  <c:v>4.3048968561756427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6-43CC-BDE5-89BF3952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94416"/>
        <c:axId val="654095728"/>
      </c:scatterChart>
      <c:valAx>
        <c:axId val="6540944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95728"/>
        <c:crosses val="autoZero"/>
        <c:crossBetween val="midCat"/>
      </c:valAx>
      <c:valAx>
        <c:axId val="6540957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0944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Inactive'!$R$102</c:f>
          <c:strCache>
            <c:ptCount val="1"/>
            <c:pt idx="0">
              <c:v>DTXSID5037028 -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754119874359966"/>
                  <c:y val="0.3707363662875474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Inactive'!$W$105:$W$110</c:f>
              <c:numCache>
                <c:formatCode>General</c:formatCode>
                <c:ptCount val="6"/>
                <c:pt idx="0">
                  <c:v>3.8249215992377117</c:v>
                </c:pt>
                <c:pt idx="1">
                  <c:v>3.9262504561555058</c:v>
                </c:pt>
                <c:pt idx="2">
                  <c:v>3.9024150363707912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2-4E1C-A41A-B2E2843E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10872"/>
        <c:axId val="660914152"/>
      </c:scatterChart>
      <c:valAx>
        <c:axId val="6609108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Inactive'!$R$103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914152"/>
        <c:crosses val="autoZero"/>
        <c:crossBetween val="midCat"/>
      </c:valAx>
      <c:valAx>
        <c:axId val="6609141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Inactive'!$R$104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9108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Inactive'!$R$122</c:f>
          <c:strCache>
            <c:ptCount val="1"/>
            <c:pt idx="0">
              <c:v>DTXSID6021032 -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939346748323126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Inactive'!$W$125:$W$130</c:f>
              <c:numCache>
                <c:formatCode>General</c:formatCode>
                <c:ptCount val="6"/>
                <c:pt idx="0">
                  <c:v>4.0654050386811589</c:v>
                </c:pt>
                <c:pt idx="1">
                  <c:v>4.3020549731282074</c:v>
                </c:pt>
                <c:pt idx="2">
                  <c:v>3.8033022492169115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A2F-AE30-5C3F51D3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84816"/>
        <c:axId val="656585144"/>
      </c:scatterChart>
      <c:valAx>
        <c:axId val="6565848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Inactive'!$R$123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585144"/>
        <c:crosses val="autoZero"/>
        <c:crossBetween val="midCat"/>
      </c:valAx>
      <c:valAx>
        <c:axId val="6565851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Inactive'!$R$124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5848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Inactive'!$R$142</c:f>
          <c:strCache>
            <c:ptCount val="1"/>
            <c:pt idx="0">
              <c:v>DTXSID6021872 -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70163312919218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Inactive'!$V$145:$V$150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Inactive'!$W$145:$W$150</c:f>
              <c:numCache>
                <c:formatCode>General</c:formatCode>
                <c:ptCount val="6"/>
                <c:pt idx="0">
                  <c:v>4.4481071449365297</c:v>
                </c:pt>
                <c:pt idx="1">
                  <c:v>4.3662308297727659</c:v>
                </c:pt>
                <c:pt idx="2">
                  <c:v>4.3168727024884648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A-45D1-997A-BECF6A57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98696"/>
        <c:axId val="661795744"/>
      </c:scatterChart>
      <c:valAx>
        <c:axId val="6617986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Inactive'!$R$143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795744"/>
        <c:crosses val="autoZero"/>
        <c:crossBetween val="midCat"/>
      </c:valAx>
      <c:valAx>
        <c:axId val="6617957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Inactive'!$R$144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7986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Inactive'!$R$162</c:f>
          <c:strCache>
            <c:ptCount val="1"/>
            <c:pt idx="0">
              <c:v>DTXSID7024291 -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66845144356955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Inactive'!$V$165:$V$170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Inactive'!$W$165:$W$170</c:f>
              <c:numCache>
                <c:formatCode>General</c:formatCode>
                <c:ptCount val="6"/>
                <c:pt idx="0">
                  <c:v>3.9303630716091158</c:v>
                </c:pt>
                <c:pt idx="1">
                  <c:v>3.7766014995581512</c:v>
                </c:pt>
                <c:pt idx="2">
                  <c:v>3.8598745609894527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0D9-8BC8-4B4F2F0D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38704"/>
        <c:axId val="655742312"/>
      </c:scatterChart>
      <c:valAx>
        <c:axId val="6557387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Inactive'!$R$163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742312"/>
        <c:crosses val="autoZero"/>
        <c:crossBetween val="midCat"/>
      </c:valAx>
      <c:valAx>
        <c:axId val="6557423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Inactive'!$R$164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7387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 uM Inactive'!$R$182</c:f>
          <c:strCache>
            <c:ptCount val="1"/>
            <c:pt idx="0">
              <c:v>DTXSID9048512 -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838944298629338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 uM Inactive'!$V$185:$V$190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 uM Inactive'!$W$185:$W$190</c:f>
              <c:numCache>
                <c:formatCode>General</c:formatCode>
                <c:ptCount val="6"/>
                <c:pt idx="0">
                  <c:v>3.7587024470603421</c:v>
                </c:pt>
                <c:pt idx="1">
                  <c:v>4.0324206008745538</c:v>
                </c:pt>
                <c:pt idx="2">
                  <c:v>4.1558059285190412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1-41B5-9D7C-3D297359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41408"/>
        <c:axId val="652139768"/>
      </c:scatterChart>
      <c:valAx>
        <c:axId val="6521414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 uM Inactive'!$R$183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139768"/>
        <c:crosses val="autoZero"/>
        <c:crossBetween val="midCat"/>
      </c:valAx>
      <c:valAx>
        <c:axId val="65213976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 uM Inactive'!$R$184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1414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</c:f>
          <c:strCache>
            <c:ptCount val="1"/>
            <c:pt idx="0">
              <c:v>DTXSID0026967 -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40480800555667"/>
                  <c:y val="-0.5179769943005145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Active'!$V$5:$V$10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Active'!$W$5:$W$10</c:f>
              <c:numCache>
                <c:formatCode>General</c:formatCode>
                <c:ptCount val="6"/>
                <c:pt idx="0">
                  <c:v>-0.35529433400593635</c:v>
                </c:pt>
                <c:pt idx="1">
                  <c:v>-0.12342861173837634</c:v>
                </c:pt>
                <c:pt idx="2">
                  <c:v>-1.4195521543000504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2-43B6-80A4-6FDE3FE6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19488"/>
        <c:axId val="419757264"/>
      </c:scatterChart>
      <c:valAx>
        <c:axId val="424119488"/>
        <c:scaling>
          <c:orientation val="minMax"/>
          <c:max val="60"/>
          <c:min val="0"/>
        </c:scaling>
        <c:delete val="0"/>
        <c:axPos val="b"/>
        <c:majorGridlines/>
        <c:minorGridlines/>
        <c:title>
          <c:tx>
            <c:strRef>
              <c:f>[4]Data!$R$3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757264"/>
        <c:crosses val="autoZero"/>
        <c:crossBetween val="midCat"/>
      </c:valAx>
      <c:valAx>
        <c:axId val="4197572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194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[2]Data!$R$116</c:f>
          <c:strCache>
            <c:ptCount val="1"/>
            <c:pt idx="0">
              <c:v>DTXSID2029325 -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459016393442626"/>
                  <c:y val="-0.3526295888475681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Active'!$V$81:$V$86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 uM Active'!$W$81:$W$86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F-481A-AE5B-8AAB4AC2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41800"/>
        <c:axId val="581633928"/>
      </c:scatterChart>
      <c:valAx>
        <c:axId val="5816418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633928"/>
        <c:crosses val="autoZero"/>
        <c:crossBetween val="midCat"/>
      </c:valAx>
      <c:valAx>
        <c:axId val="5816339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64180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56830601092896171"/>
          <c:y val="0.6067161129924720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[4]Data!$R$21</c:f>
          <c:strCache>
            <c:ptCount val="1"/>
            <c:pt idx="0">
              <c:v>DTXSID0047535 -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5.3520686963309916E-2"/>
                  <c:y val="0.2207425259177695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Active'!$V$24:$V$37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'6500 10 uM Active'!$W$24:$W$37</c:f>
              <c:numCache>
                <c:formatCode>General</c:formatCode>
                <c:ptCount val="14"/>
                <c:pt idx="0">
                  <c:v>4.6361278519648677</c:v>
                </c:pt>
                <c:pt idx="1">
                  <c:v>4.239926677811007</c:v>
                </c:pt>
                <c:pt idx="2">
                  <c:v>4.0146337871418458</c:v>
                </c:pt>
                <c:pt idx="3">
                  <c:v>4.3185854243434862</c:v>
                </c:pt>
                <c:pt idx="4">
                  <c:v>4.2891383889252497</c:v>
                </c:pt>
                <c:pt idx="5">
                  <c:v>3.7805175931858992</c:v>
                </c:pt>
                <c:pt idx="6">
                  <c:v>4.2229577747449181</c:v>
                </c:pt>
                <c:pt idx="7">
                  <c:v>4.0127234297904106</c:v>
                </c:pt>
                <c:pt idx="8">
                  <c:v>4.2527544951850311</c:v>
                </c:pt>
                <c:pt idx="9">
                  <c:v>4.992725423540918</c:v>
                </c:pt>
                <c:pt idx="10">
                  <c:v>4.5157276034340708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EF7-BAF2-EBDBBB62A01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-8.843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67-4EF7-BAF2-EBDBBB62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87920"/>
        <c:axId val="661189888"/>
      </c:scatterChart>
      <c:valAx>
        <c:axId val="6611879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189888"/>
        <c:crosses val="autoZero"/>
        <c:crossBetween val="midCat"/>
      </c:valAx>
      <c:valAx>
        <c:axId val="661189888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[4]Data!$R$23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18792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202185792349728"/>
          <c:y val="0.6762448493410618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Active'!$R$40</c:f>
          <c:strCache>
            <c:ptCount val="1"/>
            <c:pt idx="0">
              <c:v>DTXSID0048210 -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321743948673082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Active'!$V$43:$V$57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10 uM Active'!$W$43:$W$57</c:f>
              <c:numCache>
                <c:formatCode>General</c:formatCode>
                <c:ptCount val="15"/>
                <c:pt idx="0">
                  <c:v>3.634321665588784</c:v>
                </c:pt>
                <c:pt idx="1">
                  <c:v>3.3428463618370836</c:v>
                </c:pt>
                <c:pt idx="2">
                  <c:v>5.1286809692813975</c:v>
                </c:pt>
                <c:pt idx="3">
                  <c:v>4.2667513271651689</c:v>
                </c:pt>
                <c:pt idx="4">
                  <c:v>5.0570830710545298</c:v>
                </c:pt>
                <c:pt idx="5">
                  <c:v>5.1068763393145451</c:v>
                </c:pt>
                <c:pt idx="6">
                  <c:v>5.6097679409808228</c:v>
                </c:pt>
                <c:pt idx="7">
                  <c:v>5.2792653513934003</c:v>
                </c:pt>
                <c:pt idx="8">
                  <c:v>5.4863358251064787</c:v>
                </c:pt>
                <c:pt idx="9">
                  <c:v>3.6041451885016351</c:v>
                </c:pt>
                <c:pt idx="10">
                  <c:v>3.4640708304068788</c:v>
                </c:pt>
                <c:pt idx="11">
                  <c:v>3.6330968143637912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46E-A44D-FB060886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68736"/>
        <c:axId val="657862176"/>
      </c:scatterChart>
      <c:valAx>
        <c:axId val="6578687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Active'!$R$41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862176"/>
        <c:crosses val="autoZero"/>
        <c:crossBetween val="midCat"/>
      </c:valAx>
      <c:valAx>
        <c:axId val="65786217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Active'!$R$42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8687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[4]Data!$R$59</c:f>
          <c:strCache>
            <c:ptCount val="1"/>
            <c:pt idx="0">
              <c:v>DTXSID1038298 -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8443981387572452"/>
                  <c:y val="-0.2267569720011911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Active'!$V$62:$V$70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'6500 10 uM Active'!$W$62:$W$70</c:f>
              <c:numCache>
                <c:formatCode>General</c:formatCode>
                <c:ptCount val="9"/>
                <c:pt idx="0">
                  <c:v>2.514453314126424</c:v>
                </c:pt>
                <c:pt idx="1">
                  <c:v>2.8919912583894858</c:v>
                </c:pt>
                <c:pt idx="2">
                  <c:v>1.8244454788629472</c:v>
                </c:pt>
                <c:pt idx="3">
                  <c:v>3.7636953559165831</c:v>
                </c:pt>
                <c:pt idx="4">
                  <c:v>3.935338307550686</c:v>
                </c:pt>
                <c:pt idx="5">
                  <c:v>3.6341640582490866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0-411E-B4B6-648DB5FB22D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-0.96299999999999997</c:v>
              </c:pt>
              <c:pt idx="1">
                <c:v>-1.633</c:v>
              </c:pt>
              <c:pt idx="2">
                <c:v>-1.0780000000000001</c:v>
              </c:pt>
              <c:pt idx="3">
                <c:v>-0.52600000000000002</c:v>
              </c:pt>
              <c:pt idx="4">
                <c:v>-0.74299999999999999</c:v>
              </c:pt>
              <c:pt idx="5">
                <c:v>-1.2749999999999999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F0-411E-B4B6-648DB5FB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65536"/>
        <c:axId val="664368816"/>
      </c:scatterChart>
      <c:valAx>
        <c:axId val="6643655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368816"/>
        <c:crosses val="autoZero"/>
        <c:crossBetween val="midCat"/>
      </c:valAx>
      <c:valAx>
        <c:axId val="6643688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36553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573770491803274"/>
          <c:y val="0.4221635883905013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Active'!$R$78</c:f>
          <c:strCache>
            <c:ptCount val="1"/>
            <c:pt idx="0">
              <c:v>DTXSID2029325 -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4145475668000518E-2"/>
                  <c:y val="-0.441975211431904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Active'!$V$81:$V$84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'6500 10 uM Active'!$W$81:$W$84</c:f>
              <c:numCache>
                <c:formatCode>General</c:formatCode>
                <c:ptCount val="4"/>
                <c:pt idx="0">
                  <c:v>-2.2126914127147534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6-44CD-B957-87BE499C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6640"/>
        <c:axId val="656117296"/>
      </c:scatterChart>
      <c:valAx>
        <c:axId val="656116640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'6500 10 uM Active'!$R$79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17296"/>
        <c:crosses val="autoZero"/>
        <c:crossBetween val="midCat"/>
      </c:valAx>
      <c:valAx>
        <c:axId val="6561172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Active'!$R$80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166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Active'!$R$97</c:f>
          <c:strCache>
            <c:ptCount val="1"/>
            <c:pt idx="0">
              <c:v>DTXSID2034885 -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933673249860162"/>
                  <c:y val="0.1913257509477981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Active'!$V$100:$V$105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Active'!$W$100:$W$105</c:f>
              <c:numCache>
                <c:formatCode>General</c:formatCode>
                <c:ptCount val="6"/>
                <c:pt idx="0">
                  <c:v>2.9429230210003943</c:v>
                </c:pt>
                <c:pt idx="1">
                  <c:v>2.3230636243375864</c:v>
                </c:pt>
                <c:pt idx="2">
                  <c:v>2.3878780456010626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4-4045-A87C-A0FE67D7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36688"/>
        <c:axId val="662132424"/>
      </c:scatterChart>
      <c:valAx>
        <c:axId val="662136688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'6500 10 uM Active'!$R$98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132424"/>
        <c:crosses val="autoZero"/>
        <c:crossBetween val="midCat"/>
      </c:valAx>
      <c:valAx>
        <c:axId val="6621324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Active'!$R$99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13668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Active'!$R$116</c:f>
          <c:strCache>
            <c:ptCount val="1"/>
            <c:pt idx="0">
              <c:v>DTXSID6034186 -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22091863517060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Active'!$V$119:$V$133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10 uM Active'!$W$119:$W$133</c:f>
              <c:numCache>
                <c:formatCode>General</c:formatCode>
                <c:ptCount val="15"/>
                <c:pt idx="0">
                  <c:v>3.8081887636042753</c:v>
                </c:pt>
                <c:pt idx="1">
                  <c:v>3.7829907484495977</c:v>
                </c:pt>
                <c:pt idx="2">
                  <c:v>3.2903387636550039</c:v>
                </c:pt>
                <c:pt idx="3">
                  <c:v>3.7712324534412858</c:v>
                </c:pt>
                <c:pt idx="4">
                  <c:v>4.1286672535029849</c:v>
                </c:pt>
                <c:pt idx="5">
                  <c:v>3.6075979869808616</c:v>
                </c:pt>
                <c:pt idx="6">
                  <c:v>3.9354943232788235</c:v>
                </c:pt>
                <c:pt idx="7">
                  <c:v>4.4693753925965938</c:v>
                </c:pt>
                <c:pt idx="8">
                  <c:v>3.6141581304485686</c:v>
                </c:pt>
                <c:pt idx="9">
                  <c:v>4.2091088065765128</c:v>
                </c:pt>
                <c:pt idx="10">
                  <c:v>4.3388044860654729</c:v>
                </c:pt>
                <c:pt idx="11">
                  <c:v>4.0876920285819782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1-4A3A-8252-11CAE01A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59808"/>
        <c:axId val="655860464"/>
      </c:scatterChart>
      <c:valAx>
        <c:axId val="6558598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Active'!$R$117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60464"/>
        <c:crosses val="autoZero"/>
        <c:crossBetween val="midCat"/>
      </c:valAx>
      <c:valAx>
        <c:axId val="6558604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Active'!$R$118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598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[4]Data!$R$173</c:f>
          <c:strCache>
            <c:ptCount val="1"/>
            <c:pt idx="0">
              <c:v>DTXSID6041684 -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-0.1012344706911636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Active'!$V$138:$V$149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'6500 10 uM Active'!$W$138:$W$149</c:f>
              <c:numCache>
                <c:formatCode>General</c:formatCode>
                <c:ptCount val="12"/>
                <c:pt idx="0">
                  <c:v>1.9076792470216646</c:v>
                </c:pt>
                <c:pt idx="1">
                  <c:v>1.7607283272758603</c:v>
                </c:pt>
                <c:pt idx="2">
                  <c:v>1.5549679016817808</c:v>
                </c:pt>
                <c:pt idx="3">
                  <c:v>2.8792249768067579</c:v>
                </c:pt>
                <c:pt idx="4">
                  <c:v>3.0642914598342061</c:v>
                </c:pt>
                <c:pt idx="5">
                  <c:v>3.1081442403424164</c:v>
                </c:pt>
                <c:pt idx="6">
                  <c:v>3.902567374672139</c:v>
                </c:pt>
                <c:pt idx="7">
                  <c:v>3.8486675757934439</c:v>
                </c:pt>
                <c:pt idx="8">
                  <c:v>3.4633225185232295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F-4198-A152-C3439E73104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0.17299999999999999</c:v>
              </c:pt>
              <c:pt idx="1">
                <c:v>0.33300000000000002</c:v>
              </c:pt>
              <c:pt idx="2">
                <c:v>-0.24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BF-4198-A152-C3439E73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10440"/>
        <c:axId val="656103880"/>
      </c:scatterChart>
      <c:valAx>
        <c:axId val="656110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03880"/>
        <c:crosses val="autoZero"/>
        <c:crossBetween val="midCat"/>
      </c:valAx>
      <c:valAx>
        <c:axId val="6561038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104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1685983974958275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[4]Data!$R$192</c:f>
          <c:strCache>
            <c:ptCount val="1"/>
            <c:pt idx="0">
              <c:v>DTXSID7029241 -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318940665203734"/>
                  <c:y val="0.2092490522018081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Active'!$V$157:$V$161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'6500 10 uM Active'!$W$157:$W$161</c:f>
              <c:numCache>
                <c:formatCode>General</c:formatCode>
                <c:ptCount val="5"/>
                <c:pt idx="0">
                  <c:v>2.9369037131880313</c:v>
                </c:pt>
                <c:pt idx="1">
                  <c:v>3.4182726111745403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0F5-B94B-B5B441FD96D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0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1.698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4A0-40F5-B94B-B5B441FD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16352"/>
        <c:axId val="662124224"/>
      </c:scatterChart>
      <c:valAx>
        <c:axId val="662116352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[4]Data!$R$193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124224"/>
        <c:crosses val="autoZero"/>
        <c:crossBetween val="midCat"/>
      </c:valAx>
      <c:valAx>
        <c:axId val="662124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[4]Data!$R$194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1163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47908198810241059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Active'!$R$173</c:f>
          <c:strCache>
            <c:ptCount val="1"/>
            <c:pt idx="0">
              <c:v>DTXSID8040274 -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0.132314668999708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Active'!$V$176:$V$184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'6500 10 uM Active'!$W$176:$W$184</c:f>
              <c:numCache>
                <c:formatCode>General</c:formatCode>
                <c:ptCount val="9"/>
                <c:pt idx="0">
                  <c:v>2.0034801170532002</c:v>
                </c:pt>
                <c:pt idx="1">
                  <c:v>2.2141333331897757</c:v>
                </c:pt>
                <c:pt idx="2">
                  <c:v>1.8900296906608567</c:v>
                </c:pt>
                <c:pt idx="3">
                  <c:v>3.3821387501223188</c:v>
                </c:pt>
                <c:pt idx="4">
                  <c:v>3.4578943875741248</c:v>
                </c:pt>
                <c:pt idx="5">
                  <c:v>3.8134829775945693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0-4ED0-91C8-3176E6D2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96392"/>
        <c:axId val="663903280"/>
      </c:scatterChart>
      <c:valAx>
        <c:axId val="66389639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'6500 10 uM Active'!$R$174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903280"/>
        <c:crosses val="autoZero"/>
        <c:crossBetween val="midCat"/>
      </c:valAx>
      <c:valAx>
        <c:axId val="6639032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Active'!$R$175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8963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[4]Data!$R$230</c:f>
          <c:strCache>
            <c:ptCount val="1"/>
            <c:pt idx="0">
              <c:v>DTXSID8040278 -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8948090505080307"/>
                  <c:y val="-0.5269452004515267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Active'!$V$195:$V$206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'6500 10 uM Active'!$W$195:$W$206</c:f>
              <c:numCache>
                <c:formatCode>General</c:formatCode>
                <c:ptCount val="12"/>
                <c:pt idx="0">
                  <c:v>0.65872680232876968</c:v>
                </c:pt>
                <c:pt idx="1">
                  <c:v>1.4197103584077875</c:v>
                </c:pt>
                <c:pt idx="2">
                  <c:v>1.0050590566286663</c:v>
                </c:pt>
                <c:pt idx="3">
                  <c:v>2.2494742116770112</c:v>
                </c:pt>
                <c:pt idx="4">
                  <c:v>1.5916884019061075</c:v>
                </c:pt>
                <c:pt idx="5">
                  <c:v>1.654266444105545</c:v>
                </c:pt>
                <c:pt idx="6">
                  <c:v>3.6320370475239341</c:v>
                </c:pt>
                <c:pt idx="7">
                  <c:v>3.6246378762668074</c:v>
                </c:pt>
                <c:pt idx="8">
                  <c:v>3.5907913820443969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1-47E6-B233-484CD62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892128"/>
        <c:axId val="663893440"/>
      </c:scatterChart>
      <c:valAx>
        <c:axId val="6638921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[4]Data!$R$231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893440"/>
        <c:crosses val="autoZero"/>
        <c:crossBetween val="midCat"/>
      </c:valAx>
      <c:valAx>
        <c:axId val="6638934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[4]Data!$R$232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89212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1826697892271665"/>
          <c:y val="0.2751755898586555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Active'!$R$97</c:f>
          <c:strCache>
            <c:ptCount val="1"/>
            <c:pt idx="0">
              <c:v>DTXSID2034885 -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58469945355189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strRef>
              <c:f>'6500 1 uM Active'!$V$100:$V$114</c:f>
              <c:str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strCache>
            </c:strRef>
          </c:xVal>
          <c:yVal>
            <c:numRef>
              <c:f>'6500 1 uM Active'!$W$100:$W$114</c:f>
              <c:numCache>
                <c:formatCode>General</c:formatCode>
                <c:ptCount val="15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4D51-97C3-F6B31632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73784"/>
        <c:axId val="589079688"/>
      </c:scatterChart>
      <c:valAx>
        <c:axId val="5890737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Active'!$R$98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079688"/>
        <c:crosses val="autoZero"/>
        <c:crossBetween val="midCat"/>
      </c:valAx>
      <c:valAx>
        <c:axId val="58907968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Active'!$R$99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0737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Active'!$R$211</c:f>
          <c:strCache>
            <c:ptCount val="1"/>
            <c:pt idx="0">
              <c:v>DTXSID8040721 -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8933673249860162"/>
                  <c:y val="0.1834981044036162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Active'!$V$214:$V$219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Active'!$W$214:$W$219</c:f>
              <c:numCache>
                <c:formatCode>General</c:formatCode>
                <c:ptCount val="6"/>
                <c:pt idx="0">
                  <c:v>2.626699020883466</c:v>
                </c:pt>
                <c:pt idx="1">
                  <c:v>2.4866035905079324</c:v>
                </c:pt>
                <c:pt idx="2">
                  <c:v>2.3660522873232011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D-4C81-B18F-516672C1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78984"/>
        <c:axId val="664380952"/>
      </c:scatterChart>
      <c:valAx>
        <c:axId val="664378984"/>
        <c:scaling>
          <c:orientation val="minMax"/>
          <c:max val="16"/>
          <c:min val="0"/>
        </c:scaling>
        <c:delete val="0"/>
        <c:axPos val="b"/>
        <c:majorGridlines/>
        <c:minorGridlines/>
        <c:title>
          <c:tx>
            <c:strRef>
              <c:f>'6500 10 uM Active'!$R$212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380952"/>
        <c:crosses val="autoZero"/>
        <c:crossBetween val="midCat"/>
      </c:valAx>
      <c:valAx>
        <c:axId val="6643809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Active'!$R$213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3789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[4]Data!$R$306</c:f>
          <c:strCache>
            <c:ptCount val="1"/>
            <c:pt idx="0">
              <c:v>DTXSID9048194 -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5435209943019419"/>
                  <c:y val="-0.536021440591693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Active'!$V$233:$V$238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Active'!$W$233:$W$238</c:f>
              <c:numCache>
                <c:formatCode>General</c:formatCode>
                <c:ptCount val="6"/>
                <c:pt idx="0">
                  <c:v>0.38680783582189926</c:v>
                </c:pt>
                <c:pt idx="1">
                  <c:v>0.9522861998236275</c:v>
                </c:pt>
                <c:pt idx="2">
                  <c:v>0.30504197965143992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C-47E0-9887-7EBA73489F5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-0.373</c:v>
              </c:pt>
              <c:pt idx="7">
                <c:v>-0.24</c:v>
              </c:pt>
              <c:pt idx="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5C-47E0-9887-7EBA7348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58808"/>
        <c:axId val="666959464"/>
      </c:scatterChart>
      <c:valAx>
        <c:axId val="666958808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[4]Data!$R$307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959464"/>
        <c:crosses val="autoZero"/>
        <c:crossBetween val="midCat"/>
      </c:valAx>
      <c:valAx>
        <c:axId val="6669594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[4]Data!$R$308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69588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Inactive'!$R$2</c:f>
          <c:strCache>
            <c:ptCount val="1"/>
            <c:pt idx="0">
              <c:v>DTXSID0026967 -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1041119860017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Inactive'!$W$5:$W$10</c:f>
              <c:numCache>
                <c:formatCode>General</c:formatCode>
                <c:ptCount val="6"/>
                <c:pt idx="0">
                  <c:v>4.7806157023111053</c:v>
                </c:pt>
                <c:pt idx="1">
                  <c:v>4.7484794663802958</c:v>
                </c:pt>
                <c:pt idx="2">
                  <c:v>4.1749141200326321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0-4FA7-BFA5-A6F651C3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62072"/>
        <c:axId val="442259120"/>
      </c:scatterChart>
      <c:valAx>
        <c:axId val="4422620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259120"/>
        <c:crosses val="autoZero"/>
        <c:crossBetween val="midCat"/>
      </c:valAx>
      <c:valAx>
        <c:axId val="4422591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Inactive'!$R$4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2620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[5]Data!$R$22</c:f>
          <c:strCache>
            <c:ptCount val="1"/>
            <c:pt idx="0">
              <c:v>DTXSID0047535 -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2822794691647148"/>
                  <c:y val="0.109147570274032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Inactive'!$V$25:$V$29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'6500 10 uM Inactive'!$W$25:$W$29</c:f>
              <c:numCache>
                <c:formatCode>General</c:formatCode>
                <c:ptCount val="5"/>
                <c:pt idx="0">
                  <c:v>4.81378261311374</c:v>
                </c:pt>
                <c:pt idx="1">
                  <c:v>4.5158703576845971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C-40B5-991D-92FE93579F0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-4.91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0C-40B5-991D-92FE9357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62112"/>
        <c:axId val="438571624"/>
      </c:scatterChart>
      <c:valAx>
        <c:axId val="43856211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571624"/>
        <c:crosses val="autoZero"/>
        <c:crossBetween val="midCat"/>
      </c:valAx>
      <c:valAx>
        <c:axId val="4385716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56211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2482435597189696"/>
          <c:y val="0.47656479615509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Inactive'!$R$42</c:f>
          <c:strCache>
            <c:ptCount val="1"/>
            <c:pt idx="0">
              <c:v>DTXSID0048210 -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3981974336541265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Inactive'!$W$45:$W$50</c:f>
              <c:numCache>
                <c:formatCode>General</c:formatCode>
                <c:ptCount val="6"/>
                <c:pt idx="0">
                  <c:v>3.583600981732876</c:v>
                </c:pt>
                <c:pt idx="1">
                  <c:v>3.9936099039431396</c:v>
                </c:pt>
                <c:pt idx="2">
                  <c:v>4.7898209465411394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0-494D-A9DF-8F4E770B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51000"/>
        <c:axId val="675454936"/>
      </c:scatterChart>
      <c:valAx>
        <c:axId val="67545100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454936"/>
        <c:crosses val="autoZero"/>
        <c:crossBetween val="midCat"/>
      </c:valAx>
      <c:valAx>
        <c:axId val="67545493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Inactive'!$R$44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545100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Inactive'!$R$62</c:f>
          <c:strCache>
            <c:ptCount val="1"/>
            <c:pt idx="0">
              <c:v>DTXSID1038298 -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886459609215514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Inactive'!$W$65:$W$70</c:f>
              <c:numCache>
                <c:formatCode>General</c:formatCode>
                <c:ptCount val="6"/>
                <c:pt idx="0">
                  <c:v>4.4819021107667281</c:v>
                </c:pt>
                <c:pt idx="1">
                  <c:v>5.1122851320808662</c:v>
                </c:pt>
                <c:pt idx="2">
                  <c:v>4.9367140485516252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F-4F85-A46E-C43370EC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61784"/>
        <c:axId val="438575232"/>
      </c:scatterChart>
      <c:valAx>
        <c:axId val="4385617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575232"/>
        <c:crosses val="autoZero"/>
        <c:crossBetween val="midCat"/>
      </c:valAx>
      <c:valAx>
        <c:axId val="4385752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Inactive'!$R$64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5617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Inactive'!$R$90</c:f>
          <c:strCache>
            <c:ptCount val="1"/>
            <c:pt idx="0">
              <c:v>DTXSID2029325 -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2386264216972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Inactive'!$V$93:$V$98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Inactive'!$W$93:$W$98</c:f>
              <c:numCache>
                <c:formatCode>General</c:formatCode>
                <c:ptCount val="6"/>
                <c:pt idx="0">
                  <c:v>4.613793791832018</c:v>
                </c:pt>
                <c:pt idx="1">
                  <c:v>4.5268425385816844</c:v>
                </c:pt>
                <c:pt idx="2">
                  <c:v>4.580109104780953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9-4F88-9FF0-4DCE771E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99784"/>
        <c:axId val="672908640"/>
      </c:scatterChart>
      <c:valAx>
        <c:axId val="6728997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Inactive'!$R$91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908640"/>
        <c:crosses val="autoZero"/>
        <c:crossBetween val="midCat"/>
      </c:valAx>
      <c:valAx>
        <c:axId val="672908640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Inactive'!$R$92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8997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[5]Data!$R$162</c:f>
          <c:strCache>
            <c:ptCount val="1"/>
            <c:pt idx="0">
              <c:v>DTXSID6034186 -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96330991412958"/>
                  <c:y val="0.1842001675911883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-0.003x + 4.6052</a:t>
                    </a:r>
                    <a:br>
                      <a:rPr lang="en-US" baseline="0"/>
                    </a:br>
                    <a:r>
                      <a:rPr lang="en-US" baseline="0"/>
                      <a:t>R² = 0.336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Inactive'!$V$133:$V$137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'6500 10 uM Inactive'!$W$133:$W$137</c:f>
              <c:numCache>
                <c:formatCode>General</c:formatCode>
                <c:ptCount val="5"/>
                <c:pt idx="0">
                  <c:v>4.5695062388790593</c:v>
                </c:pt>
                <c:pt idx="1">
                  <c:v>4.416991693464194</c:v>
                </c:pt>
                <c:pt idx="2">
                  <c:v>3.7358773751513898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4-4A29-9883-94A35906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4328"/>
        <c:axId val="676504984"/>
      </c:scatterChart>
      <c:valAx>
        <c:axId val="67650432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[5]Data!$R$163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504984"/>
        <c:crosses val="autoZero"/>
        <c:crossBetween val="midCat"/>
      </c:valAx>
      <c:valAx>
        <c:axId val="6765049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[5]Data!$R$164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50432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9047619047619047"/>
          <c:y val="0.53708931502295731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Inactive'!$R$150</c:f>
          <c:strCache>
            <c:ptCount val="1"/>
            <c:pt idx="0">
              <c:v>DTXSID6041684 -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21082531350247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Inactive'!$V$153:$V$158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Inactive'!$W$153:$W$158</c:f>
              <c:numCache>
                <c:formatCode>General</c:formatCode>
                <c:ptCount val="6"/>
                <c:pt idx="0">
                  <c:v>5.3198569757378129</c:v>
                </c:pt>
                <c:pt idx="1">
                  <c:v>5.8145735811382941</c:v>
                </c:pt>
                <c:pt idx="2">
                  <c:v>5.1574461131033003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2-4E4C-A882-D2FB9C85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81848"/>
        <c:axId val="671283816"/>
      </c:scatterChart>
      <c:valAx>
        <c:axId val="67128184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Inactive'!$R$151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283816"/>
        <c:crosses val="autoZero"/>
        <c:crossBetween val="midCat"/>
      </c:valAx>
      <c:valAx>
        <c:axId val="67128381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Inactive'!$R$152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28184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Inactive'!$R$170</c:f>
          <c:strCache>
            <c:ptCount val="1"/>
            <c:pt idx="0">
              <c:v>DTXSID7029241 -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660866141732283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Inactive'!$V$173:$V$178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Inactive'!$W$173:$W$178</c:f>
              <c:numCache>
                <c:formatCode>General</c:formatCode>
                <c:ptCount val="6"/>
                <c:pt idx="0">
                  <c:v>4.7920598495694025</c:v>
                </c:pt>
                <c:pt idx="1">
                  <c:v>5.6251716584035876</c:v>
                </c:pt>
                <c:pt idx="2">
                  <c:v>5.5330572278929298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F-4072-BEE1-7947D31F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70632"/>
        <c:axId val="676368008"/>
      </c:scatterChart>
      <c:valAx>
        <c:axId val="6763706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Inactive'!$R$171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368008"/>
        <c:crosses val="autoZero"/>
        <c:crossBetween val="midCat"/>
      </c:valAx>
      <c:valAx>
        <c:axId val="676368008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Inactive'!$R$172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3706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[2]Data!$R$154</c:f>
          <c:strCache>
            <c:ptCount val="1"/>
            <c:pt idx="0">
              <c:v>DTXSID6034186 -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057261592300962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Active'!$V$119:$V$132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'6500 1 uM Active'!$W$119:$W$132</c:f>
              <c:numCache>
                <c:formatCode>General</c:formatCode>
                <c:ptCount val="14"/>
                <c:pt idx="0">
                  <c:v>3.1638638414985154</c:v>
                </c:pt>
                <c:pt idx="1">
                  <c:v>3.4257120139317347</c:v>
                </c:pt>
                <c:pt idx="2">
                  <c:v>3.1167159206923807</c:v>
                </c:pt>
                <c:pt idx="3">
                  <c:v>3.8525696154737696</c:v>
                </c:pt>
                <c:pt idx="4">
                  <c:v>3.6020827525857433</c:v>
                </c:pt>
                <c:pt idx="5">
                  <c:v>4.3492719936297926</c:v>
                </c:pt>
                <c:pt idx="6">
                  <c:v>4.0978383251959052</c:v>
                </c:pt>
                <c:pt idx="7">
                  <c:v>4.0453061648325237</c:v>
                </c:pt>
                <c:pt idx="8">
                  <c:v>4.5906093126525116</c:v>
                </c:pt>
                <c:pt idx="9">
                  <c:v>4.3578666146340526</c:v>
                </c:pt>
                <c:pt idx="10">
                  <c:v>4.4886377218723919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7-44DF-8B52-E33ACC563C17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60</c:v>
              </c:pt>
            </c:numLit>
          </c:xVal>
          <c:yVal>
            <c:numLit>
              <c:formatCode>General</c:formatCode>
              <c:ptCount val="1"/>
              <c:pt idx="0">
                <c:v>-0.93200000000000005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407-44DF-8B52-E33ACC56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4584"/>
        <c:axId val="588757536"/>
      </c:scatterChart>
      <c:valAx>
        <c:axId val="5887545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757536"/>
        <c:crosses val="autoZero"/>
        <c:crossBetween val="midCat"/>
      </c:valAx>
      <c:valAx>
        <c:axId val="58875753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8754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Inactive'!$R$190</c:f>
          <c:strCache>
            <c:ptCount val="1"/>
            <c:pt idx="0">
              <c:v>DTXSID8040274 -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047561971420239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Inactive'!$V$193:$V$198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Inactive'!$W$193:$W$198</c:f>
              <c:numCache>
                <c:formatCode>General</c:formatCode>
                <c:ptCount val="6"/>
                <c:pt idx="0">
                  <c:v>4.0997406020682075</c:v>
                </c:pt>
                <c:pt idx="1">
                  <c:v>4.4193449530210929</c:v>
                </c:pt>
                <c:pt idx="2">
                  <c:v>4.5567727404149139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EC7-A6A5-AE9BA9F3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84856"/>
        <c:axId val="674685184"/>
      </c:scatterChart>
      <c:valAx>
        <c:axId val="6746848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Inactive'!$R$191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685184"/>
        <c:crosses val="autoZero"/>
        <c:crossBetween val="midCat"/>
      </c:valAx>
      <c:valAx>
        <c:axId val="6746851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Inactive'!$R$192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68485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Inactive'!$R$210</c:f>
          <c:strCache>
            <c:ptCount val="1"/>
            <c:pt idx="0">
              <c:v>DTXSID8040278 -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268697287839020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Inactive'!$V$213:$V$218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Inactive'!$W$213:$W$218</c:f>
              <c:numCache>
                <c:formatCode>General</c:formatCode>
                <c:ptCount val="6"/>
                <c:pt idx="0">
                  <c:v>4.4061997507341841</c:v>
                </c:pt>
                <c:pt idx="1">
                  <c:v>5.1569783945174574</c:v>
                </c:pt>
                <c:pt idx="2">
                  <c:v>5.4277324374138445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1-4771-BCD3-A48EEF8B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07368"/>
        <c:axId val="676410976"/>
      </c:scatterChart>
      <c:valAx>
        <c:axId val="6764073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Inactive'!$R$211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410976"/>
        <c:crosses val="autoZero"/>
        <c:crossBetween val="midCat"/>
      </c:valAx>
      <c:valAx>
        <c:axId val="67641097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'6500 10 uM Inactive'!$R$212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4073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[5]Data!$R$262</c:f>
          <c:strCache>
            <c:ptCount val="1"/>
            <c:pt idx="0">
              <c:v>DTXSID8040721 -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4095238095238094"/>
                  <c:y val="3.3146674104429043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Inactive'!$V$233:$V$237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'6500 10 uM Inactive'!$W$233:$W$237</c:f>
              <c:numCache>
                <c:formatCode>General</c:formatCode>
                <c:ptCount val="5"/>
                <c:pt idx="0">
                  <c:v>3.6175092727472569</c:v>
                </c:pt>
                <c:pt idx="1">
                  <c:v>3.639688309150416</c:v>
                </c:pt>
                <c:pt idx="2">
                  <c:v>3.6484870745072491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C-4BD8-82A2-2A51DF8FEC55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6.9420000000000002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BC-4BD8-82A2-2A51DF8F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35608"/>
        <c:axId val="680433640"/>
      </c:scatterChart>
      <c:valAx>
        <c:axId val="6804356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[5]Data!$R$263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0433640"/>
        <c:crosses val="autoZero"/>
        <c:crossBetween val="midCat"/>
      </c:valAx>
      <c:valAx>
        <c:axId val="6804336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[5]Data!$R$264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043560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6400157895830301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10 uM Inactive'!$R$255</c:f>
          <c:strCache>
            <c:ptCount val="1"/>
            <c:pt idx="0">
              <c:v>DTXSID9048194 -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116312044327792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10 uM Inactive'!$V$258:$V$263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'6500 10 uM Inactive'!$W$258:$W$263</c:f>
              <c:numCache>
                <c:formatCode>General</c:formatCode>
                <c:ptCount val="6"/>
                <c:pt idx="0">
                  <c:v>2.5759754729741515</c:v>
                </c:pt>
                <c:pt idx="1">
                  <c:v>2.5055259369907361</c:v>
                </c:pt>
                <c:pt idx="2">
                  <c:v>2.592485515270142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E12-BD3B-CFBF600D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95472"/>
        <c:axId val="676490224"/>
      </c:scatterChart>
      <c:valAx>
        <c:axId val="6764954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10 uM Inactive'!$R$256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490224"/>
        <c:crosses val="autoZero"/>
        <c:crossBetween val="midCat"/>
      </c:valAx>
      <c:valAx>
        <c:axId val="6764902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10 uM Inactive'!$R$257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4954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[6]Data!$R$142</c:f>
          <c:strCache>
            <c:ptCount val="1"/>
            <c:pt idx="0">
              <c:v>DTXSID2034885 -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730422863808690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[6]Data!$V$145:$V$150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[6]Data!$W$145:$W$150</c:f>
              <c:numCache>
                <c:formatCode>General</c:formatCode>
                <c:ptCount val="6"/>
                <c:pt idx="0">
                  <c:v>3.988320080003795</c:v>
                </c:pt>
                <c:pt idx="1">
                  <c:v>3.949819279031864</c:v>
                </c:pt>
                <c:pt idx="2">
                  <c:v>3.7668572151752935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0-4391-A0CB-6B92F3F3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10416"/>
        <c:axId val="584916320"/>
      </c:scatterChart>
      <c:valAx>
        <c:axId val="5849104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[6]Data!$R$143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916320"/>
        <c:crosses val="autoZero"/>
        <c:crossBetween val="midCat"/>
      </c:valAx>
      <c:valAx>
        <c:axId val="58491632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[6]Data!$R$144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9104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Active'!$R$2</c:f>
          <c:strCache>
            <c:ptCount val="1"/>
            <c:pt idx="0">
              <c:v>DTXSID1024621 -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91817272840894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Active'!$V$8:$V$22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Active'!$W$8:$W$22</c:f>
              <c:numCache>
                <c:formatCode>General</c:formatCode>
                <c:ptCount val="15"/>
                <c:pt idx="0">
                  <c:v>4.640904717412341</c:v>
                </c:pt>
                <c:pt idx="1">
                  <c:v>4.6428491974749724</c:v>
                </c:pt>
                <c:pt idx="2">
                  <c:v>4.6188358242717884</c:v>
                </c:pt>
                <c:pt idx="3">
                  <c:v>4.6956496433074824</c:v>
                </c:pt>
                <c:pt idx="4">
                  <c:v>4.6072754101710451</c:v>
                </c:pt>
                <c:pt idx="5">
                  <c:v>4.7104769284483252</c:v>
                </c:pt>
                <c:pt idx="6">
                  <c:v>4.5840444599795598</c:v>
                </c:pt>
                <c:pt idx="7">
                  <c:v>4.5422506029057121</c:v>
                </c:pt>
                <c:pt idx="8">
                  <c:v>4.5831253739868592</c:v>
                </c:pt>
                <c:pt idx="9">
                  <c:v>4.6299029471989384</c:v>
                </c:pt>
                <c:pt idx="10">
                  <c:v>4.6001326853645175</c:v>
                </c:pt>
                <c:pt idx="11">
                  <c:v>4.5406555552367083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2-4FD0-BFF0-A2B2542F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67720"/>
        <c:axId val="426011624"/>
      </c:scatterChart>
      <c:valAx>
        <c:axId val="6563677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6011624"/>
        <c:crosses val="autoZero"/>
        <c:crossBetween val="midCat"/>
      </c:valAx>
      <c:valAx>
        <c:axId val="4260116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63677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[3]Data!$R$24</c:f>
          <c:strCache>
            <c:ptCount val="1"/>
            <c:pt idx="0">
              <c:v>DTXSID1038666 -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5201017905548693"/>
                  <c:y val="-0.5790451933827178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Active'!$V$30:$V$40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'Xevo 10 uM Active'!$W$30:$W$40</c:f>
              <c:numCache>
                <c:formatCode>General</c:formatCode>
                <c:ptCount val="11"/>
                <c:pt idx="0">
                  <c:v>0.30758729890088332</c:v>
                </c:pt>
                <c:pt idx="1">
                  <c:v>0.41278295549587984</c:v>
                </c:pt>
                <c:pt idx="2">
                  <c:v>2.7074821742480912</c:v>
                </c:pt>
                <c:pt idx="3">
                  <c:v>2.7932940790731529</c:v>
                </c:pt>
                <c:pt idx="4">
                  <c:v>2.775957914889049</c:v>
                </c:pt>
                <c:pt idx="5">
                  <c:v>3.8186786328880551</c:v>
                </c:pt>
                <c:pt idx="6">
                  <c:v>3.7821078111344377</c:v>
                </c:pt>
                <c:pt idx="7">
                  <c:v>3.8877471388112275</c:v>
                </c:pt>
                <c:pt idx="8">
                  <c:v>4.6051701859880918</c:v>
                </c:pt>
                <c:pt idx="9">
                  <c:v>4.6051701859880918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332-B1AC-9AF9F37F28DF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4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</c:numLit>
          </c:xVal>
          <c:yVal>
            <c:numLit>
              <c:formatCode>General</c:formatCode>
              <c:ptCount val="4"/>
              <c:pt idx="0">
                <c:v>-1.32</c:v>
              </c:pt>
              <c:pt idx="1">
                <c:v>-1.345</c:v>
              </c:pt>
              <c:pt idx="2">
                <c:v>-1.256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A6-4332-B1AC-9AF9F37F2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91752"/>
        <c:axId val="660493064"/>
      </c:scatterChart>
      <c:valAx>
        <c:axId val="6604917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[3]Data!$R$25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93064"/>
        <c:crosses val="autoZero"/>
        <c:crossBetween val="midCat"/>
      </c:valAx>
      <c:valAx>
        <c:axId val="6604930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[3]Data!$R$26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917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5201017905548693"/>
          <c:y val="9.1116173120728935E-2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Active'!$R$46</c:f>
          <c:strCache>
            <c:ptCount val="1"/>
            <c:pt idx="0">
              <c:v>DTXSID2021028 -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889406324209473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Active'!$V$52:$V$66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Active'!$W$52:$W$66</c:f>
              <c:numCache>
                <c:formatCode>General</c:formatCode>
                <c:ptCount val="15"/>
                <c:pt idx="0">
                  <c:v>4.4875724821728831</c:v>
                </c:pt>
                <c:pt idx="1">
                  <c:v>4.5492108603574115</c:v>
                </c:pt>
                <c:pt idx="2">
                  <c:v>4.5898317499065087</c:v>
                </c:pt>
                <c:pt idx="3">
                  <c:v>4.4862208993465531</c:v>
                </c:pt>
                <c:pt idx="4">
                  <c:v>4.4948715257412388</c:v>
                </c:pt>
                <c:pt idx="5">
                  <c:v>4.7355736221491238</c:v>
                </c:pt>
                <c:pt idx="6">
                  <c:v>4.6746528735960142</c:v>
                </c:pt>
                <c:pt idx="7">
                  <c:v>4.7964494558459494</c:v>
                </c:pt>
                <c:pt idx="8">
                  <c:v>4.6446104568257747</c:v>
                </c:pt>
                <c:pt idx="9">
                  <c:v>4.6502862200779695</c:v>
                </c:pt>
                <c:pt idx="10">
                  <c:v>4.7711403908064147</c:v>
                </c:pt>
                <c:pt idx="11">
                  <c:v>4.6748144098183033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C-43CD-97BD-B692B4ED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5360"/>
        <c:axId val="660475032"/>
      </c:scatterChart>
      <c:valAx>
        <c:axId val="6604753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Active'!$R$47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5032"/>
        <c:crosses val="autoZero"/>
        <c:crossBetween val="midCat"/>
      </c:valAx>
      <c:valAx>
        <c:axId val="6604750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Active'!$R$48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53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Active'!$R$68</c:f>
          <c:strCache>
            <c:ptCount val="1"/>
            <c:pt idx="0">
              <c:v>DTXSID2021941 -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918172728408948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Active'!$V$74:$V$88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Active'!$W$74:$W$88</c:f>
              <c:numCache>
                <c:formatCode>General</c:formatCode>
                <c:ptCount val="15"/>
                <c:pt idx="0">
                  <c:v>4.5628530333718142</c:v>
                </c:pt>
                <c:pt idx="1">
                  <c:v>4.6542376429664225</c:v>
                </c:pt>
                <c:pt idx="2">
                  <c:v>4.6544625992616053</c:v>
                </c:pt>
                <c:pt idx="3">
                  <c:v>4.6540452274496147</c:v>
                </c:pt>
                <c:pt idx="4">
                  <c:v>4.5891961150114708</c:v>
                </c:pt>
                <c:pt idx="5">
                  <c:v>4.6104815248967705</c:v>
                </c:pt>
                <c:pt idx="6">
                  <c:v>4.5539457795583553</c:v>
                </c:pt>
                <c:pt idx="7">
                  <c:v>4.5751558430915145</c:v>
                </c:pt>
                <c:pt idx="8">
                  <c:v>4.5553387620143395</c:v>
                </c:pt>
                <c:pt idx="9">
                  <c:v>4.5381315453783717</c:v>
                </c:pt>
                <c:pt idx="10">
                  <c:v>4.5909738548009464</c:v>
                </c:pt>
                <c:pt idx="11">
                  <c:v>4.5567129426308366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4-4324-A9B1-3184B51B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84504"/>
        <c:axId val="668184832"/>
      </c:scatterChart>
      <c:valAx>
        <c:axId val="66818450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Active'!$R$69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84832"/>
        <c:crosses val="autoZero"/>
        <c:crossBetween val="midCat"/>
      </c:valAx>
      <c:valAx>
        <c:axId val="66818483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Active'!$R$70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8450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Active'!$R$90</c:f>
          <c:strCache>
            <c:ptCount val="1"/>
            <c:pt idx="0">
              <c:v>DTXSID4027494 -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564139482564679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Active'!$V$96:$V$110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Active'!$W$96:$W$110</c:f>
              <c:numCache>
                <c:formatCode>General</c:formatCode>
                <c:ptCount val="15"/>
                <c:pt idx="0">
                  <c:v>4.2739713242921988</c:v>
                </c:pt>
                <c:pt idx="1">
                  <c:v>4.3408597203869634</c:v>
                </c:pt>
                <c:pt idx="2">
                  <c:v>4.3947195516508906</c:v>
                </c:pt>
                <c:pt idx="3">
                  <c:v>4.4084847813623416</c:v>
                </c:pt>
                <c:pt idx="4">
                  <c:v>4.4095673331381686</c:v>
                </c:pt>
                <c:pt idx="5">
                  <c:v>4.480060162626101</c:v>
                </c:pt>
                <c:pt idx="6">
                  <c:v>4.4282517312078085</c:v>
                </c:pt>
                <c:pt idx="7">
                  <c:v>4.4510501378760363</c:v>
                </c:pt>
                <c:pt idx="8">
                  <c:v>4.4896209738684778</c:v>
                </c:pt>
                <c:pt idx="9">
                  <c:v>4.5462480427067122</c:v>
                </c:pt>
                <c:pt idx="10">
                  <c:v>4.5640580051045667</c:v>
                </c:pt>
                <c:pt idx="11">
                  <c:v>4.5244728085801711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26F-A5F1-FE46A784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06792"/>
        <c:axId val="666810072"/>
      </c:scatterChart>
      <c:valAx>
        <c:axId val="66680679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Active'!$R$91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10072"/>
        <c:crosses val="autoZero"/>
        <c:crossBetween val="midCat"/>
      </c:valAx>
      <c:valAx>
        <c:axId val="6668100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Active'!$R$92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0679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Active'!$R$135</c:f>
          <c:strCache>
            <c:ptCount val="1"/>
            <c:pt idx="0">
              <c:v>DTXSID6041684 -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06146465298395"/>
                  <c:y val="0.1403324584426946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Active'!$V$138:$V$146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'6500 1 uM Active'!$W$138:$W$146</c:f>
              <c:numCache>
                <c:formatCode>General</c:formatCode>
                <c:ptCount val="9"/>
                <c:pt idx="0">
                  <c:v>2.703532979334351</c:v>
                </c:pt>
                <c:pt idx="1">
                  <c:v>2.0135859495820605</c:v>
                </c:pt>
                <c:pt idx="2">
                  <c:v>2.2722608987326547</c:v>
                </c:pt>
                <c:pt idx="3">
                  <c:v>3.1270185463171534</c:v>
                </c:pt>
                <c:pt idx="4">
                  <c:v>2.8055160326750959</c:v>
                </c:pt>
                <c:pt idx="5">
                  <c:v>3.0528714920012443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6-46E4-8C1B-C037AE3B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28528"/>
        <c:axId val="663122952"/>
      </c:scatterChart>
      <c:valAx>
        <c:axId val="663128528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strRef>
              <c:f>'6500 1 uM Active'!$R$136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22952"/>
        <c:crosses val="autoZero"/>
        <c:crossBetween val="midCat"/>
      </c:valAx>
      <c:valAx>
        <c:axId val="66312295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Active'!$R$137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2852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Active'!$R$112</c:f>
          <c:strCache>
            <c:ptCount val="1"/>
            <c:pt idx="0">
              <c:v>DTXSID5037028 -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410351206099237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Active'!$V$118:$V$132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Active'!$W$118:$W$132</c:f>
              <c:numCache>
                <c:formatCode>General</c:formatCode>
                <c:ptCount val="15"/>
                <c:pt idx="0">
                  <c:v>3.5899554128207081</c:v>
                </c:pt>
                <c:pt idx="1">
                  <c:v>3.4954534501379211</c:v>
                </c:pt>
                <c:pt idx="2">
                  <c:v>3.4773489719649864</c:v>
                </c:pt>
                <c:pt idx="3">
                  <c:v>4.0216939339713145</c:v>
                </c:pt>
                <c:pt idx="4">
                  <c:v>4.0355574752652466</c:v>
                </c:pt>
                <c:pt idx="5">
                  <c:v>4.050074102568515</c:v>
                </c:pt>
                <c:pt idx="6">
                  <c:v>4.4478336619299128</c:v>
                </c:pt>
                <c:pt idx="7">
                  <c:v>4.4445716960120443</c:v>
                </c:pt>
                <c:pt idx="8">
                  <c:v>4.443499713737447</c:v>
                </c:pt>
                <c:pt idx="9">
                  <c:v>4.5717271294738202</c:v>
                </c:pt>
                <c:pt idx="10">
                  <c:v>4.4934783141134407</c:v>
                </c:pt>
                <c:pt idx="11">
                  <c:v>4.5107839925784727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0-4BF2-A21D-84840A87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91064"/>
        <c:axId val="668195984"/>
      </c:scatterChart>
      <c:valAx>
        <c:axId val="66819106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Active'!$R$113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5984"/>
        <c:crosses val="autoZero"/>
        <c:crossBetween val="midCat"/>
      </c:valAx>
      <c:valAx>
        <c:axId val="6681959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Active'!$R$114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106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Active'!$R$134</c:f>
          <c:strCache>
            <c:ptCount val="1"/>
            <c:pt idx="0">
              <c:v>DTXSID6021032 -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7524611677638656"/>
                  <c:y val="0.4188818897637795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Active'!$V$140:$V$154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Active'!$W$140:$W$154</c:f>
              <c:numCache>
                <c:formatCode>General</c:formatCode>
                <c:ptCount val="15"/>
                <c:pt idx="0">
                  <c:v>4.0827886387411221</c:v>
                </c:pt>
                <c:pt idx="1">
                  <c:v>4.0120043430945671</c:v>
                </c:pt>
                <c:pt idx="2">
                  <c:v>4.077771567955021</c:v>
                </c:pt>
                <c:pt idx="3">
                  <c:v>4.3850270622576266</c:v>
                </c:pt>
                <c:pt idx="4">
                  <c:v>4.2738927087254694</c:v>
                </c:pt>
                <c:pt idx="5">
                  <c:v>4.3145735141653203</c:v>
                </c:pt>
                <c:pt idx="6">
                  <c:v>4.4900839429176163</c:v>
                </c:pt>
                <c:pt idx="7">
                  <c:v>4.5252476450782595</c:v>
                </c:pt>
                <c:pt idx="8">
                  <c:v>4.4581013712257462</c:v>
                </c:pt>
                <c:pt idx="9">
                  <c:v>4.4492797937154602</c:v>
                </c:pt>
                <c:pt idx="10">
                  <c:v>4.5809300239076949</c:v>
                </c:pt>
                <c:pt idx="11">
                  <c:v>4.4886269906190748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B-47A2-9128-1DF1C6F2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93032"/>
        <c:axId val="668193360"/>
      </c:scatterChart>
      <c:valAx>
        <c:axId val="66819303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Active'!$R$135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3360"/>
        <c:crosses val="autoZero"/>
        <c:crossBetween val="midCat"/>
      </c:valAx>
      <c:valAx>
        <c:axId val="6681933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Active'!$R$136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819303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Active'!$R$156</c:f>
          <c:strCache>
            <c:ptCount val="1"/>
            <c:pt idx="0">
              <c:v>DTXSID6021872 -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3203724534433197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Active'!$V$162:$V$176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'Xevo 10 uM Active'!$W$162:$W$176</c:f>
              <c:numCache>
                <c:formatCode>General</c:formatCode>
                <c:ptCount val="15"/>
                <c:pt idx="0">
                  <c:v>4.1601652041289441</c:v>
                </c:pt>
                <c:pt idx="1">
                  <c:v>4.1451768978609795</c:v>
                </c:pt>
                <c:pt idx="2">
                  <c:v>4.1760351615415514</c:v>
                </c:pt>
                <c:pt idx="3">
                  <c:v>4.3700570154894107</c:v>
                </c:pt>
                <c:pt idx="4">
                  <c:v>4.3301505066034682</c:v>
                </c:pt>
                <c:pt idx="5">
                  <c:v>4.3722746933807981</c:v>
                </c:pt>
                <c:pt idx="6">
                  <c:v>4.4794122437363066</c:v>
                </c:pt>
                <c:pt idx="7">
                  <c:v>4.4346215279828352</c:v>
                </c:pt>
                <c:pt idx="8">
                  <c:v>4.4631357920433539</c:v>
                </c:pt>
                <c:pt idx="9">
                  <c:v>4.5138533100370344</c:v>
                </c:pt>
                <c:pt idx="10">
                  <c:v>4.5625567772195605</c:v>
                </c:pt>
                <c:pt idx="11">
                  <c:v>4.5522336889950505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8-4DA3-A567-66ED5424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72080"/>
        <c:axId val="660477328"/>
      </c:scatterChart>
      <c:valAx>
        <c:axId val="6604720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Active'!$R$157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7328"/>
        <c:crosses val="autoZero"/>
        <c:crossBetween val="midCat"/>
      </c:valAx>
      <c:valAx>
        <c:axId val="6604773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Active'!$R$158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047208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[3]Data!$R$178</c:f>
          <c:strCache>
            <c:ptCount val="1"/>
            <c:pt idx="0">
              <c:v>DTXSID7024291 -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7699066305236434"/>
                  <c:y val="-0.2386925666182387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Active'!$V$184:$V$195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'Xevo 10 uM Active'!$W$184:$W$195</c:f>
              <c:numCache>
                <c:formatCode>General</c:formatCode>
                <c:ptCount val="12"/>
                <c:pt idx="0">
                  <c:v>2.8390037285419401</c:v>
                </c:pt>
                <c:pt idx="1">
                  <c:v>2.7509607381826617</c:v>
                </c:pt>
                <c:pt idx="2">
                  <c:v>2.7599875207564533</c:v>
                </c:pt>
                <c:pt idx="3">
                  <c:v>3.5298415844848301</c:v>
                </c:pt>
                <c:pt idx="4">
                  <c:v>3.371325565884709</c:v>
                </c:pt>
                <c:pt idx="5">
                  <c:v>3.4456356371054935</c:v>
                </c:pt>
                <c:pt idx="6">
                  <c:v>3.946357658909176</c:v>
                </c:pt>
                <c:pt idx="7">
                  <c:v>3.826463903075715</c:v>
                </c:pt>
                <c:pt idx="8">
                  <c:v>3.9166889883653782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3-4F44-9A00-65932232509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2.3809999999999998</c:v>
              </c:pt>
              <c:pt idx="1">
                <c:v>2.262</c:v>
              </c:pt>
              <c:pt idx="2">
                <c:v>2.2989999999999999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73-4F44-9A00-65932232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68560"/>
        <c:axId val="429371840"/>
      </c:scatterChart>
      <c:valAx>
        <c:axId val="4293685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[3]Data!$R$179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371840"/>
        <c:crosses val="autoZero"/>
        <c:crossBetween val="midCat"/>
      </c:valAx>
      <c:valAx>
        <c:axId val="4293718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[3]Data!$R$180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936856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7699066305236434"/>
          <c:y val="9.1116173120728935E-2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[3]Data!$R$200</c:f>
          <c:strCache>
            <c:ptCount val="1"/>
            <c:pt idx="0">
              <c:v>DTXSID9048512 -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0637002341920375"/>
                  <c:y val="0.2310632013822873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Active'!$V$206:$V$219</c:f>
              <c:numCache>
                <c:formatCode>General</c:formatCode>
                <c:ptCount val="14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'Xevo 10 uM Active'!$W$206:$W$219</c:f>
              <c:numCache>
                <c:formatCode>General</c:formatCode>
                <c:ptCount val="14"/>
                <c:pt idx="0">
                  <c:v>3.4327153277441975</c:v>
                </c:pt>
                <c:pt idx="1">
                  <c:v>3.316719536904988</c:v>
                </c:pt>
                <c:pt idx="2">
                  <c:v>4.0649945983442901</c:v>
                </c:pt>
                <c:pt idx="3">
                  <c:v>3.8404641226122966</c:v>
                </c:pt>
                <c:pt idx="4">
                  <c:v>3.9296375619865422</c:v>
                </c:pt>
                <c:pt idx="5">
                  <c:v>4.3802686070476105</c:v>
                </c:pt>
                <c:pt idx="6">
                  <c:v>4.3201004104282799</c:v>
                </c:pt>
                <c:pt idx="7">
                  <c:v>4.3762823107374151</c:v>
                </c:pt>
                <c:pt idx="8">
                  <c:v>4.4424143939326743</c:v>
                </c:pt>
                <c:pt idx="9">
                  <c:v>4.4313342553997082</c:v>
                </c:pt>
                <c:pt idx="10">
                  <c:v>4.5340413599214644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B-48E1-A79F-BDE441B8A57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2.7639999999999998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6B-48E1-A79F-BDE441B8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28440"/>
        <c:axId val="666834016"/>
      </c:scatterChart>
      <c:valAx>
        <c:axId val="666828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[3]Data!$R$201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34016"/>
        <c:crosses val="autoZero"/>
        <c:crossBetween val="midCat"/>
      </c:valAx>
      <c:valAx>
        <c:axId val="6668340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[3]Data!$R$202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668284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5604996096799376"/>
          <c:y val="0.65222439450194014"/>
          <c:w val="0.23287269419191453"/>
          <c:h val="5.1523684824135024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Inactive'!$R$2</c:f>
          <c:strCache>
            <c:ptCount val="1"/>
            <c:pt idx="0">
              <c:v>DTXSID1024621 -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Inactive'!$W$5:$W$10</c:f>
              <c:numCache>
                <c:formatCode>General</c:formatCode>
                <c:ptCount val="6"/>
                <c:pt idx="0">
                  <c:v>4.5486766062490194</c:v>
                </c:pt>
                <c:pt idx="1">
                  <c:v>4.6741686779004619</c:v>
                </c:pt>
                <c:pt idx="2">
                  <c:v>4.715398065199194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3-4990-9BAA-67B8EA90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84584"/>
        <c:axId val="434485896"/>
      </c:scatterChart>
      <c:valAx>
        <c:axId val="4344845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34485896"/>
        <c:crosses val="autoZero"/>
        <c:crossBetween val="midCat"/>
      </c:valAx>
      <c:valAx>
        <c:axId val="434485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3448458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Inactive'!$R$22</c:f>
          <c:strCache>
            <c:ptCount val="1"/>
            <c:pt idx="0">
              <c:v>DTXSID1038666 -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Inactive'!$V$25:$V$30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Inactive'!$W$25:$W$30</c:f>
              <c:numCache>
                <c:formatCode>General</c:formatCode>
                <c:ptCount val="6"/>
                <c:pt idx="0">
                  <c:v>4.3851645443835201</c:v>
                </c:pt>
                <c:pt idx="1">
                  <c:v>4.5870707472989753</c:v>
                </c:pt>
                <c:pt idx="2">
                  <c:v>4.6850362273410555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5-45E1-9137-3FD8E80C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58872"/>
        <c:axId val="644060184"/>
      </c:scatterChart>
      <c:valAx>
        <c:axId val="64405887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Inactive'!$R$23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4060184"/>
        <c:crosses val="autoZero"/>
        <c:crossBetween val="midCat"/>
      </c:valAx>
      <c:valAx>
        <c:axId val="6440601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Inactive'!$R$24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405887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Inactive'!$R$42</c:f>
          <c:strCache>
            <c:ptCount val="1"/>
            <c:pt idx="0">
              <c:v>DTXSID2021028 -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Inactive'!$V$45:$V$50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Inactive'!$W$45:$W$50</c:f>
              <c:numCache>
                <c:formatCode>General</c:formatCode>
                <c:ptCount val="6"/>
                <c:pt idx="0">
                  <c:v>4.5790383232478256</c:v>
                </c:pt>
                <c:pt idx="1">
                  <c:v>4.4872270824921339</c:v>
                </c:pt>
                <c:pt idx="2">
                  <c:v>4.505223836642644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0-42A3-9684-74719E39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24296"/>
        <c:axId val="646929544"/>
      </c:scatterChart>
      <c:valAx>
        <c:axId val="64692429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929544"/>
        <c:crosses val="autoZero"/>
        <c:crossBetween val="midCat"/>
      </c:valAx>
      <c:valAx>
        <c:axId val="64692954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92429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Inactive'!$R$62</c:f>
          <c:strCache>
            <c:ptCount val="1"/>
            <c:pt idx="0">
              <c:v>DTXSID2021941 -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494535519125684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Inactive'!$V$65:$V$70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Inactive'!$W$65:$W$70</c:f>
              <c:numCache>
                <c:formatCode>General</c:formatCode>
                <c:ptCount val="6"/>
                <c:pt idx="0">
                  <c:v>4.5463198405422451</c:v>
                </c:pt>
                <c:pt idx="1">
                  <c:v>4.5616709610601527</c:v>
                </c:pt>
                <c:pt idx="2">
                  <c:v>4.7167643639545522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C-4354-84A8-774D59C8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26920"/>
        <c:axId val="646929216"/>
      </c:scatterChart>
      <c:valAx>
        <c:axId val="6469269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Inactive'!$R$63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929216"/>
        <c:crosses val="autoZero"/>
        <c:crossBetween val="midCat"/>
      </c:valAx>
      <c:valAx>
        <c:axId val="64692921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Inactive'!$R$64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692692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Inactive'!$R$82</c:f>
          <c:strCache>
            <c:ptCount val="1"/>
            <c:pt idx="0">
              <c:v>DTXSID4027494 -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157203266258384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Inactive'!$V$85:$V$90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Inactive'!$W$85:$W$90</c:f>
              <c:numCache>
                <c:formatCode>General</c:formatCode>
                <c:ptCount val="6"/>
                <c:pt idx="0">
                  <c:v>4.224170997148935</c:v>
                </c:pt>
                <c:pt idx="1">
                  <c:v>4.2126057888246846</c:v>
                </c:pt>
                <c:pt idx="2">
                  <c:v>4.2196712189144323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43F-AC0A-09CCDC08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92744"/>
        <c:axId val="645593072"/>
      </c:scatterChart>
      <c:valAx>
        <c:axId val="64559274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Inactive'!$R$83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5593072"/>
        <c:crosses val="autoZero"/>
        <c:crossBetween val="midCat"/>
      </c:valAx>
      <c:valAx>
        <c:axId val="64559307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Inactive'!$R$84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559274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'6500 1 uM Active'!$R$154</c:f>
          <c:strCache>
            <c:ptCount val="1"/>
            <c:pt idx="0">
              <c:v>DTXSID7029241 -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58469945355189"/>
                  <c:y val="0.4478608923884514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'6500 1 uM Active'!$V$157:$V$171</c:f>
              <c:numCache>
                <c:formatCode>General</c:formatCode>
                <c:ptCount val="15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'6500 1 uM Active'!$W$157:$W$171</c:f>
              <c:numCache>
                <c:formatCode>General</c:formatCode>
                <c:ptCount val="15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  <c:pt idx="9">
                  <c:v>4.6051701859880918</c:v>
                </c:pt>
                <c:pt idx="10">
                  <c:v>4.6051701859880918</c:v>
                </c:pt>
                <c:pt idx="11">
                  <c:v>4.6051701859880918</c:v>
                </c:pt>
                <c:pt idx="12">
                  <c:v>4.6051701859880918</c:v>
                </c:pt>
                <c:pt idx="13">
                  <c:v>4.6051701859880918</c:v>
                </c:pt>
                <c:pt idx="1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9-4BDA-B52A-10629246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10816"/>
        <c:axId val="663115080"/>
      </c:scatterChart>
      <c:valAx>
        <c:axId val="6631108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'6500 1 uM Active'!$R$155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15080"/>
        <c:crosses val="autoZero"/>
        <c:crossBetween val="midCat"/>
      </c:valAx>
      <c:valAx>
        <c:axId val="6631150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'6500 1 uM Active'!$R$156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11081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Inactive'!$R$102</c:f>
          <c:strCache>
            <c:ptCount val="1"/>
            <c:pt idx="0">
              <c:v>DTXSID5037028 -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6271799358413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Inactive'!$V$105:$V$110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Inactive'!$W$105:$W$110</c:f>
              <c:numCache>
                <c:formatCode>General</c:formatCode>
                <c:ptCount val="6"/>
                <c:pt idx="0">
                  <c:v>4.2289578234594911</c:v>
                </c:pt>
                <c:pt idx="1">
                  <c:v>4.3761935678886381</c:v>
                </c:pt>
                <c:pt idx="2">
                  <c:v>4.2865237552914985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4-477C-B0A4-03A67F15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11240"/>
        <c:axId val="652211896"/>
      </c:scatterChart>
      <c:valAx>
        <c:axId val="6522112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Inactive'!$R$103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2211896"/>
        <c:crosses val="autoZero"/>
        <c:crossBetween val="midCat"/>
      </c:valAx>
      <c:valAx>
        <c:axId val="652211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Inactive'!$R$104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221124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Inactive'!$R$122</c:f>
          <c:strCache>
            <c:ptCount val="1"/>
            <c:pt idx="0">
              <c:v>DTXSID6021032 -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239880431612715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Inactive'!$V$125:$V$130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Inactive'!$W$125:$W$130</c:f>
              <c:numCache>
                <c:formatCode>General</c:formatCode>
                <c:ptCount val="6"/>
                <c:pt idx="0">
                  <c:v>4.2747840559683432</c:v>
                </c:pt>
                <c:pt idx="1">
                  <c:v>4.2829484337400343</c:v>
                </c:pt>
                <c:pt idx="2">
                  <c:v>4.2830315471100171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3-43BB-8E99-BD1C21E4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65960"/>
        <c:axId val="649161040"/>
      </c:scatterChart>
      <c:valAx>
        <c:axId val="6491659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Inactive'!$R$123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9161040"/>
        <c:crosses val="autoZero"/>
        <c:crossBetween val="midCat"/>
      </c:valAx>
      <c:valAx>
        <c:axId val="64916104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Inactive'!$R$124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91659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Inactive'!$R$142</c:f>
          <c:strCache>
            <c:ptCount val="1"/>
            <c:pt idx="0">
              <c:v>DTXSID6021872 -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0079440069991251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Inactive'!$V$145:$V$150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Inactive'!$W$145:$W$150</c:f>
              <c:numCache>
                <c:formatCode>General</c:formatCode>
                <c:ptCount val="6"/>
                <c:pt idx="0">
                  <c:v>4.1691624851437767</c:v>
                </c:pt>
                <c:pt idx="1">
                  <c:v>4.1661544503218675</c:v>
                </c:pt>
                <c:pt idx="2">
                  <c:v>3.9883708616336677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D-4383-BC83-FF67395E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3224"/>
        <c:axId val="650504864"/>
      </c:scatterChart>
      <c:valAx>
        <c:axId val="65050322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Inactive'!$R$143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0504864"/>
        <c:crosses val="autoZero"/>
        <c:crossBetween val="midCat"/>
      </c:valAx>
      <c:valAx>
        <c:axId val="65050486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Inactive'!$R$144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0503224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Inactive'!$R$162</c:f>
          <c:strCache>
            <c:ptCount val="1"/>
            <c:pt idx="0">
              <c:v>DTXSID7024291 -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3019215514727325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Inactive'!$V$165:$V$170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Inactive'!$W$165:$W$170</c:f>
              <c:numCache>
                <c:formatCode>General</c:formatCode>
                <c:ptCount val="6"/>
                <c:pt idx="0">
                  <c:v>3.6708541891194577</c:v>
                </c:pt>
                <c:pt idx="1">
                  <c:v>3.5286678647094356</c:v>
                </c:pt>
                <c:pt idx="2">
                  <c:v>2.9199267368532693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C-44F2-934C-596C1375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82560"/>
        <c:axId val="650478624"/>
      </c:scatterChart>
      <c:valAx>
        <c:axId val="6504825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Inactive'!$R$163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0478624"/>
        <c:crosses val="autoZero"/>
        <c:crossBetween val="midCat"/>
      </c:valAx>
      <c:valAx>
        <c:axId val="6504786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Inactive'!$R$164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504825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'Xevo 10 uM Inactive'!$R$182</c:f>
          <c:strCache>
            <c:ptCount val="1"/>
            <c:pt idx="0">
              <c:v>DTXSID9048512 -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3368852459016394"/>
                  <c:y val="0.4401601049868766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'Xevo 10 uM Inactive'!$V$185:$V$190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'Xevo 10 uM Inactive'!$W$185:$W$190</c:f>
              <c:numCache>
                <c:formatCode>General</c:formatCode>
                <c:ptCount val="6"/>
                <c:pt idx="0">
                  <c:v>4.3589934500190006</c:v>
                </c:pt>
                <c:pt idx="1">
                  <c:v>4.4587340001330231</c:v>
                </c:pt>
                <c:pt idx="2">
                  <c:v>4.3835678982407149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A0E-B626-21D00F901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79408"/>
        <c:axId val="649176456"/>
      </c:scatterChart>
      <c:valAx>
        <c:axId val="64917940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'Xevo 10 uM Inactive'!$R$183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9176456"/>
        <c:crosses val="autoZero"/>
        <c:crossBetween val="midCat"/>
      </c:valAx>
      <c:valAx>
        <c:axId val="64917645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'Xevo 10 uM Inactive'!$R$184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64917940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17</xdr:col>
      <xdr:colOff>0</xdr:colOff>
      <xdr:row>152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153</xdr:row>
      <xdr:rowOff>0</xdr:rowOff>
    </xdr:from>
    <xdr:to>
      <xdr:col>17</xdr:col>
      <xdr:colOff>0</xdr:colOff>
      <xdr:row>171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0</xdr:colOff>
      <xdr:row>190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191</xdr:row>
      <xdr:rowOff>0</xdr:rowOff>
    </xdr:from>
    <xdr:to>
      <xdr:col>17</xdr:col>
      <xdr:colOff>0</xdr:colOff>
      <xdr:row>209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229</xdr:row>
      <xdr:rowOff>0</xdr:rowOff>
    </xdr:from>
    <xdr:to>
      <xdr:col>17</xdr:col>
      <xdr:colOff>0</xdr:colOff>
      <xdr:row>247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248</xdr:row>
      <xdr:rowOff>0</xdr:rowOff>
    </xdr:from>
    <xdr:to>
      <xdr:col>17</xdr:col>
      <xdr:colOff>0</xdr:colOff>
      <xdr:row>266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211</xdr:row>
      <xdr:rowOff>0</xdr:rowOff>
    </xdr:from>
    <xdr:to>
      <xdr:col>17</xdr:col>
      <xdr:colOff>0</xdr:colOff>
      <xdr:row>229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99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17</xdr:col>
      <xdr:colOff>0</xdr:colOff>
      <xdr:row>119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17</xdr:col>
      <xdr:colOff>0</xdr:colOff>
      <xdr:row>139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17</xdr:col>
      <xdr:colOff>0</xdr:colOff>
      <xdr:row>159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17</xdr:col>
      <xdr:colOff>0</xdr:colOff>
      <xdr:row>179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181</xdr:row>
      <xdr:rowOff>0</xdr:rowOff>
    </xdr:from>
    <xdr:to>
      <xdr:col>17</xdr:col>
      <xdr:colOff>0</xdr:colOff>
      <xdr:row>199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201</xdr:row>
      <xdr:rowOff>0</xdr:rowOff>
    </xdr:from>
    <xdr:to>
      <xdr:col>17</xdr:col>
      <xdr:colOff>0</xdr:colOff>
      <xdr:row>219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221</xdr:row>
      <xdr:rowOff>0</xdr:rowOff>
    </xdr:from>
    <xdr:to>
      <xdr:col>17</xdr:col>
      <xdr:colOff>0</xdr:colOff>
      <xdr:row>239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261</xdr:row>
      <xdr:rowOff>0</xdr:rowOff>
    </xdr:from>
    <xdr:to>
      <xdr:col>17</xdr:col>
      <xdr:colOff>0</xdr:colOff>
      <xdr:row>279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240</xdr:row>
      <xdr:rowOff>114300</xdr:rowOff>
    </xdr:from>
    <xdr:to>
      <xdr:col>17</xdr:col>
      <xdr:colOff>9525</xdr:colOff>
      <xdr:row>259</xdr:row>
      <xdr:rowOff>28575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17</xdr:col>
      <xdr:colOff>0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0</xdr:colOff>
      <xdr:row>88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17</xdr:col>
      <xdr:colOff>0</xdr:colOff>
      <xdr:row>110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111</xdr:row>
      <xdr:rowOff>0</xdr:rowOff>
    </xdr:from>
    <xdr:to>
      <xdr:col>17</xdr:col>
      <xdr:colOff>0</xdr:colOff>
      <xdr:row>132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17</xdr:col>
      <xdr:colOff>0</xdr:colOff>
      <xdr:row>154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155</xdr:row>
      <xdr:rowOff>0</xdr:rowOff>
    </xdr:from>
    <xdr:to>
      <xdr:col>17</xdr:col>
      <xdr:colOff>0</xdr:colOff>
      <xdr:row>176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17</xdr:col>
      <xdr:colOff>0</xdr:colOff>
      <xdr:row>198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199</xdr:row>
      <xdr:rowOff>0</xdr:rowOff>
    </xdr:from>
    <xdr:to>
      <xdr:col>17</xdr:col>
      <xdr:colOff>0</xdr:colOff>
      <xdr:row>220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99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17</xdr:col>
      <xdr:colOff>0</xdr:colOff>
      <xdr:row>119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17</xdr:col>
      <xdr:colOff>0</xdr:colOff>
      <xdr:row>139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17</xdr:col>
      <xdr:colOff>0</xdr:colOff>
      <xdr:row>159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17</xdr:col>
      <xdr:colOff>0</xdr:colOff>
      <xdr:row>179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181</xdr:row>
      <xdr:rowOff>0</xdr:rowOff>
    </xdr:from>
    <xdr:to>
      <xdr:col>17</xdr:col>
      <xdr:colOff>0</xdr:colOff>
      <xdr:row>199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17</xdr:col>
      <xdr:colOff>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17</xdr:col>
      <xdr:colOff>0</xdr:colOff>
      <xdr:row>76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17</xdr:col>
      <xdr:colOff>0</xdr:colOff>
      <xdr:row>95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96</xdr:row>
      <xdr:rowOff>0</xdr:rowOff>
    </xdr:from>
    <xdr:to>
      <xdr:col>17</xdr:col>
      <xdr:colOff>0</xdr:colOff>
      <xdr:row>114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17</xdr:col>
      <xdr:colOff>0</xdr:colOff>
      <xdr:row>133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17</xdr:col>
      <xdr:colOff>0</xdr:colOff>
      <xdr:row>152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153</xdr:row>
      <xdr:rowOff>0</xdr:rowOff>
    </xdr:from>
    <xdr:to>
      <xdr:col>17</xdr:col>
      <xdr:colOff>0</xdr:colOff>
      <xdr:row>171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0</xdr:colOff>
      <xdr:row>190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191</xdr:row>
      <xdr:rowOff>0</xdr:rowOff>
    </xdr:from>
    <xdr:to>
      <xdr:col>17</xdr:col>
      <xdr:colOff>0</xdr:colOff>
      <xdr:row>209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17</xdr:col>
      <xdr:colOff>0</xdr:colOff>
      <xdr:row>228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229</xdr:row>
      <xdr:rowOff>0</xdr:rowOff>
    </xdr:from>
    <xdr:to>
      <xdr:col>17</xdr:col>
      <xdr:colOff>0</xdr:colOff>
      <xdr:row>247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17</xdr:col>
      <xdr:colOff>0</xdr:colOff>
      <xdr:row>107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17</xdr:col>
      <xdr:colOff>0</xdr:colOff>
      <xdr:row>147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149</xdr:row>
      <xdr:rowOff>0</xdr:rowOff>
    </xdr:from>
    <xdr:to>
      <xdr:col>17</xdr:col>
      <xdr:colOff>0</xdr:colOff>
      <xdr:row>167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169</xdr:row>
      <xdr:rowOff>0</xdr:rowOff>
    </xdr:from>
    <xdr:to>
      <xdr:col>17</xdr:col>
      <xdr:colOff>0</xdr:colOff>
      <xdr:row>187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189</xdr:row>
      <xdr:rowOff>0</xdr:rowOff>
    </xdr:from>
    <xdr:to>
      <xdr:col>17</xdr:col>
      <xdr:colOff>0</xdr:colOff>
      <xdr:row>207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17</xdr:col>
      <xdr:colOff>0</xdr:colOff>
      <xdr:row>227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229</xdr:row>
      <xdr:rowOff>0</xdr:rowOff>
    </xdr:from>
    <xdr:to>
      <xdr:col>17</xdr:col>
      <xdr:colOff>0</xdr:colOff>
      <xdr:row>247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17</xdr:col>
      <xdr:colOff>0</xdr:colOff>
      <xdr:row>272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962025</xdr:colOff>
      <xdr:row>108</xdr:row>
      <xdr:rowOff>190500</xdr:rowOff>
    </xdr:from>
    <xdr:to>
      <xdr:col>16</xdr:col>
      <xdr:colOff>561975</xdr:colOff>
      <xdr:row>127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17</xdr:col>
      <xdr:colOff>0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0</xdr:colOff>
      <xdr:row>88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17</xdr:col>
      <xdr:colOff>0</xdr:colOff>
      <xdr:row>110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111</xdr:row>
      <xdr:rowOff>0</xdr:rowOff>
    </xdr:from>
    <xdr:to>
      <xdr:col>17</xdr:col>
      <xdr:colOff>0</xdr:colOff>
      <xdr:row>132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17</xdr:col>
      <xdr:colOff>0</xdr:colOff>
      <xdr:row>154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155</xdr:row>
      <xdr:rowOff>0</xdr:rowOff>
    </xdr:from>
    <xdr:to>
      <xdr:col>17</xdr:col>
      <xdr:colOff>0</xdr:colOff>
      <xdr:row>176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17</xdr:col>
      <xdr:colOff>0</xdr:colOff>
      <xdr:row>198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199</xdr:row>
      <xdr:rowOff>0</xdr:rowOff>
    </xdr:from>
    <xdr:to>
      <xdr:col>17</xdr:col>
      <xdr:colOff>0</xdr:colOff>
      <xdr:row>220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17</xdr:col>
      <xdr:colOff>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17</xdr:col>
      <xdr:colOff>0</xdr:colOff>
      <xdr:row>79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17</xdr:col>
      <xdr:colOff>0</xdr:colOff>
      <xdr:row>99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17</xdr:col>
      <xdr:colOff>0</xdr:colOff>
      <xdr:row>119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17</xdr:col>
      <xdr:colOff>0</xdr:colOff>
      <xdr:row>139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17</xdr:col>
      <xdr:colOff>0</xdr:colOff>
      <xdr:row>159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161</xdr:row>
      <xdr:rowOff>0</xdr:rowOff>
    </xdr:from>
    <xdr:to>
      <xdr:col>17</xdr:col>
      <xdr:colOff>0</xdr:colOff>
      <xdr:row>179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181</xdr:row>
      <xdr:rowOff>0</xdr:rowOff>
    </xdr:from>
    <xdr:to>
      <xdr:col>17</xdr:col>
      <xdr:colOff>0</xdr:colOff>
      <xdr:row>199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w01.int.cyprotex.com\WTN_DATA\CLIENT_DATA\EPA\EPA%202020\Hepatocyte%20Stability\08292020\Data\Sciex\1uM\Inactive\-%20Hepatocyte%20ClearanceR1_1uM%20Inactive%20Sciex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292020/Data/Sciex/1uM/-%20Hepatocyte%20ClearanceR1_1uM%20Sciex_JL_e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w01.int.cyprotex.com\WTN_DATA\CLIENT_DATA\EPA\EPA%202020\Hepatocyte%20Stability\08292020\Data\XevoW02.PRO\SampleDB\Data-10uM\-%20Hepatocyte%20ClearanceR1_10uM%20Xevo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292020/Data/Sciex/10uM/-%20Hepatocyte%20ClearanceR1_10uM%20Sciex_JL%20e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w01.int.cyprotex.com\WTN_DATA\CLIENT_DATA\EPA\EPA%202020\Hepatocyte%20Stability\08292020\Data\Sciex\10uM\Inactive\-%20Hepatocyte%20ClearanceR1_10uM%20Inactive%20Sciex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292020/Data/Sciex/10uM/Inactive/-%20Hepatocyte%20ClearanceR1_10uM%20Inactive%20Sciex%20v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292020/Data/Sciex/1uM/Inactive/-%20Hepatocyte%20ClearanceR1_1uM%20Inactive%20Sciex%20v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08292020/Data/Sciex/1uM/DTXSID8040721/-%20Hepatocyte%20ClearanceR1_1uM%20DTXSID8040721%20Sci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Inactive"/>
      <sheetName val="Log"/>
      <sheetName val="Criteria"/>
    </sheetNames>
    <sheetDataSet>
      <sheetData sheetId="0" refreshError="1"/>
      <sheetData sheetId="1">
        <row r="2">
          <cell r="R2" t="str">
            <v>DTXSID0026967 - Human</v>
          </cell>
        </row>
        <row r="22">
          <cell r="R22" t="str">
            <v>DTXSID0047535 -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82">
          <cell r="R82" t="str">
            <v>DTXSID2026232 -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Sheet1"/>
      <sheetName val="1uM"/>
      <sheetName val="Log"/>
      <sheetName val="Criteria"/>
    </sheetNames>
    <sheetDataSet>
      <sheetData sheetId="0" refreshError="1"/>
      <sheetData sheetId="1">
        <row r="59">
          <cell r="R59" t="str">
            <v>DTXSID1038298 -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116">
          <cell r="R116" t="str">
            <v>DTXSID2029325 - Human</v>
          </cell>
        </row>
        <row r="117">
          <cell r="R117" t="str">
            <v>Time (Mins)</v>
          </cell>
        </row>
        <row r="118">
          <cell r="R118" t="str">
            <v>ln Percent Remaining</v>
          </cell>
        </row>
        <row r="154">
          <cell r="R154" t="str">
            <v>DTXSID6034186 - Human</v>
          </cell>
        </row>
        <row r="155">
          <cell r="R155" t="str">
            <v>Time (Mins)</v>
          </cell>
        </row>
        <row r="156">
          <cell r="R156" t="str">
            <v>ln Percent Remaining</v>
          </cell>
        </row>
        <row r="211">
          <cell r="R211" t="str">
            <v>DTXSID8040274 - Human</v>
          </cell>
        </row>
        <row r="212">
          <cell r="R212" t="str">
            <v>Time (Mins)</v>
          </cell>
        </row>
        <row r="213">
          <cell r="R213" t="str">
            <v>ln Percent Remaining</v>
          </cell>
        </row>
        <row r="249">
          <cell r="R249" t="str">
            <v>DTXSID8040721 - Human</v>
          </cell>
        </row>
        <row r="250">
          <cell r="R250" t="str">
            <v>Time (Mins)</v>
          </cell>
        </row>
        <row r="251">
          <cell r="R251" t="str">
            <v>ln Percent Remaining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ata-10uM"/>
      <sheetName val="Log"/>
      <sheetName val="Criteria"/>
    </sheetNames>
    <sheetDataSet>
      <sheetData sheetId="0" refreshError="1"/>
      <sheetData sheetId="1">
        <row r="2">
          <cell r="R2" t="str">
            <v>DTXSID1024621 - Human</v>
          </cell>
        </row>
        <row r="24">
          <cell r="R24" t="str">
            <v>DTXSID1038666 - Human</v>
          </cell>
        </row>
        <row r="25">
          <cell r="R25" t="str">
            <v>Time (Mins)</v>
          </cell>
        </row>
        <row r="26">
          <cell r="R26" t="str">
            <v>ln Percent Remaining</v>
          </cell>
        </row>
        <row r="178">
          <cell r="R178" t="str">
            <v>DTXSID7024291 - Human</v>
          </cell>
        </row>
        <row r="179">
          <cell r="R179" t="str">
            <v>Time (Mins)</v>
          </cell>
        </row>
        <row r="180">
          <cell r="R180" t="str">
            <v>ln Percent Remaining</v>
          </cell>
        </row>
        <row r="200">
          <cell r="R200" t="str">
            <v>DTXSID9048512 - Human</v>
          </cell>
        </row>
        <row r="201">
          <cell r="R201" t="str">
            <v>Time (Mins)</v>
          </cell>
        </row>
        <row r="202">
          <cell r="R202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 refreshError="1"/>
      <sheetData sheetId="1">
        <row r="2">
          <cell r="R2" t="str">
            <v>DTXSID0026967 -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21">
          <cell r="R21" t="str">
            <v>DTXSID0047535 -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59">
          <cell r="R59" t="str">
            <v>DTXSID1038298 -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173">
          <cell r="R173" t="str">
            <v>DTXSID6041684 - Human</v>
          </cell>
        </row>
        <row r="174">
          <cell r="R174" t="str">
            <v>Time (Mins)</v>
          </cell>
        </row>
        <row r="175">
          <cell r="R175" t="str">
            <v>ln Percent Remaining</v>
          </cell>
        </row>
        <row r="192">
          <cell r="R192" t="str">
            <v>DTXSID7029241 - Human</v>
          </cell>
        </row>
        <row r="193">
          <cell r="R193" t="str">
            <v>Time (Mins)</v>
          </cell>
        </row>
        <row r="194">
          <cell r="R194" t="str">
            <v>ln Percent Remaining</v>
          </cell>
        </row>
        <row r="230">
          <cell r="R230" t="str">
            <v>DTXSID8040278 - Human</v>
          </cell>
        </row>
        <row r="231">
          <cell r="R231" t="str">
            <v>Time (Mins)</v>
          </cell>
        </row>
        <row r="232">
          <cell r="R232" t="str">
            <v>ln Percent Remaining</v>
          </cell>
        </row>
        <row r="306">
          <cell r="R306" t="str">
            <v>DTXSID9048194 - Human</v>
          </cell>
        </row>
        <row r="307">
          <cell r="R307" t="str">
            <v>Time (Mins)</v>
          </cell>
        </row>
        <row r="308">
          <cell r="R308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Inactive"/>
      <sheetName val="Log"/>
      <sheetName val="Criteria"/>
    </sheetNames>
    <sheetDataSet>
      <sheetData sheetId="0"/>
      <sheetData sheetId="1">
        <row r="2">
          <cell r="R2" t="str">
            <v>DTXSID0026967 - Human</v>
          </cell>
        </row>
        <row r="22">
          <cell r="R22" t="str">
            <v>DTXSID0047535 -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162">
          <cell r="R162" t="str">
            <v>DTXSID6034186 -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262">
          <cell r="R262" t="str">
            <v>DTXSID8040721 - Human</v>
          </cell>
        </row>
        <row r="263">
          <cell r="R263" t="str">
            <v>Time (Mins)</v>
          </cell>
        </row>
        <row r="264">
          <cell r="R264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Inactive"/>
      <sheetName val="Log"/>
      <sheetName val="Criteria"/>
    </sheetNames>
    <sheetDataSet>
      <sheetData sheetId="0" refreshError="1"/>
      <sheetData sheetId="1">
        <row r="142">
          <cell r="R142" t="str">
            <v>DTXSID2034885 -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3.988320080003795</v>
          </cell>
        </row>
        <row r="146">
          <cell r="V146">
            <v>120</v>
          </cell>
          <cell r="W146">
            <v>3.949819279031864</v>
          </cell>
        </row>
        <row r="147">
          <cell r="V147">
            <v>120</v>
          </cell>
          <cell r="W147">
            <v>3.7668572151752935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Inactive"/>
      <sheetName val="Log"/>
      <sheetName val="Criteria"/>
    </sheetNames>
    <sheetDataSet>
      <sheetData sheetId="0"/>
      <sheetData sheetId="1">
        <row r="2">
          <cell r="R2" t="str">
            <v>DTXSID0026967 -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  <row r="5">
          <cell r="V5">
            <v>120</v>
          </cell>
          <cell r="W5">
            <v>5.1916866151837908</v>
          </cell>
        </row>
        <row r="6">
          <cell r="V6">
            <v>120</v>
          </cell>
          <cell r="W6">
            <v>5.2174164597196357</v>
          </cell>
        </row>
        <row r="7">
          <cell r="V7">
            <v>120</v>
          </cell>
          <cell r="W7">
            <v>5.0831888841357715</v>
          </cell>
        </row>
        <row r="8">
          <cell r="V8">
            <v>0</v>
          </cell>
          <cell r="W8">
            <v>4.6051701859880918</v>
          </cell>
        </row>
        <row r="9">
          <cell r="V9">
            <v>0</v>
          </cell>
          <cell r="W9">
            <v>4.6051701859880918</v>
          </cell>
        </row>
        <row r="10">
          <cell r="V10">
            <v>0</v>
          </cell>
          <cell r="W10">
            <v>4.6051701859880918</v>
          </cell>
        </row>
        <row r="22">
          <cell r="R22" t="str">
            <v>DTXSID0047535 -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25">
          <cell r="V25">
            <v>120</v>
          </cell>
          <cell r="W25">
            <v>1.1890139429890756</v>
          </cell>
        </row>
        <row r="26">
          <cell r="V26">
            <v>120</v>
          </cell>
          <cell r="W26">
            <v>0.71024343630137976</v>
          </cell>
        </row>
        <row r="27">
          <cell r="V27">
            <v>0</v>
          </cell>
          <cell r="W27">
            <v>4.6051701859880918</v>
          </cell>
        </row>
        <row r="28">
          <cell r="V28">
            <v>0</v>
          </cell>
          <cell r="W28">
            <v>4.6051701859880918</v>
          </cell>
        </row>
        <row r="29">
          <cell r="V29">
            <v>0</v>
          </cell>
          <cell r="W29">
            <v>4.6051701859880918</v>
          </cell>
        </row>
        <row r="42">
          <cell r="R42" t="str">
            <v>DTXSID0048210 -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45">
          <cell r="V45">
            <v>120</v>
          </cell>
          <cell r="W45">
            <v>5.0330658443114897</v>
          </cell>
        </row>
        <row r="46">
          <cell r="V46">
            <v>120</v>
          </cell>
          <cell r="W46">
            <v>5.0143530329132666</v>
          </cell>
        </row>
        <row r="47">
          <cell r="V47">
            <v>120</v>
          </cell>
          <cell r="W47">
            <v>5.0838409319926621</v>
          </cell>
        </row>
        <row r="48">
          <cell r="V48">
            <v>0</v>
          </cell>
          <cell r="W48">
            <v>4.6051701859880918</v>
          </cell>
        </row>
        <row r="49">
          <cell r="V49">
            <v>0</v>
          </cell>
          <cell r="W49">
            <v>4.6051701859880918</v>
          </cell>
        </row>
        <row r="50">
          <cell r="V50">
            <v>0</v>
          </cell>
          <cell r="W50">
            <v>4.6051701859880918</v>
          </cell>
        </row>
        <row r="62">
          <cell r="R62" t="str">
            <v>DTXSID1038298 -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65">
          <cell r="V65">
            <v>120</v>
          </cell>
          <cell r="W65">
            <v>5.3641024018518459</v>
          </cell>
        </row>
        <row r="66">
          <cell r="V66">
            <v>120</v>
          </cell>
          <cell r="W66">
            <v>5.063481779834663</v>
          </cell>
        </row>
        <row r="67">
          <cell r="V67">
            <v>120</v>
          </cell>
          <cell r="W67">
            <v>4.5781671059324642</v>
          </cell>
        </row>
        <row r="68">
          <cell r="V68">
            <v>0</v>
          </cell>
          <cell r="W68">
            <v>4.6051701859880918</v>
          </cell>
        </row>
        <row r="69">
          <cell r="V69">
            <v>0</v>
          </cell>
          <cell r="W69">
            <v>4.6051701859880918</v>
          </cell>
        </row>
        <row r="70">
          <cell r="V70">
            <v>0</v>
          </cell>
          <cell r="W70">
            <v>4.6051701859880918</v>
          </cell>
        </row>
        <row r="82">
          <cell r="R82" t="str">
            <v>DTXSID2026232 - Human</v>
          </cell>
        </row>
        <row r="83">
          <cell r="R83" t="str">
            <v>Time (Mins)</v>
          </cell>
        </row>
        <row r="84">
          <cell r="R84" t="str">
            <v>ln Percent Remaining</v>
          </cell>
        </row>
        <row r="85">
          <cell r="V85">
            <v>120</v>
          </cell>
          <cell r="W85" t="str">
            <v/>
          </cell>
        </row>
        <row r="102">
          <cell r="R102" t="str">
            <v>DTXSID2027094 -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05">
          <cell r="V105">
            <v>120</v>
          </cell>
          <cell r="W105" t="str">
            <v/>
          </cell>
        </row>
        <row r="122">
          <cell r="R122" t="str">
            <v>DTXSID2029325 - Human</v>
          </cell>
        </row>
        <row r="123">
          <cell r="R123" t="str">
            <v>Time (Mins)</v>
          </cell>
        </row>
        <row r="124">
          <cell r="R124" t="str">
            <v>ln Percent Remaining</v>
          </cell>
        </row>
        <row r="125">
          <cell r="V125">
            <v>120</v>
          </cell>
          <cell r="W125">
            <v>2.5230244418797234</v>
          </cell>
        </row>
        <row r="126">
          <cell r="V126">
            <v>120</v>
          </cell>
          <cell r="W126">
            <v>1.7568932134598347</v>
          </cell>
        </row>
        <row r="127">
          <cell r="V127">
            <v>120</v>
          </cell>
          <cell r="W127">
            <v>2.609698466028946</v>
          </cell>
        </row>
        <row r="128">
          <cell r="V128">
            <v>0</v>
          </cell>
          <cell r="W128">
            <v>4.6051701859880918</v>
          </cell>
        </row>
        <row r="129">
          <cell r="V129">
            <v>0</v>
          </cell>
          <cell r="W129">
            <v>4.6051701859880918</v>
          </cell>
        </row>
        <row r="130">
          <cell r="V130">
            <v>0</v>
          </cell>
          <cell r="W130">
            <v>4.6051701859880918</v>
          </cell>
        </row>
        <row r="142">
          <cell r="R142" t="str">
            <v>DTXSID2034885 -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  <row r="145">
          <cell r="V145">
            <v>120</v>
          </cell>
          <cell r="W145">
            <v>3.3831775282189618</v>
          </cell>
        </row>
        <row r="146">
          <cell r="V146">
            <v>120</v>
          </cell>
          <cell r="W146">
            <v>3.6550919261044235</v>
          </cell>
        </row>
        <row r="147">
          <cell r="V147">
            <v>120</v>
          </cell>
          <cell r="W147">
            <v>3.8771609879291593</v>
          </cell>
        </row>
        <row r="148">
          <cell r="V148">
            <v>0</v>
          </cell>
          <cell r="W148">
            <v>4.6051701859880918</v>
          </cell>
        </row>
        <row r="149">
          <cell r="V149">
            <v>0</v>
          </cell>
          <cell r="W149">
            <v>4.6051701859880918</v>
          </cell>
        </row>
        <row r="150">
          <cell r="V150">
            <v>0</v>
          </cell>
          <cell r="W150">
            <v>4.6051701859880918</v>
          </cell>
        </row>
        <row r="162">
          <cell r="R162" t="str">
            <v>DTXSID6034186 - Human</v>
          </cell>
        </row>
        <row r="163">
          <cell r="R163" t="str">
            <v>Time (Mins)</v>
          </cell>
        </row>
        <row r="164">
          <cell r="R164" t="str">
            <v>ln Percent Remaining</v>
          </cell>
        </row>
        <row r="165">
          <cell r="V165">
            <v>120</v>
          </cell>
          <cell r="W165">
            <v>3.5767269439724965</v>
          </cell>
        </row>
        <row r="166">
          <cell r="V166">
            <v>120</v>
          </cell>
          <cell r="W166">
            <v>3.3751938884323232</v>
          </cell>
        </row>
        <row r="167">
          <cell r="V167">
            <v>120</v>
          </cell>
          <cell r="W167">
            <v>3.5790179433154892</v>
          </cell>
        </row>
        <row r="168">
          <cell r="V168">
            <v>0</v>
          </cell>
          <cell r="W168">
            <v>4.6051701859880918</v>
          </cell>
        </row>
        <row r="169">
          <cell r="V169">
            <v>0</v>
          </cell>
          <cell r="W169">
            <v>4.6051701859880918</v>
          </cell>
        </row>
        <row r="170">
          <cell r="V170">
            <v>0</v>
          </cell>
          <cell r="W170">
            <v>4.6051701859880918</v>
          </cell>
        </row>
        <row r="182">
          <cell r="R182" t="str">
            <v>DTXSID6041684 - Human</v>
          </cell>
        </row>
        <row r="183">
          <cell r="R183" t="str">
            <v>Time (Mins)</v>
          </cell>
        </row>
        <row r="184">
          <cell r="R184" t="str">
            <v>ln Percent Remaining</v>
          </cell>
        </row>
        <row r="185">
          <cell r="V185">
            <v>120</v>
          </cell>
          <cell r="W185">
            <v>4.2425294139593772</v>
          </cell>
        </row>
        <row r="186">
          <cell r="V186">
            <v>120</v>
          </cell>
          <cell r="W186">
            <v>2.4125822821094327</v>
          </cell>
        </row>
        <row r="187">
          <cell r="V187">
            <v>0</v>
          </cell>
          <cell r="W187">
            <v>4.6051701859880918</v>
          </cell>
        </row>
        <row r="188">
          <cell r="V188">
            <v>0</v>
          </cell>
          <cell r="W188">
            <v>4.6051701859880918</v>
          </cell>
        </row>
        <row r="189">
          <cell r="V189">
            <v>0</v>
          </cell>
          <cell r="W189">
            <v>4.6051701859880918</v>
          </cell>
        </row>
        <row r="202">
          <cell r="R202" t="str">
            <v>DTXSID7029241 - Human</v>
          </cell>
        </row>
        <row r="203">
          <cell r="R203" t="str">
            <v>Time (Mins)</v>
          </cell>
        </row>
        <row r="204">
          <cell r="R204" t="str">
            <v>ln Percent Remaining</v>
          </cell>
        </row>
        <row r="205">
          <cell r="V205">
            <v>0</v>
          </cell>
          <cell r="W205">
            <v>4.6051701859880918</v>
          </cell>
        </row>
        <row r="206">
          <cell r="V206">
            <v>0</v>
          </cell>
          <cell r="W206">
            <v>4.6051701859880918</v>
          </cell>
        </row>
        <row r="207">
          <cell r="V207">
            <v>0</v>
          </cell>
          <cell r="W207">
            <v>4.6051701859880918</v>
          </cell>
        </row>
        <row r="222">
          <cell r="R222" t="str">
            <v>DTXSID8040274 - Human</v>
          </cell>
        </row>
        <row r="223">
          <cell r="R223" t="str">
            <v>Time (Mins)</v>
          </cell>
        </row>
        <row r="224">
          <cell r="R224" t="str">
            <v>ln Percent Remaining</v>
          </cell>
        </row>
        <row r="225">
          <cell r="V225">
            <v>120</v>
          </cell>
          <cell r="W225">
            <v>2.2047029764623596</v>
          </cell>
        </row>
        <row r="226">
          <cell r="V226">
            <v>120</v>
          </cell>
          <cell r="W226">
            <v>1.0064254247056721</v>
          </cell>
        </row>
        <row r="227">
          <cell r="V227">
            <v>0</v>
          </cell>
          <cell r="W227">
            <v>4.6051701859880918</v>
          </cell>
        </row>
        <row r="228">
          <cell r="V228">
            <v>0</v>
          </cell>
          <cell r="W228">
            <v>4.6051701859880918</v>
          </cell>
        </row>
        <row r="229">
          <cell r="V229">
            <v>0</v>
          </cell>
          <cell r="W229">
            <v>4.6051701859880918</v>
          </cell>
        </row>
        <row r="242">
          <cell r="R242" t="str">
            <v>DTXSID8040278 - Human</v>
          </cell>
        </row>
        <row r="243">
          <cell r="R243" t="str">
            <v>Time (Mins)</v>
          </cell>
        </row>
        <row r="244">
          <cell r="R244" t="str">
            <v>ln Percent Remaining</v>
          </cell>
        </row>
        <row r="245">
          <cell r="V245">
            <v>120</v>
          </cell>
          <cell r="W245">
            <v>4.9505926814785264</v>
          </cell>
        </row>
        <row r="246">
          <cell r="V246">
            <v>0</v>
          </cell>
          <cell r="W246">
            <v>4.6051701859880918</v>
          </cell>
        </row>
        <row r="247">
          <cell r="V247">
            <v>0</v>
          </cell>
          <cell r="W247">
            <v>4.6051701859880918</v>
          </cell>
        </row>
        <row r="248">
          <cell r="V248">
            <v>0</v>
          </cell>
          <cell r="W248">
            <v>4.6051701859880918</v>
          </cell>
        </row>
        <row r="262">
          <cell r="R262" t="str">
            <v>DTXSID8040721 - Human</v>
          </cell>
        </row>
        <row r="263">
          <cell r="R263" t="str">
            <v>Time (Mins)</v>
          </cell>
        </row>
        <row r="264">
          <cell r="R264" t="str">
            <v>ln Percent Remaining</v>
          </cell>
        </row>
        <row r="265">
          <cell r="V265">
            <v>120</v>
          </cell>
          <cell r="W265">
            <v>3.7606525624479934</v>
          </cell>
        </row>
        <row r="266">
          <cell r="V266">
            <v>120</v>
          </cell>
          <cell r="W266">
            <v>3.8297625680608354</v>
          </cell>
        </row>
        <row r="267">
          <cell r="V267">
            <v>0</v>
          </cell>
          <cell r="W267">
            <v>4.6051701859880918</v>
          </cell>
        </row>
        <row r="268">
          <cell r="V268">
            <v>0</v>
          </cell>
          <cell r="W268">
            <v>4.6051701859880918</v>
          </cell>
        </row>
        <row r="269">
          <cell r="V269">
            <v>0</v>
          </cell>
          <cell r="W269">
            <v>4.6051701859880918</v>
          </cell>
        </row>
        <row r="282">
          <cell r="R282" t="str">
            <v>DTXSID9025403 - Human</v>
          </cell>
        </row>
        <row r="283">
          <cell r="R283" t="str">
            <v>Time (Mins)</v>
          </cell>
        </row>
        <row r="284">
          <cell r="R284" t="str">
            <v>ln Percent Remaining</v>
          </cell>
        </row>
        <row r="285">
          <cell r="V285">
            <v>120</v>
          </cell>
          <cell r="W285" t="str">
            <v/>
          </cell>
        </row>
        <row r="302">
          <cell r="R302" t="str">
            <v>DTXSID9047590 - Human</v>
          </cell>
        </row>
        <row r="303">
          <cell r="R303" t="str">
            <v>Time (Mins)</v>
          </cell>
        </row>
        <row r="304">
          <cell r="R304" t="str">
            <v>ln Percent Remaining</v>
          </cell>
        </row>
        <row r="305">
          <cell r="V305">
            <v>120</v>
          </cell>
          <cell r="W305">
            <v>3.571973970322607</v>
          </cell>
        </row>
        <row r="306">
          <cell r="V306">
            <v>120</v>
          </cell>
          <cell r="W306">
            <v>3.4488305076098875</v>
          </cell>
        </row>
        <row r="307">
          <cell r="V307">
            <v>0</v>
          </cell>
          <cell r="W307">
            <v>4.6051701859880918</v>
          </cell>
        </row>
        <row r="308">
          <cell r="V308">
            <v>0</v>
          </cell>
          <cell r="W308">
            <v>4.6051701859880918</v>
          </cell>
        </row>
        <row r="309">
          <cell r="V309">
            <v>0</v>
          </cell>
          <cell r="W309">
            <v>4.6051701859880918</v>
          </cell>
        </row>
        <row r="322">
          <cell r="R322" t="str">
            <v>DTXSID9048194 - Human</v>
          </cell>
        </row>
        <row r="323">
          <cell r="R323" t="str">
            <v>Time (Mins)</v>
          </cell>
        </row>
        <row r="324">
          <cell r="R324" t="str">
            <v>ln Percent Remaining</v>
          </cell>
        </row>
        <row r="325">
          <cell r="V325">
            <v>120</v>
          </cell>
          <cell r="W325">
            <v>2.1325189578608881</v>
          </cell>
        </row>
        <row r="326">
          <cell r="V326">
            <v>120</v>
          </cell>
          <cell r="W326">
            <v>2.4479978135053209</v>
          </cell>
        </row>
        <row r="327">
          <cell r="V327">
            <v>0</v>
          </cell>
          <cell r="W327">
            <v>4.6051701859880918</v>
          </cell>
        </row>
        <row r="328">
          <cell r="V328">
            <v>0</v>
          </cell>
          <cell r="W328">
            <v>4.6051701859880918</v>
          </cell>
        </row>
        <row r="329">
          <cell r="V329">
            <v>0</v>
          </cell>
          <cell r="W329">
            <v>4.6051701859880918</v>
          </cell>
        </row>
        <row r="342">
          <cell r="R342" t="str">
            <v>Midazolam - Human</v>
          </cell>
        </row>
        <row r="343">
          <cell r="R343" t="str">
            <v>Time (Mins)</v>
          </cell>
        </row>
        <row r="344">
          <cell r="R344" t="str">
            <v>ln Percent Remaining</v>
          </cell>
        </row>
        <row r="345">
          <cell r="V345">
            <v>120</v>
          </cell>
          <cell r="W345">
            <v>5.2572879807490418</v>
          </cell>
        </row>
        <row r="346">
          <cell r="V346">
            <v>120</v>
          </cell>
          <cell r="W346">
            <v>5.2378204764302607</v>
          </cell>
        </row>
        <row r="347">
          <cell r="V347">
            <v>120</v>
          </cell>
          <cell r="W347">
            <v>5.2376384069435913</v>
          </cell>
        </row>
        <row r="348">
          <cell r="V348">
            <v>0</v>
          </cell>
          <cell r="W348">
            <v>4.6051701859880918</v>
          </cell>
        </row>
        <row r="349">
          <cell r="V349">
            <v>0</v>
          </cell>
          <cell r="W349">
            <v>4.6051701859880918</v>
          </cell>
        </row>
        <row r="350">
          <cell r="V350">
            <v>0</v>
          </cell>
          <cell r="W350">
            <v>4.6051701859880918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DTXSID8040721"/>
      <sheetName val="Log"/>
      <sheetName val="Criteria"/>
    </sheetNames>
    <sheetDataSet>
      <sheetData sheetId="0"/>
      <sheetData sheetId="1">
        <row r="249">
          <cell r="R249" t="str">
            <v>DTXSID8040721 - Human</v>
          </cell>
        </row>
        <row r="250">
          <cell r="R250" t="str">
            <v>Time (Mins)</v>
          </cell>
        </row>
        <row r="251">
          <cell r="R251" t="str">
            <v>ln Percent Remaining</v>
          </cell>
        </row>
        <row r="252">
          <cell r="V252">
            <v>15</v>
          </cell>
          <cell r="W252">
            <v>1.3503512306941994</v>
          </cell>
        </row>
        <row r="253">
          <cell r="V253">
            <v>15</v>
          </cell>
          <cell r="W253">
            <v>1.3979683336829398</v>
          </cell>
        </row>
        <row r="254">
          <cell r="V254">
            <v>15</v>
          </cell>
          <cell r="W254">
            <v>1.7935150456275619</v>
          </cell>
        </row>
        <row r="255">
          <cell r="V255">
            <v>0</v>
          </cell>
          <cell r="W255">
            <v>4.6051701859880918</v>
          </cell>
        </row>
        <row r="256">
          <cell r="V256">
            <v>0</v>
          </cell>
          <cell r="W256">
            <v>4.6051701859880918</v>
          </cell>
        </row>
        <row r="257">
          <cell r="V257">
            <v>0</v>
          </cell>
          <cell r="W257">
            <v>4.6051701859880918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showGridLines="0" tabSelected="1" zoomScaleNormal="100" workbookViewId="0">
      <selection activeCell="I24" sqref="I24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7" bestFit="1" customWidth="1"/>
    <col min="4" max="4" width="15.7109375" style="7" bestFit="1" customWidth="1"/>
    <col min="5" max="5" width="40" style="7" customWidth="1"/>
    <col min="6" max="6" width="38.7109375" style="7" customWidth="1"/>
    <col min="7" max="7" width="27.7109375" style="7" bestFit="1" customWidth="1"/>
  </cols>
  <sheetData>
    <row r="1" spans="1:8" ht="15.75" x14ac:dyDescent="0.25">
      <c r="A1" s="6"/>
      <c r="B1" s="1"/>
      <c r="D1" s="8" t="s">
        <v>8</v>
      </c>
    </row>
    <row r="2" spans="1:8" x14ac:dyDescent="0.25">
      <c r="A2" s="6"/>
      <c r="D2" s="9">
        <v>44032</v>
      </c>
    </row>
    <row r="3" spans="1:8" x14ac:dyDescent="0.25">
      <c r="A3" s="6"/>
      <c r="D3" s="9"/>
    </row>
    <row r="4" spans="1:8" x14ac:dyDescent="0.25">
      <c r="A4" s="6"/>
      <c r="D4" s="9"/>
    </row>
    <row r="5" spans="1:8" ht="15.75" thickBot="1" x14ac:dyDescent="0.3">
      <c r="A5" s="10" t="s">
        <v>9</v>
      </c>
    </row>
    <row r="6" spans="1:8" ht="16.5" thickTop="1" thickBot="1" x14ac:dyDescent="0.3">
      <c r="A6" s="25" t="s">
        <v>1</v>
      </c>
      <c r="B6" s="25" t="s">
        <v>3</v>
      </c>
      <c r="C6" s="26" t="s">
        <v>4</v>
      </c>
      <c r="D6" s="26" t="s">
        <v>5</v>
      </c>
      <c r="E6" s="26" t="s">
        <v>6</v>
      </c>
      <c r="F6" s="26" t="s">
        <v>15</v>
      </c>
      <c r="G6" s="26" t="s">
        <v>7</v>
      </c>
    </row>
    <row r="7" spans="1:8" s="22" customFormat="1" ht="15.75" thickTop="1" x14ac:dyDescent="0.25">
      <c r="A7" s="29" t="s">
        <v>57</v>
      </c>
      <c r="B7" s="29" t="s">
        <v>46</v>
      </c>
      <c r="C7" s="31">
        <v>29.476377478542794</v>
      </c>
      <c r="D7" s="31">
        <v>47.030689647295965</v>
      </c>
      <c r="E7" s="31">
        <v>22.466901586063802</v>
      </c>
      <c r="F7" s="30">
        <v>175</v>
      </c>
      <c r="G7" s="7" t="s">
        <v>10</v>
      </c>
    </row>
    <row r="8" spans="1:8" s="22" customFormat="1" x14ac:dyDescent="0.25">
      <c r="A8" s="27" t="s">
        <v>77</v>
      </c>
      <c r="B8" s="27" t="s">
        <v>46</v>
      </c>
      <c r="C8" s="32">
        <v>2.9774933117325117</v>
      </c>
      <c r="D8" s="33">
        <v>465.59109155924472</v>
      </c>
      <c r="E8" s="34">
        <v>80.5</v>
      </c>
      <c r="F8" s="32">
        <v>2.66</v>
      </c>
      <c r="G8" s="7" t="s">
        <v>10</v>
      </c>
    </row>
    <row r="9" spans="1:8" s="22" customFormat="1" x14ac:dyDescent="0.25">
      <c r="A9" s="27" t="s">
        <v>95</v>
      </c>
      <c r="B9" s="27" t="s">
        <v>46</v>
      </c>
      <c r="C9" s="33" t="s">
        <v>605</v>
      </c>
      <c r="D9" s="33" t="s">
        <v>48</v>
      </c>
      <c r="E9" s="33">
        <v>3729.3901678996299</v>
      </c>
      <c r="F9" s="33">
        <v>154.87657993632845</v>
      </c>
      <c r="G9" s="7" t="s">
        <v>10</v>
      </c>
    </row>
    <row r="10" spans="1:8" s="22" customFormat="1" x14ac:dyDescent="0.25">
      <c r="A10" s="27" t="s">
        <v>114</v>
      </c>
      <c r="B10" s="27" t="s">
        <v>46</v>
      </c>
      <c r="C10" s="33">
        <v>289.81956296865985</v>
      </c>
      <c r="D10" s="34">
        <v>4.7833015374113996</v>
      </c>
      <c r="E10" s="35">
        <v>8.9002470166463885E-2</v>
      </c>
      <c r="F10" s="33">
        <v>156.40553099664439</v>
      </c>
      <c r="G10" s="7" t="s">
        <v>10</v>
      </c>
    </row>
    <row r="11" spans="1:8" s="22" customFormat="1" x14ac:dyDescent="0.25">
      <c r="A11" s="27" t="s">
        <v>133</v>
      </c>
      <c r="B11" s="27" t="s">
        <v>46</v>
      </c>
      <c r="C11" s="33">
        <v>614.02269146507888</v>
      </c>
      <c r="D11" s="34">
        <v>2.2577249674798585</v>
      </c>
      <c r="E11" s="35">
        <v>0</v>
      </c>
      <c r="F11" s="34">
        <v>10.57948251495867</v>
      </c>
      <c r="G11" s="7" t="s">
        <v>10</v>
      </c>
    </row>
    <row r="12" spans="1:8" s="22" customFormat="1" x14ac:dyDescent="0.25">
      <c r="A12" s="27" t="s">
        <v>152</v>
      </c>
      <c r="B12" s="27" t="s">
        <v>46</v>
      </c>
      <c r="C12" s="33" t="s">
        <v>823</v>
      </c>
      <c r="D12" s="34" t="s">
        <v>47</v>
      </c>
      <c r="E12" s="27">
        <v>0</v>
      </c>
      <c r="F12" s="34">
        <v>38.799999999999997</v>
      </c>
      <c r="G12" s="7" t="s">
        <v>10</v>
      </c>
      <c r="H12" s="22" t="s">
        <v>824</v>
      </c>
    </row>
    <row r="13" spans="1:8" s="22" customFormat="1" x14ac:dyDescent="0.25">
      <c r="A13" s="27" t="s">
        <v>170</v>
      </c>
      <c r="B13" s="27" t="s">
        <v>46</v>
      </c>
      <c r="C13" s="34">
        <v>23.277110235498256</v>
      </c>
      <c r="D13" s="34">
        <v>59.556119599663717</v>
      </c>
      <c r="E13" s="34">
        <v>25.659500622021934</v>
      </c>
      <c r="F13" s="34">
        <v>33.617971938069779</v>
      </c>
      <c r="G13" s="7" t="s">
        <v>10</v>
      </c>
    </row>
    <row r="14" spans="1:8" s="22" customFormat="1" x14ac:dyDescent="0.25">
      <c r="A14" s="27" t="s">
        <v>189</v>
      </c>
      <c r="B14" s="27" t="s">
        <v>46</v>
      </c>
      <c r="C14" s="33">
        <v>151.69179400700466</v>
      </c>
      <c r="D14" s="32">
        <v>9.1388882977801398</v>
      </c>
      <c r="E14" s="35">
        <v>0</v>
      </c>
      <c r="F14" s="33" t="s">
        <v>818</v>
      </c>
      <c r="G14" s="7" t="s">
        <v>10</v>
      </c>
    </row>
    <row r="15" spans="1:8" s="22" customFormat="1" x14ac:dyDescent="0.25">
      <c r="A15" s="27" t="s">
        <v>207</v>
      </c>
      <c r="B15" s="27" t="s">
        <v>46</v>
      </c>
      <c r="C15" s="33" t="s">
        <v>606</v>
      </c>
      <c r="D15" s="34"/>
      <c r="E15" s="35"/>
      <c r="F15" s="33"/>
      <c r="G15" s="7" t="s">
        <v>10</v>
      </c>
    </row>
    <row r="16" spans="1:8" s="22" customFormat="1" x14ac:dyDescent="0.25">
      <c r="A16" s="27" t="s">
        <v>225</v>
      </c>
      <c r="B16" s="27" t="s">
        <v>46</v>
      </c>
      <c r="C16" s="33">
        <v>170.43482591307873</v>
      </c>
      <c r="D16" s="32">
        <v>8.1338679092904211</v>
      </c>
      <c r="E16" s="35">
        <v>0</v>
      </c>
      <c r="F16" s="32">
        <v>5.9</v>
      </c>
      <c r="G16" s="7" t="s">
        <v>10</v>
      </c>
    </row>
    <row r="17" spans="1:8" s="22" customFormat="1" x14ac:dyDescent="0.25">
      <c r="A17" s="27" t="s">
        <v>244</v>
      </c>
      <c r="B17" s="27" t="s">
        <v>46</v>
      </c>
      <c r="C17" s="33" t="s">
        <v>823</v>
      </c>
      <c r="D17" s="34" t="s">
        <v>47</v>
      </c>
      <c r="E17" s="35">
        <v>0</v>
      </c>
      <c r="F17" s="113">
        <v>141</v>
      </c>
      <c r="G17" s="7" t="s">
        <v>10</v>
      </c>
      <c r="H17" s="22" t="s">
        <v>824</v>
      </c>
    </row>
    <row r="18" spans="1:8" s="22" customFormat="1" x14ac:dyDescent="0.25">
      <c r="A18" s="27" t="s">
        <v>262</v>
      </c>
      <c r="B18" s="27" t="s">
        <v>46</v>
      </c>
      <c r="C18" s="33">
        <v>412</v>
      </c>
      <c r="D18" s="32">
        <v>3.36</v>
      </c>
      <c r="E18" s="35">
        <v>0</v>
      </c>
      <c r="F18" s="34">
        <v>44.5</v>
      </c>
      <c r="G18" s="7" t="s">
        <v>10</v>
      </c>
    </row>
    <row r="19" spans="1:8" s="22" customFormat="1" x14ac:dyDescent="0.25">
      <c r="A19" s="27" t="s">
        <v>54</v>
      </c>
      <c r="B19" s="27" t="s">
        <v>46</v>
      </c>
      <c r="C19" s="33">
        <v>556.04538594754933</v>
      </c>
      <c r="D19" s="32">
        <v>2.4931316690228895</v>
      </c>
      <c r="E19" s="35">
        <v>0</v>
      </c>
      <c r="F19" s="34">
        <v>10</v>
      </c>
      <c r="G19" s="7" t="s">
        <v>10</v>
      </c>
    </row>
    <row r="20" spans="1:8" s="22" customFormat="1" x14ac:dyDescent="0.25">
      <c r="A20" s="27" t="s">
        <v>403</v>
      </c>
      <c r="B20" s="27" t="s">
        <v>46</v>
      </c>
      <c r="C20" s="33" t="s">
        <v>605</v>
      </c>
      <c r="D20" s="34" t="s">
        <v>48</v>
      </c>
      <c r="E20" s="33">
        <v>116.1646969775323</v>
      </c>
      <c r="F20" s="33">
        <v>101.84120782910986</v>
      </c>
      <c r="G20" s="7" t="s">
        <v>10</v>
      </c>
    </row>
    <row r="21" spans="1:8" s="22" customFormat="1" x14ac:dyDescent="0.25">
      <c r="A21" s="27" t="s">
        <v>426</v>
      </c>
      <c r="B21" s="27" t="s">
        <v>46</v>
      </c>
      <c r="C21" s="33">
        <v>171.84405228983354</v>
      </c>
      <c r="D21" s="32">
        <v>8.0671652154812747</v>
      </c>
      <c r="E21" s="112">
        <v>3.5361695726887934E-5</v>
      </c>
      <c r="F21" s="34">
        <v>89.910403047399129</v>
      </c>
      <c r="G21" s="7" t="s">
        <v>10</v>
      </c>
    </row>
    <row r="22" spans="1:8" s="22" customFormat="1" x14ac:dyDescent="0.25">
      <c r="A22" s="27" t="s">
        <v>445</v>
      </c>
      <c r="B22" s="27" t="s">
        <v>46</v>
      </c>
      <c r="C22" s="33" t="s">
        <v>605</v>
      </c>
      <c r="D22" s="33" t="s">
        <v>604</v>
      </c>
      <c r="E22" s="34">
        <v>90.426981373627129</v>
      </c>
      <c r="F22" s="34">
        <v>57.326749760835774</v>
      </c>
      <c r="G22" s="7" t="s">
        <v>10</v>
      </c>
    </row>
    <row r="23" spans="1:8" s="22" customFormat="1" x14ac:dyDescent="0.25">
      <c r="A23" s="27" t="s">
        <v>463</v>
      </c>
      <c r="B23" s="27" t="s">
        <v>46</v>
      </c>
      <c r="C23" s="33" t="s">
        <v>605</v>
      </c>
      <c r="D23" s="34" t="s">
        <v>48</v>
      </c>
      <c r="E23" s="33">
        <v>106.41031149582737</v>
      </c>
      <c r="F23" s="34">
        <v>74.327652459539479</v>
      </c>
      <c r="G23" s="7" t="s">
        <v>10</v>
      </c>
    </row>
    <row r="24" spans="1:8" s="22" customFormat="1" x14ac:dyDescent="0.25">
      <c r="A24" s="27" t="s">
        <v>481</v>
      </c>
      <c r="B24" s="27" t="s">
        <v>46</v>
      </c>
      <c r="C24" s="34">
        <v>20.442246997847885</v>
      </c>
      <c r="D24" s="34">
        <v>67.815165390861225</v>
      </c>
      <c r="E24" s="34">
        <v>30.825430137432619</v>
      </c>
      <c r="F24" s="34">
        <v>73.957708044046058</v>
      </c>
      <c r="G24" s="7" t="s">
        <v>10</v>
      </c>
    </row>
    <row r="25" spans="1:8" s="22" customFormat="1" x14ac:dyDescent="0.25">
      <c r="A25" s="27" t="s">
        <v>499</v>
      </c>
      <c r="B25" s="27" t="s">
        <v>46</v>
      </c>
      <c r="C25" s="34">
        <v>55.84783320616085</v>
      </c>
      <c r="D25" s="34">
        <v>24.822706299140027</v>
      </c>
      <c r="E25" s="34">
        <v>25.660845334499271</v>
      </c>
      <c r="F25" s="34">
        <v>48.689188770441014</v>
      </c>
      <c r="G25" s="7" t="s">
        <v>10</v>
      </c>
    </row>
    <row r="26" spans="1:8" s="22" customFormat="1" x14ac:dyDescent="0.25">
      <c r="A26" s="27" t="s">
        <v>517</v>
      </c>
      <c r="B26" s="27" t="s">
        <v>46</v>
      </c>
      <c r="C26" s="32">
        <v>8.1001312707663509</v>
      </c>
      <c r="D26" s="33">
        <v>171.14467837367945</v>
      </c>
      <c r="E26" s="34">
        <v>43.150229573713972</v>
      </c>
      <c r="F26" s="34">
        <v>58.99631876774464</v>
      </c>
      <c r="G26" s="7" t="s">
        <v>10</v>
      </c>
    </row>
    <row r="27" spans="1:8" s="22" customFormat="1" x14ac:dyDescent="0.25">
      <c r="A27" s="27" t="s">
        <v>535</v>
      </c>
      <c r="B27" s="27" t="s">
        <v>46</v>
      </c>
      <c r="C27" s="34">
        <v>11.705093389991642</v>
      </c>
      <c r="D27" s="33">
        <v>118.43513886913809</v>
      </c>
      <c r="E27" s="34">
        <v>50.760777420501661</v>
      </c>
      <c r="F27" s="34">
        <v>79.721713280720607</v>
      </c>
      <c r="G27" s="7" t="s">
        <v>10</v>
      </c>
    </row>
    <row r="28" spans="1:8" s="22" customFormat="1" x14ac:dyDescent="0.25">
      <c r="A28" s="27" t="s">
        <v>553</v>
      </c>
      <c r="B28" s="27" t="s">
        <v>46</v>
      </c>
      <c r="C28" s="34">
        <v>69.740155502747967</v>
      </c>
      <c r="D28" s="34">
        <v>19.877993547996411</v>
      </c>
      <c r="E28" s="32">
        <v>8.497363008491833</v>
      </c>
      <c r="F28" s="34">
        <v>47.350749094705776</v>
      </c>
      <c r="G28" s="7" t="s">
        <v>10</v>
      </c>
    </row>
    <row r="29" spans="1:8" s="22" customFormat="1" ht="15.75" thickBot="1" x14ac:dyDescent="0.3">
      <c r="A29" s="27" t="s">
        <v>572</v>
      </c>
      <c r="B29" s="27" t="s">
        <v>46</v>
      </c>
      <c r="C29" s="28">
        <v>84.035155281145322</v>
      </c>
      <c r="D29" s="28">
        <v>16.49660022025245</v>
      </c>
      <c r="E29" s="32">
        <v>7.1113195594968808</v>
      </c>
      <c r="F29" s="28">
        <v>54.364453487240475</v>
      </c>
      <c r="G29" s="7" t="s">
        <v>10</v>
      </c>
    </row>
    <row r="30" spans="1:8" s="22" customFormat="1" x14ac:dyDescent="0.25">
      <c r="A30" s="29" t="s">
        <v>57</v>
      </c>
      <c r="B30" s="29" t="s">
        <v>46</v>
      </c>
      <c r="C30" s="30">
        <v>698.39047368927277</v>
      </c>
      <c r="D30" s="31">
        <v>1.9849846373143392</v>
      </c>
      <c r="E30" s="36">
        <v>0</v>
      </c>
      <c r="F30" s="31">
        <v>99.9</v>
      </c>
      <c r="G30" s="23" t="s">
        <v>11</v>
      </c>
    </row>
    <row r="31" spans="1:8" s="22" customFormat="1" x14ac:dyDescent="0.25">
      <c r="A31" s="27" t="s">
        <v>77</v>
      </c>
      <c r="B31" s="27" t="s">
        <v>46</v>
      </c>
      <c r="C31" s="32">
        <v>3.0956392023354318</v>
      </c>
      <c r="D31" s="33">
        <v>447.82168415299611</v>
      </c>
      <c r="E31" s="34">
        <v>86.273473338823507</v>
      </c>
      <c r="F31" s="33">
        <v>107</v>
      </c>
      <c r="G31" s="7" t="s">
        <v>11</v>
      </c>
    </row>
    <row r="32" spans="1:8" s="22" customFormat="1" x14ac:dyDescent="0.25">
      <c r="A32" s="27" t="s">
        <v>95</v>
      </c>
      <c r="B32" s="27" t="s">
        <v>46</v>
      </c>
      <c r="C32" s="32">
        <v>4.7384119298306313</v>
      </c>
      <c r="D32" s="33">
        <v>292.56518463337608</v>
      </c>
      <c r="E32" s="34">
        <v>78.323346899020564</v>
      </c>
      <c r="F32" s="34">
        <v>70.2</v>
      </c>
      <c r="G32" s="7" t="s">
        <v>11</v>
      </c>
    </row>
    <row r="33" spans="1:12" s="22" customFormat="1" x14ac:dyDescent="0.25">
      <c r="A33" s="27" t="s">
        <v>114</v>
      </c>
      <c r="B33" s="27" t="s">
        <v>46</v>
      </c>
      <c r="C33" s="33">
        <v>146.3249001463426</v>
      </c>
      <c r="D33" s="32">
        <v>9.4740837665594064</v>
      </c>
      <c r="E33" s="35">
        <v>0.30579147189519945</v>
      </c>
      <c r="F33" s="33">
        <v>131</v>
      </c>
      <c r="G33" s="7" t="s">
        <v>11</v>
      </c>
    </row>
    <row r="34" spans="1:12" s="22" customFormat="1" x14ac:dyDescent="0.25">
      <c r="A34" s="27" t="s">
        <v>133</v>
      </c>
      <c r="B34" s="27" t="s">
        <v>46</v>
      </c>
      <c r="C34" s="33">
        <v>909.04821316037942</v>
      </c>
      <c r="D34" s="32">
        <v>1.5249954194402147</v>
      </c>
      <c r="E34" s="35">
        <v>0</v>
      </c>
      <c r="F34" s="34">
        <v>97</v>
      </c>
      <c r="G34" s="7" t="s">
        <v>11</v>
      </c>
    </row>
    <row r="35" spans="1:12" s="22" customFormat="1" x14ac:dyDescent="0.25">
      <c r="A35" s="27" t="s">
        <v>152</v>
      </c>
      <c r="B35" s="27" t="s">
        <v>46</v>
      </c>
      <c r="C35" s="33">
        <v>273.85092742334365</v>
      </c>
      <c r="D35" s="32">
        <v>5.062222626607471</v>
      </c>
      <c r="E35" s="35">
        <v>0</v>
      </c>
      <c r="F35" s="34">
        <v>63.8</v>
      </c>
      <c r="G35" s="7" t="s">
        <v>11</v>
      </c>
    </row>
    <row r="36" spans="1:12" s="22" customFormat="1" x14ac:dyDescent="0.25">
      <c r="A36" s="27" t="s">
        <v>170</v>
      </c>
      <c r="B36" s="27" t="s">
        <v>46</v>
      </c>
      <c r="C36" s="34">
        <v>14.246312322439142</v>
      </c>
      <c r="D36" s="34">
        <v>97.308996864849036</v>
      </c>
      <c r="E36" s="34">
        <v>38.622657998025275</v>
      </c>
      <c r="F36" s="34">
        <v>73.8</v>
      </c>
      <c r="G36" s="7" t="s">
        <v>11</v>
      </c>
    </row>
    <row r="37" spans="1:12" s="22" customFormat="1" x14ac:dyDescent="0.25">
      <c r="A37" s="27" t="s">
        <v>189</v>
      </c>
      <c r="B37" s="27" t="s">
        <v>46</v>
      </c>
      <c r="C37" s="34">
        <v>94.33676997069108</v>
      </c>
      <c r="D37" s="34">
        <v>14.695164584822969</v>
      </c>
      <c r="E37" s="32">
        <v>1.1237074746100137</v>
      </c>
      <c r="F37" s="33">
        <v>238</v>
      </c>
      <c r="G37" s="7" t="s">
        <v>11</v>
      </c>
      <c r="L37" s="22" t="s">
        <v>39</v>
      </c>
    </row>
    <row r="38" spans="1:12" s="22" customFormat="1" x14ac:dyDescent="0.25">
      <c r="A38" s="27" t="s">
        <v>207</v>
      </c>
      <c r="B38" s="27" t="s">
        <v>46</v>
      </c>
      <c r="C38" s="33">
        <v>190.3442698409074</v>
      </c>
      <c r="D38" s="32">
        <v>7.283089542325472</v>
      </c>
      <c r="E38" s="35">
        <v>0</v>
      </c>
      <c r="F38" s="33" t="s">
        <v>836</v>
      </c>
      <c r="G38" s="7" t="s">
        <v>11</v>
      </c>
    </row>
    <row r="39" spans="1:12" s="22" customFormat="1" x14ac:dyDescent="0.25">
      <c r="A39" s="27" t="s">
        <v>225</v>
      </c>
      <c r="B39" s="27" t="s">
        <v>46</v>
      </c>
      <c r="C39" s="33">
        <v>171.28594260134318</v>
      </c>
      <c r="D39" s="32">
        <v>8.0934508697330756</v>
      </c>
      <c r="E39" s="35">
        <v>0</v>
      </c>
      <c r="F39" s="34">
        <v>79.5</v>
      </c>
      <c r="G39" s="7" t="s">
        <v>11</v>
      </c>
    </row>
    <row r="40" spans="1:12" s="22" customFormat="1" x14ac:dyDescent="0.25">
      <c r="A40" s="27" t="s">
        <v>244</v>
      </c>
      <c r="B40" s="27" t="s">
        <v>46</v>
      </c>
      <c r="C40" s="33">
        <v>121.90994007527577</v>
      </c>
      <c r="D40" s="34">
        <v>11.371462903385032</v>
      </c>
      <c r="E40" s="32">
        <v>1.0831289288730921</v>
      </c>
      <c r="F40" s="33">
        <v>161</v>
      </c>
      <c r="G40" s="7" t="s">
        <v>11</v>
      </c>
    </row>
    <row r="41" spans="1:12" x14ac:dyDescent="0.25">
      <c r="A41" s="27" t="s">
        <v>262</v>
      </c>
      <c r="B41" s="27" t="s">
        <v>46</v>
      </c>
      <c r="C41" s="33">
        <v>281.60691818887449</v>
      </c>
      <c r="D41" s="32">
        <v>4.9227993759375588</v>
      </c>
      <c r="E41" s="35">
        <v>0</v>
      </c>
      <c r="F41" s="34">
        <v>37.9</v>
      </c>
      <c r="G41" s="7" t="s">
        <v>11</v>
      </c>
    </row>
    <row r="42" spans="1:12" x14ac:dyDescent="0.25">
      <c r="A42" s="27" t="s">
        <v>54</v>
      </c>
      <c r="B42" s="27" t="s">
        <v>46</v>
      </c>
      <c r="C42" s="33">
        <v>540.94997967410268</v>
      </c>
      <c r="D42" s="32">
        <v>2.5627034165988301</v>
      </c>
      <c r="E42" s="35">
        <v>0</v>
      </c>
      <c r="F42" s="113">
        <v>12.9</v>
      </c>
      <c r="G42" s="7" t="s">
        <v>11</v>
      </c>
    </row>
    <row r="43" spans="1:12" x14ac:dyDescent="0.25">
      <c r="A43" s="27" t="s">
        <v>403</v>
      </c>
      <c r="B43" s="27" t="s">
        <v>46</v>
      </c>
      <c r="C43" s="33" t="s">
        <v>605</v>
      </c>
      <c r="D43" s="32" t="s">
        <v>48</v>
      </c>
      <c r="E43" s="33">
        <v>102.95126629912768</v>
      </c>
      <c r="F43" s="33">
        <v>104.4346540476209</v>
      </c>
      <c r="G43" s="7" t="s">
        <v>11</v>
      </c>
    </row>
    <row r="44" spans="1:12" x14ac:dyDescent="0.25">
      <c r="A44" s="27" t="s">
        <v>426</v>
      </c>
      <c r="B44" s="27" t="s">
        <v>46</v>
      </c>
      <c r="C44" s="33">
        <v>142.08258086118767</v>
      </c>
      <c r="D44" s="32">
        <v>9.7569621322847251</v>
      </c>
      <c r="E44" s="35">
        <v>0.27078780101412286</v>
      </c>
      <c r="F44" s="34">
        <v>95.590653487142575</v>
      </c>
      <c r="G44" s="7" t="s">
        <v>11</v>
      </c>
    </row>
    <row r="45" spans="1:12" x14ac:dyDescent="0.25">
      <c r="A45" s="27" t="s">
        <v>445</v>
      </c>
      <c r="B45" s="27" t="s">
        <v>46</v>
      </c>
      <c r="C45" s="33" t="s">
        <v>605</v>
      </c>
      <c r="D45" s="32" t="s">
        <v>48</v>
      </c>
      <c r="E45" s="34">
        <v>93.980327934643853</v>
      </c>
      <c r="F45" s="34">
        <v>92.261306726463161</v>
      </c>
      <c r="G45" s="7" t="s">
        <v>11</v>
      </c>
    </row>
    <row r="46" spans="1:12" x14ac:dyDescent="0.25">
      <c r="A46" s="27" t="s">
        <v>463</v>
      </c>
      <c r="B46" s="27" t="s">
        <v>46</v>
      </c>
      <c r="C46" s="33" t="s">
        <v>605</v>
      </c>
      <c r="D46" s="32" t="s">
        <v>48</v>
      </c>
      <c r="E46" s="33">
        <v>101.97948041893493</v>
      </c>
      <c r="F46" s="33">
        <v>100.61133972732443</v>
      </c>
      <c r="G46" s="7" t="s">
        <v>11</v>
      </c>
    </row>
    <row r="47" spans="1:12" x14ac:dyDescent="0.25">
      <c r="A47" s="27" t="s">
        <v>481</v>
      </c>
      <c r="B47" s="27" t="s">
        <v>46</v>
      </c>
      <c r="C47" s="32">
        <v>4.1546077453901926</v>
      </c>
      <c r="D47" s="33">
        <v>333.67635311855236</v>
      </c>
      <c r="E47" s="34">
        <v>76.533885273588965</v>
      </c>
      <c r="F47" s="34">
        <v>67.953749943209559</v>
      </c>
      <c r="G47" s="7" t="s">
        <v>11</v>
      </c>
    </row>
    <row r="48" spans="1:12" x14ac:dyDescent="0.25">
      <c r="A48" s="27" t="s">
        <v>499</v>
      </c>
      <c r="B48" s="27" t="s">
        <v>46</v>
      </c>
      <c r="C48" s="34">
        <v>18.903667701645052</v>
      </c>
      <c r="D48" s="34">
        <v>73.334676793924558</v>
      </c>
      <c r="E48" s="34">
        <v>33.857159148502369</v>
      </c>
      <c r="F48" s="34">
        <v>73.631208851935767</v>
      </c>
      <c r="G48" s="7" t="s">
        <v>11</v>
      </c>
    </row>
    <row r="49" spans="1:7" x14ac:dyDescent="0.25">
      <c r="A49" s="27" t="s">
        <v>517</v>
      </c>
      <c r="B49" s="27" t="s">
        <v>46</v>
      </c>
      <c r="C49" s="32">
        <v>9.0236913505521557</v>
      </c>
      <c r="D49" s="33">
        <v>153.62829991243703</v>
      </c>
      <c r="E49" s="34">
        <v>57.860654993658876</v>
      </c>
      <c r="F49" s="34">
        <v>72.259380654271681</v>
      </c>
      <c r="G49" s="7" t="s">
        <v>11</v>
      </c>
    </row>
    <row r="50" spans="1:7" x14ac:dyDescent="0.25">
      <c r="A50" s="27" t="s">
        <v>535</v>
      </c>
      <c r="B50" s="27" t="s">
        <v>46</v>
      </c>
      <c r="C50" s="32">
        <v>7.3351336189195155</v>
      </c>
      <c r="D50" s="33">
        <v>188.99374341923649</v>
      </c>
      <c r="E50" s="34">
        <v>64.10603262560943</v>
      </c>
      <c r="F50" s="34">
        <v>61.031745443860046</v>
      </c>
      <c r="G50" s="7" t="s">
        <v>11</v>
      </c>
    </row>
    <row r="51" spans="1:7" x14ac:dyDescent="0.25">
      <c r="A51" s="27" t="s">
        <v>553</v>
      </c>
      <c r="B51" s="27" t="s">
        <v>46</v>
      </c>
      <c r="C51" s="34">
        <v>58.769187151741214</v>
      </c>
      <c r="D51" s="34">
        <v>23.588795903208567</v>
      </c>
      <c r="E51" s="34">
        <v>10.129272977867936</v>
      </c>
      <c r="F51" s="34">
        <v>30.634639329773805</v>
      </c>
      <c r="G51" s="7" t="s">
        <v>11</v>
      </c>
    </row>
    <row r="52" spans="1:7" ht="15.75" thickBot="1" x14ac:dyDescent="0.3">
      <c r="A52" s="2" t="s">
        <v>572</v>
      </c>
      <c r="B52" s="2" t="s">
        <v>46</v>
      </c>
      <c r="C52" s="14">
        <v>21.064467799420491</v>
      </c>
      <c r="D52" s="14">
        <v>65.811981309968303</v>
      </c>
      <c r="E52" s="24">
        <v>24.799476190961371</v>
      </c>
      <c r="F52" s="14">
        <v>81.559961896872679</v>
      </c>
      <c r="G52" s="7" t="s">
        <v>11</v>
      </c>
    </row>
    <row r="53" spans="1:7" x14ac:dyDescent="0.25">
      <c r="A53" s="4" t="s">
        <v>17</v>
      </c>
      <c r="B53" s="4" t="s">
        <v>46</v>
      </c>
      <c r="C53" s="13">
        <v>30.700647493271909</v>
      </c>
      <c r="D53" s="13">
        <v>45.15521574662877</v>
      </c>
      <c r="E53" s="13">
        <v>15.043607537439476</v>
      </c>
      <c r="F53" s="11">
        <v>189.48135401832323</v>
      </c>
      <c r="G53" s="12" t="s">
        <v>53</v>
      </c>
    </row>
    <row r="54" spans="1:7" ht="15.75" thickBot="1" x14ac:dyDescent="0.3">
      <c r="A54" s="18"/>
      <c r="B54" s="18"/>
      <c r="C54" s="19"/>
      <c r="D54" s="19"/>
      <c r="E54" s="21"/>
      <c r="F54" s="19"/>
      <c r="G54" s="20"/>
    </row>
    <row r="55" spans="1:7" ht="15.75" thickTop="1" x14ac:dyDescent="0.25">
      <c r="A55" s="16" t="s">
        <v>12</v>
      </c>
      <c r="B55" s="5"/>
      <c r="C55" s="15"/>
      <c r="D55" s="15"/>
      <c r="E55" s="15"/>
      <c r="F55" s="15"/>
      <c r="G55" s="15"/>
    </row>
    <row r="56" spans="1:7" x14ac:dyDescent="0.25">
      <c r="A56" s="17" t="s">
        <v>13</v>
      </c>
    </row>
    <row r="57" spans="1:7" x14ac:dyDescent="0.25">
      <c r="A57" s="3" t="s">
        <v>14</v>
      </c>
    </row>
    <row r="58" spans="1:7" x14ac:dyDescent="0.25">
      <c r="A58" s="3" t="s">
        <v>16</v>
      </c>
    </row>
  </sheetData>
  <pageMargins left="0.7" right="0.7" top="0.75" bottom="0.75" header="0.3" footer="0.3"/>
  <pageSetup scale="6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66"/>
  <sheetViews>
    <sheetView topLeftCell="D1" workbookViewId="0">
      <pane ySplit="1" topLeftCell="A209" activePane="bottomLeft" state="frozenSplit"/>
      <selection pane="bottomLeft" activeCell="AD55" sqref="AD55"/>
    </sheetView>
  </sheetViews>
  <sheetFormatPr defaultRowHeight="15" x14ac:dyDescent="0.25"/>
  <cols>
    <col min="1" max="1" width="65.28515625" style="40" bestFit="1" customWidth="1"/>
    <col min="2" max="2" width="15.85546875" style="40" bestFit="1" customWidth="1"/>
    <col min="3" max="3" width="11.85546875" style="40" bestFit="1" customWidth="1"/>
    <col min="4" max="4" width="8" style="40" bestFit="1" customWidth="1"/>
    <col min="5" max="5" width="10.5703125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ht="15.75" thickBot="1" x14ac:dyDescent="0.3">
      <c r="A1" s="37" t="s">
        <v>18</v>
      </c>
      <c r="B1" s="37" t="s">
        <v>19</v>
      </c>
      <c r="C1" s="37" t="s">
        <v>0</v>
      </c>
      <c r="D1" s="37" t="s">
        <v>20</v>
      </c>
      <c r="E1" s="37" t="s">
        <v>21</v>
      </c>
      <c r="F1" s="37" t="s">
        <v>22</v>
      </c>
      <c r="G1" s="38" t="s">
        <v>23</v>
      </c>
      <c r="H1" s="38" t="s">
        <v>24</v>
      </c>
      <c r="I1" s="38" t="s">
        <v>25</v>
      </c>
      <c r="J1" s="39"/>
      <c r="K1" s="38"/>
      <c r="R1" s="41" t="s">
        <v>26</v>
      </c>
      <c r="Z1" s="42" t="s">
        <v>27</v>
      </c>
    </row>
    <row r="2" spans="1:30" ht="16.5" thickTop="1" thickBot="1" x14ac:dyDescent="0.3">
      <c r="A2" s="44" t="s">
        <v>56</v>
      </c>
      <c r="B2" s="44" t="s">
        <v>57</v>
      </c>
      <c r="C2" s="44" t="s">
        <v>58</v>
      </c>
      <c r="D2" s="44">
        <v>27455</v>
      </c>
      <c r="E2" s="44">
        <v>1371048</v>
      </c>
      <c r="F2" s="44">
        <v>2.0029999999999999E-2</v>
      </c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 t="s">
        <v>59</v>
      </c>
      <c r="S2" s="44"/>
      <c r="T2" s="44">
        <v>1</v>
      </c>
      <c r="U2" s="44"/>
      <c r="V2" s="44"/>
      <c r="W2" s="44"/>
      <c r="X2" s="44"/>
      <c r="Y2" s="44"/>
      <c r="Z2" s="46" t="s">
        <v>28</v>
      </c>
      <c r="AA2" s="46" t="s">
        <v>29</v>
      </c>
      <c r="AB2" s="46" t="s">
        <v>30</v>
      </c>
      <c r="AC2" s="46" t="s">
        <v>31</v>
      </c>
      <c r="AD2" s="46" t="s">
        <v>32</v>
      </c>
    </row>
    <row r="3" spans="1:30" ht="15.75" thickTop="1" x14ac:dyDescent="0.25">
      <c r="A3" s="47" t="s">
        <v>60</v>
      </c>
      <c r="B3" s="47" t="s">
        <v>57</v>
      </c>
      <c r="C3" s="47" t="s">
        <v>58</v>
      </c>
      <c r="D3" s="47">
        <v>27895</v>
      </c>
      <c r="E3" s="47">
        <v>1414935</v>
      </c>
      <c r="F3" s="47">
        <v>1.9709999999999998E-2</v>
      </c>
      <c r="G3" s="47"/>
      <c r="H3" s="47"/>
      <c r="I3" s="47"/>
      <c r="J3" s="48"/>
      <c r="K3" s="47"/>
      <c r="L3" s="47"/>
      <c r="M3" s="47"/>
      <c r="N3" s="47"/>
      <c r="O3" s="47"/>
      <c r="P3" s="47"/>
      <c r="Q3" s="47"/>
      <c r="R3" s="47" t="s">
        <v>28</v>
      </c>
      <c r="S3" s="47"/>
      <c r="T3" s="47">
        <v>5</v>
      </c>
      <c r="U3" s="47"/>
      <c r="V3" s="47"/>
      <c r="W3" s="47"/>
      <c r="X3" s="47"/>
      <c r="Y3" s="47"/>
      <c r="Z3" s="49">
        <v>120</v>
      </c>
      <c r="AA3" s="50">
        <v>0.17291635038712619</v>
      </c>
      <c r="AB3" s="50">
        <v>0.23944660030369497</v>
      </c>
      <c r="AC3" s="50">
        <v>0.26164409689109286</v>
      </c>
      <c r="AD3" s="50">
        <v>0.224669015860638</v>
      </c>
    </row>
    <row r="4" spans="1:30" x14ac:dyDescent="0.25">
      <c r="A4" s="44" t="s">
        <v>61</v>
      </c>
      <c r="B4" s="44" t="s">
        <v>57</v>
      </c>
      <c r="C4" s="44" t="s">
        <v>58</v>
      </c>
      <c r="D4" s="44">
        <v>28906</v>
      </c>
      <c r="E4" s="44">
        <v>1402530</v>
      </c>
      <c r="F4" s="44">
        <v>2.061E-2</v>
      </c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33</v>
      </c>
      <c r="S4" s="44"/>
      <c r="T4" s="44">
        <v>19</v>
      </c>
      <c r="U4" s="44"/>
      <c r="V4" s="44"/>
      <c r="W4" s="44"/>
      <c r="X4" s="44"/>
      <c r="Y4" s="44"/>
      <c r="Z4" s="49">
        <v>60</v>
      </c>
      <c r="AA4" s="50">
        <v>0.91437680279338096</v>
      </c>
      <c r="AB4" s="50">
        <v>0.52664079635566041</v>
      </c>
      <c r="AC4" s="50">
        <v>0.47438489414457374</v>
      </c>
      <c r="AD4" s="50">
        <v>0.63846749776453837</v>
      </c>
    </row>
    <row r="5" spans="1:30" x14ac:dyDescent="0.25">
      <c r="A5" s="47" t="s">
        <v>62</v>
      </c>
      <c r="B5" s="47" t="s">
        <v>57</v>
      </c>
      <c r="C5" s="47" t="s">
        <v>58</v>
      </c>
      <c r="D5" s="47">
        <v>56906</v>
      </c>
      <c r="E5" s="47">
        <v>1455335</v>
      </c>
      <c r="F5" s="47">
        <v>3.9100000000000003E-2</v>
      </c>
      <c r="G5" s="47">
        <v>17.29163503871262</v>
      </c>
      <c r="H5" s="47">
        <v>120</v>
      </c>
      <c r="I5" s="51">
        <v>2.850222860794581</v>
      </c>
      <c r="J5" s="48"/>
      <c r="K5" s="47"/>
      <c r="L5" s="47"/>
      <c r="M5" s="47"/>
      <c r="N5" s="47"/>
      <c r="O5" s="47"/>
      <c r="P5" s="47"/>
      <c r="Q5" s="47"/>
      <c r="R5" s="47"/>
      <c r="S5" s="47"/>
      <c r="T5" s="47"/>
      <c r="U5" s="47">
        <v>1</v>
      </c>
      <c r="V5" s="47">
        <v>120</v>
      </c>
      <c r="W5" s="47">
        <v>2.850222860794581</v>
      </c>
      <c r="X5" s="47"/>
      <c r="Y5" s="47"/>
      <c r="Z5" s="49">
        <v>30</v>
      </c>
      <c r="AA5" s="52">
        <v>2.9392743282222562</v>
      </c>
      <c r="AB5" s="52">
        <v>4.6574995782014508</v>
      </c>
      <c r="AC5" s="52">
        <v>3.9330535952698842</v>
      </c>
      <c r="AD5" s="52">
        <v>3.8432758338978634</v>
      </c>
    </row>
    <row r="6" spans="1:30" x14ac:dyDescent="0.25">
      <c r="A6" s="44" t="s">
        <v>63</v>
      </c>
      <c r="B6" s="44" t="s">
        <v>57</v>
      </c>
      <c r="C6" s="44" t="s">
        <v>58</v>
      </c>
      <c r="D6" s="44">
        <v>65862</v>
      </c>
      <c r="E6" s="44">
        <v>1504814</v>
      </c>
      <c r="F6" s="44">
        <v>4.3770000000000003E-2</v>
      </c>
      <c r="G6" s="44">
        <v>23.944660030369498</v>
      </c>
      <c r="H6" s="44">
        <v>120</v>
      </c>
      <c r="I6" s="53">
        <v>3.1757453357555683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>
        <v>2</v>
      </c>
      <c r="V6" s="44">
        <v>120</v>
      </c>
      <c r="W6" s="44">
        <v>3.1757453357555683</v>
      </c>
      <c r="X6" s="44"/>
      <c r="Y6" s="44"/>
      <c r="Z6" s="49">
        <v>15</v>
      </c>
      <c r="AA6" s="50">
        <v>0.44335812964930932</v>
      </c>
      <c r="AB6" s="50">
        <v>0.61400371182723124</v>
      </c>
      <c r="AC6" s="52">
        <v>1.6843410261300784</v>
      </c>
      <c r="AD6" s="50">
        <v>0.91390095586887299</v>
      </c>
    </row>
    <row r="7" spans="1:30" ht="15.75" thickBot="1" x14ac:dyDescent="0.3">
      <c r="A7" s="47" t="s">
        <v>64</v>
      </c>
      <c r="B7" s="47" t="s">
        <v>57</v>
      </c>
      <c r="C7" s="47" t="s">
        <v>58</v>
      </c>
      <c r="D7" s="47">
        <v>64925</v>
      </c>
      <c r="E7" s="47">
        <v>1510437</v>
      </c>
      <c r="F7" s="47">
        <v>4.2979999999999997E-2</v>
      </c>
      <c r="G7" s="47">
        <v>26.164409689109284</v>
      </c>
      <c r="H7" s="47">
        <v>120</v>
      </c>
      <c r="I7" s="51">
        <v>3.2644000784807794</v>
      </c>
      <c r="J7" s="48"/>
      <c r="K7" s="47"/>
      <c r="L7" s="47"/>
      <c r="M7" s="47"/>
      <c r="N7" s="47"/>
      <c r="O7" s="47"/>
      <c r="P7" s="47"/>
      <c r="Q7" s="47"/>
      <c r="R7" s="47"/>
      <c r="S7" s="47"/>
      <c r="T7" s="47"/>
      <c r="U7" s="47">
        <v>3</v>
      </c>
      <c r="V7" s="47">
        <v>120</v>
      </c>
      <c r="W7" s="47">
        <v>3.2644000784807794</v>
      </c>
      <c r="X7" s="47"/>
      <c r="Y7" s="47"/>
      <c r="Z7" s="54">
        <v>0</v>
      </c>
      <c r="AA7" s="55">
        <v>1</v>
      </c>
      <c r="AB7" s="55">
        <v>1</v>
      </c>
      <c r="AC7" s="55">
        <v>1</v>
      </c>
      <c r="AD7" s="55">
        <v>1</v>
      </c>
    </row>
    <row r="8" spans="1:30" ht="16.5" thickTop="1" thickBot="1" x14ac:dyDescent="0.3">
      <c r="A8" s="44" t="s">
        <v>65</v>
      </c>
      <c r="B8" s="44" t="s">
        <v>57</v>
      </c>
      <c r="C8" s="44" t="s">
        <v>58</v>
      </c>
      <c r="D8" s="44">
        <v>187285</v>
      </c>
      <c r="E8" s="44">
        <v>1554826</v>
      </c>
      <c r="F8" s="44">
        <v>0.1205</v>
      </c>
      <c r="G8" s="44">
        <v>91.437680279338096</v>
      </c>
      <c r="H8" s="44">
        <v>60</v>
      </c>
      <c r="I8" s="53">
        <v>4.5156576503911197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>
        <v>4</v>
      </c>
      <c r="V8" s="44">
        <v>60</v>
      </c>
      <c r="W8" s="44">
        <v>4.5156576503911197</v>
      </c>
      <c r="X8" s="44"/>
      <c r="Y8" s="44"/>
    </row>
    <row r="9" spans="1:30" x14ac:dyDescent="0.25">
      <c r="A9" s="47" t="s">
        <v>66</v>
      </c>
      <c r="B9" s="47" t="s">
        <v>57</v>
      </c>
      <c r="C9" s="47" t="s">
        <v>58</v>
      </c>
      <c r="D9" s="47">
        <v>121310</v>
      </c>
      <c r="E9" s="47">
        <v>1681677</v>
      </c>
      <c r="F9" s="47">
        <v>7.2139999999999996E-2</v>
      </c>
      <c r="G9" s="47">
        <v>52.66407963556604</v>
      </c>
      <c r="H9" s="47">
        <v>60</v>
      </c>
      <c r="I9" s="51">
        <v>3.9639336223087063</v>
      </c>
      <c r="J9" s="48"/>
      <c r="K9" s="47"/>
      <c r="L9" s="47"/>
      <c r="M9" s="47"/>
      <c r="N9" s="47"/>
      <c r="O9" s="47"/>
      <c r="P9" s="47"/>
      <c r="Q9" s="47"/>
      <c r="R9" s="47"/>
      <c r="S9" s="47"/>
      <c r="T9" s="47"/>
      <c r="U9" s="47">
        <v>5</v>
      </c>
      <c r="V9" s="47">
        <v>60</v>
      </c>
      <c r="W9" s="47">
        <v>3.9639336223087063</v>
      </c>
      <c r="X9" s="47"/>
      <c r="Y9" s="47"/>
      <c r="Z9" s="56" t="s">
        <v>34</v>
      </c>
      <c r="AA9" s="57">
        <v>-1.4738188739271397E-2</v>
      </c>
    </row>
    <row r="10" spans="1:30" x14ac:dyDescent="0.25">
      <c r="A10" s="44" t="s">
        <v>67</v>
      </c>
      <c r="B10" s="44" t="s">
        <v>57</v>
      </c>
      <c r="C10" s="44" t="s">
        <v>58</v>
      </c>
      <c r="D10" s="44">
        <v>95828</v>
      </c>
      <c r="E10" s="44">
        <v>1556462</v>
      </c>
      <c r="F10" s="44">
        <v>6.157E-2</v>
      </c>
      <c r="G10" s="44">
        <v>47.438489414457372</v>
      </c>
      <c r="H10" s="44">
        <v>60</v>
      </c>
      <c r="I10" s="53">
        <v>3.8594339121601027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>
        <v>6</v>
      </c>
      <c r="V10" s="44">
        <v>60</v>
      </c>
      <c r="W10" s="44">
        <v>3.8594339121601027</v>
      </c>
      <c r="X10" s="44"/>
      <c r="Y10" s="44"/>
      <c r="Z10" s="58" t="s">
        <v>35</v>
      </c>
      <c r="AA10" s="59">
        <v>5.0820335195202562</v>
      </c>
    </row>
    <row r="11" spans="1:30" ht="17.25" x14ac:dyDescent="0.25">
      <c r="A11" s="47" t="s">
        <v>68</v>
      </c>
      <c r="B11" s="47" t="s">
        <v>57</v>
      </c>
      <c r="C11" s="47" t="s">
        <v>58</v>
      </c>
      <c r="D11" s="47">
        <v>457554</v>
      </c>
      <c r="E11" s="47">
        <v>1334798</v>
      </c>
      <c r="F11" s="47">
        <v>0.34279999999999999</v>
      </c>
      <c r="G11" s="47">
        <v>293.92743282222563</v>
      </c>
      <c r="H11" s="47">
        <v>30</v>
      </c>
      <c r="I11" s="51">
        <v>5.6833329097365635</v>
      </c>
      <c r="J11" s="48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>
        <v>7</v>
      </c>
      <c r="V11" s="47">
        <v>30</v>
      </c>
      <c r="W11" s="47">
        <v>5.6833329097365635</v>
      </c>
      <c r="X11" s="47"/>
      <c r="Y11" s="47"/>
      <c r="Z11" s="58" t="s">
        <v>36</v>
      </c>
      <c r="AA11" s="60">
        <v>0.42038065501931465</v>
      </c>
    </row>
    <row r="12" spans="1:30" ht="18" x14ac:dyDescent="0.35">
      <c r="A12" s="44" t="s">
        <v>69</v>
      </c>
      <c r="B12" s="44" t="s">
        <v>57</v>
      </c>
      <c r="C12" s="44" t="s">
        <v>58</v>
      </c>
      <c r="D12" s="44">
        <v>650465</v>
      </c>
      <c r="E12" s="44">
        <v>1354627</v>
      </c>
      <c r="F12" s="44">
        <v>0.48020000000000002</v>
      </c>
      <c r="G12" s="44">
        <v>465.74995782014508</v>
      </c>
      <c r="H12" s="44">
        <v>30</v>
      </c>
      <c r="I12" s="53">
        <v>6.143648918918398</v>
      </c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>
        <v>8</v>
      </c>
      <c r="V12" s="44">
        <v>30</v>
      </c>
      <c r="W12" s="44">
        <v>6.143648918918398</v>
      </c>
      <c r="X12" s="44"/>
      <c r="Y12" s="44"/>
      <c r="Z12" s="58" t="s">
        <v>37</v>
      </c>
      <c r="AA12" s="61">
        <v>47.030689647295965</v>
      </c>
    </row>
    <row r="13" spans="1:30" ht="18.75" x14ac:dyDescent="0.35">
      <c r="A13" s="47" t="s">
        <v>70</v>
      </c>
      <c r="B13" s="47" t="s">
        <v>57</v>
      </c>
      <c r="C13" s="47" t="s">
        <v>58</v>
      </c>
      <c r="D13" s="47">
        <v>503464</v>
      </c>
      <c r="E13" s="47">
        <v>1384058</v>
      </c>
      <c r="F13" s="47">
        <v>0.36380000000000001</v>
      </c>
      <c r="G13" s="47">
        <v>393.30535952698841</v>
      </c>
      <c r="H13" s="47">
        <v>30</v>
      </c>
      <c r="I13" s="51">
        <v>5.9745863064158247</v>
      </c>
      <c r="J13" s="4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>
        <v>9</v>
      </c>
      <c r="V13" s="47">
        <v>30</v>
      </c>
      <c r="W13" s="47">
        <v>5.9745863064158247</v>
      </c>
      <c r="X13" s="47"/>
      <c r="Y13" s="47"/>
      <c r="Z13" s="58" t="s">
        <v>38</v>
      </c>
      <c r="AA13" s="61">
        <v>29.476377478542794</v>
      </c>
    </row>
    <row r="14" spans="1:30" ht="15.75" thickBot="1" x14ac:dyDescent="0.3">
      <c r="A14" s="44" t="s">
        <v>71</v>
      </c>
      <c r="B14" s="44" t="s">
        <v>57</v>
      </c>
      <c r="C14" s="44" t="s">
        <v>58</v>
      </c>
      <c r="D14" s="44">
        <v>96065</v>
      </c>
      <c r="E14" s="44">
        <v>1396510</v>
      </c>
      <c r="F14" s="44">
        <v>6.8790000000000004E-2</v>
      </c>
      <c r="G14" s="44">
        <v>44.33581296493093</v>
      </c>
      <c r="H14" s="44">
        <v>15</v>
      </c>
      <c r="I14" s="53">
        <v>3.7917927695293292</v>
      </c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>
        <v>10</v>
      </c>
      <c r="V14" s="44">
        <v>15</v>
      </c>
      <c r="W14" s="44">
        <v>3.7917927695293292</v>
      </c>
      <c r="X14" s="44"/>
      <c r="Y14" s="44"/>
      <c r="Z14" s="62" t="s">
        <v>7</v>
      </c>
      <c r="AA14" s="63" t="s">
        <v>39</v>
      </c>
    </row>
    <row r="15" spans="1:30" x14ac:dyDescent="0.25">
      <c r="A15" s="47" t="s">
        <v>72</v>
      </c>
      <c r="B15" s="47" t="s">
        <v>57</v>
      </c>
      <c r="C15" s="47" t="s">
        <v>58</v>
      </c>
      <c r="D15" s="47">
        <v>115985</v>
      </c>
      <c r="E15" s="47">
        <v>1435996</v>
      </c>
      <c r="F15" s="47">
        <v>8.0769999999999995E-2</v>
      </c>
      <c r="G15" s="47">
        <v>61.40037118272312</v>
      </c>
      <c r="H15" s="47">
        <v>15</v>
      </c>
      <c r="I15" s="51">
        <v>4.117415880456047</v>
      </c>
      <c r="J15" s="4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>
        <v>11</v>
      </c>
      <c r="V15" s="47">
        <v>15</v>
      </c>
      <c r="W15" s="47">
        <v>4.117415880456047</v>
      </c>
      <c r="X15" s="47"/>
      <c r="Y15" s="47"/>
    </row>
    <row r="16" spans="1:30" x14ac:dyDescent="0.25">
      <c r="A16" s="44" t="s">
        <v>73</v>
      </c>
      <c r="B16" s="44" t="s">
        <v>57</v>
      </c>
      <c r="C16" s="44" t="s">
        <v>58</v>
      </c>
      <c r="D16" s="44">
        <v>236600</v>
      </c>
      <c r="E16" s="44">
        <v>1414464</v>
      </c>
      <c r="F16" s="44">
        <v>0.1673</v>
      </c>
      <c r="G16" s="44">
        <v>168.43410261300784</v>
      </c>
      <c r="H16" s="44">
        <v>15</v>
      </c>
      <c r="I16" s="53">
        <v>5.126544590884361</v>
      </c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>
        <v>12</v>
      </c>
      <c r="V16" s="44">
        <v>15</v>
      </c>
      <c r="W16" s="44">
        <v>5.126544590884361</v>
      </c>
      <c r="X16" s="44"/>
      <c r="Y16" s="44"/>
    </row>
    <row r="17" spans="1:30" x14ac:dyDescent="0.25">
      <c r="A17" s="47" t="s">
        <v>74</v>
      </c>
      <c r="B17" s="47" t="s">
        <v>57</v>
      </c>
      <c r="C17" s="47" t="s">
        <v>58</v>
      </c>
      <c r="D17" s="47">
        <v>178809</v>
      </c>
      <c r="E17" s="47">
        <v>1376969</v>
      </c>
      <c r="F17" s="47">
        <v>0.12989999999999999</v>
      </c>
      <c r="G17" s="47">
        <v>100</v>
      </c>
      <c r="H17" s="47">
        <v>0</v>
      </c>
      <c r="I17" s="51">
        <v>4.6051701859880918</v>
      </c>
      <c r="J17" s="48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>
        <v>13</v>
      </c>
      <c r="V17" s="47">
        <v>0</v>
      </c>
      <c r="W17" s="47">
        <v>4.6051701859880918</v>
      </c>
      <c r="X17" s="47"/>
      <c r="Y17" s="47"/>
    </row>
    <row r="18" spans="1:30" x14ac:dyDescent="0.25">
      <c r="A18" s="44" t="s">
        <v>75</v>
      </c>
      <c r="B18" s="44" t="s">
        <v>57</v>
      </c>
      <c r="C18" s="44" t="s">
        <v>58</v>
      </c>
      <c r="D18" s="44">
        <v>168292</v>
      </c>
      <c r="E18" s="44">
        <v>1415099</v>
      </c>
      <c r="F18" s="44">
        <v>0.11890000000000001</v>
      </c>
      <c r="G18" s="44">
        <v>100</v>
      </c>
      <c r="H18" s="44">
        <v>0</v>
      </c>
      <c r="I18" s="53">
        <v>4.6051701859880918</v>
      </c>
      <c r="J18" s="45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>
        <v>14</v>
      </c>
      <c r="V18" s="44">
        <v>0</v>
      </c>
      <c r="W18" s="44">
        <v>4.6051701859880918</v>
      </c>
      <c r="X18" s="44"/>
      <c r="Y18" s="44"/>
    </row>
    <row r="19" spans="1:30" x14ac:dyDescent="0.25">
      <c r="A19" s="47" t="s">
        <v>76</v>
      </c>
      <c r="B19" s="47" t="s">
        <v>57</v>
      </c>
      <c r="C19" s="47" t="s">
        <v>58</v>
      </c>
      <c r="D19" s="47">
        <v>152757</v>
      </c>
      <c r="E19" s="47">
        <v>1420983</v>
      </c>
      <c r="F19" s="47">
        <v>0.1075</v>
      </c>
      <c r="G19" s="47">
        <v>100</v>
      </c>
      <c r="H19" s="47">
        <v>0</v>
      </c>
      <c r="I19" s="51">
        <v>4.6051701859880918</v>
      </c>
      <c r="J19" s="4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>
        <v>15</v>
      </c>
      <c r="V19" s="47">
        <v>0</v>
      </c>
      <c r="W19" s="47">
        <v>4.6051701859880918</v>
      </c>
      <c r="X19" s="47"/>
      <c r="Y19" s="47"/>
    </row>
    <row r="20" spans="1:30" ht="15.75" thickBo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5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30" ht="16.5" thickTop="1" thickBot="1" x14ac:dyDescent="0.3">
      <c r="A21" s="47" t="s">
        <v>56</v>
      </c>
      <c r="B21" s="47" t="s">
        <v>77</v>
      </c>
      <c r="C21" s="47" t="s">
        <v>78</v>
      </c>
      <c r="D21" s="47">
        <v>57</v>
      </c>
      <c r="E21" s="47">
        <v>1371048</v>
      </c>
      <c r="F21" s="47">
        <v>4.1369999999999999E-5</v>
      </c>
      <c r="G21" s="47"/>
      <c r="H21" s="47"/>
      <c r="I21" s="47"/>
      <c r="J21" s="48"/>
      <c r="K21" s="47"/>
      <c r="L21" s="47"/>
      <c r="M21" s="47"/>
      <c r="N21" s="47"/>
      <c r="O21" s="47"/>
      <c r="P21" s="47"/>
      <c r="Q21" s="47"/>
      <c r="R21" s="47" t="s">
        <v>79</v>
      </c>
      <c r="S21" s="47"/>
      <c r="T21" s="47">
        <v>2</v>
      </c>
      <c r="U21" s="47"/>
      <c r="V21" s="47"/>
      <c r="W21" s="47"/>
      <c r="X21" s="47"/>
      <c r="Y21" s="47"/>
      <c r="Z21" s="46" t="s">
        <v>28</v>
      </c>
      <c r="AA21" s="46" t="s">
        <v>29</v>
      </c>
      <c r="AB21" s="46" t="s">
        <v>30</v>
      </c>
      <c r="AC21" s="46" t="s">
        <v>31</v>
      </c>
      <c r="AD21" s="46" t="s">
        <v>32</v>
      </c>
    </row>
    <row r="22" spans="1:30" ht="15.75" thickTop="1" x14ac:dyDescent="0.25">
      <c r="A22" s="44" t="s">
        <v>60</v>
      </c>
      <c r="B22" s="44" t="s">
        <v>77</v>
      </c>
      <c r="C22" s="44" t="s">
        <v>78</v>
      </c>
      <c r="D22" s="44">
        <v>27</v>
      </c>
      <c r="E22" s="44">
        <v>1414935</v>
      </c>
      <c r="F22" s="44">
        <v>1.9049999999999999E-5</v>
      </c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44" t="s">
        <v>28</v>
      </c>
      <c r="S22" s="44"/>
      <c r="T22" s="44">
        <v>24</v>
      </c>
      <c r="U22" s="44"/>
      <c r="V22" s="44"/>
      <c r="W22" s="44"/>
      <c r="X22" s="44"/>
      <c r="Y22" s="44"/>
      <c r="Z22" s="49">
        <v>120</v>
      </c>
      <c r="AA22" s="64" t="s">
        <v>44</v>
      </c>
      <c r="AB22" s="50">
        <v>0.77604671156212879</v>
      </c>
      <c r="AC22" s="50">
        <v>0.83361753854240062</v>
      </c>
      <c r="AD22" s="50">
        <v>0.80483212505226476</v>
      </c>
    </row>
    <row r="23" spans="1:30" x14ac:dyDescent="0.25">
      <c r="A23" s="47" t="s">
        <v>61</v>
      </c>
      <c r="B23" s="47" t="s">
        <v>77</v>
      </c>
      <c r="C23" s="47" t="s">
        <v>78</v>
      </c>
      <c r="D23" s="47">
        <v>71</v>
      </c>
      <c r="E23" s="47">
        <v>1402530</v>
      </c>
      <c r="F23" s="47">
        <v>5.0489999999999999E-5</v>
      </c>
      <c r="G23" s="47"/>
      <c r="H23" s="47"/>
      <c r="I23" s="47"/>
      <c r="J23" s="48"/>
      <c r="K23" s="47"/>
      <c r="L23" s="47"/>
      <c r="M23" s="47"/>
      <c r="N23" s="47"/>
      <c r="O23" s="47"/>
      <c r="P23" s="47"/>
      <c r="Q23" s="47"/>
      <c r="R23" s="47" t="s">
        <v>33</v>
      </c>
      <c r="S23" s="47"/>
      <c r="T23" s="47">
        <v>38</v>
      </c>
      <c r="U23" s="47"/>
      <c r="V23" s="47"/>
      <c r="W23" s="47"/>
      <c r="X23" s="47"/>
      <c r="Y23" s="47"/>
      <c r="Z23" s="49">
        <v>60</v>
      </c>
      <c r="AA23" s="50">
        <v>0.82042292616944612</v>
      </c>
      <c r="AB23" s="50">
        <v>0.71237371779057701</v>
      </c>
      <c r="AC23" s="50">
        <v>0.86729717864563005</v>
      </c>
      <c r="AD23" s="50">
        <v>0.80003127420188436</v>
      </c>
    </row>
    <row r="24" spans="1:30" x14ac:dyDescent="0.25">
      <c r="A24" s="44" t="s">
        <v>80</v>
      </c>
      <c r="B24" s="44" t="s">
        <v>77</v>
      </c>
      <c r="C24" s="44" t="s">
        <v>78</v>
      </c>
      <c r="D24" s="44">
        <v>31</v>
      </c>
      <c r="E24" s="44">
        <v>1582473</v>
      </c>
      <c r="F24" s="44">
        <v>1.9760000000000001E-5</v>
      </c>
      <c r="G24" s="44">
        <v>-1.3151155066484401E-2</v>
      </c>
      <c r="H24" s="44">
        <v>120</v>
      </c>
      <c r="I24" s="44" t="s">
        <v>43</v>
      </c>
      <c r="J24" s="45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 t="s">
        <v>43</v>
      </c>
      <c r="V24" s="44">
        <v>120</v>
      </c>
      <c r="W24" s="44">
        <v>4.3516276206895297</v>
      </c>
      <c r="X24" s="44"/>
      <c r="Y24" s="44"/>
      <c r="Z24" s="49">
        <v>30</v>
      </c>
      <c r="AA24" s="50">
        <v>0.83341360810612453</v>
      </c>
      <c r="AB24" s="50">
        <v>0.81943217214577901</v>
      </c>
      <c r="AC24" s="50">
        <v>0.84965946188334029</v>
      </c>
      <c r="AD24" s="50">
        <v>0.83416841404508135</v>
      </c>
    </row>
    <row r="25" spans="1:30" x14ac:dyDescent="0.25">
      <c r="A25" s="47" t="s">
        <v>81</v>
      </c>
      <c r="B25" s="47" t="s">
        <v>77</v>
      </c>
      <c r="C25" s="47" t="s">
        <v>78</v>
      </c>
      <c r="D25" s="47">
        <v>135729</v>
      </c>
      <c r="E25" s="47">
        <v>1535328</v>
      </c>
      <c r="F25" s="47">
        <v>8.8400000000000006E-2</v>
      </c>
      <c r="G25" s="47">
        <v>77.604671156212873</v>
      </c>
      <c r="H25" s="47">
        <v>120</v>
      </c>
      <c r="I25" s="51">
        <v>4.3516276206895297</v>
      </c>
      <c r="J25" s="4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>
        <v>2</v>
      </c>
      <c r="V25" s="47">
        <v>120</v>
      </c>
      <c r="W25" s="47">
        <v>4.423189617301964</v>
      </c>
      <c r="X25" s="47"/>
      <c r="Y25" s="47"/>
      <c r="Z25" s="49">
        <v>15</v>
      </c>
      <c r="AA25" s="50">
        <v>0.6572752441999854</v>
      </c>
      <c r="AB25" s="52">
        <v>1.0676251106263377</v>
      </c>
      <c r="AC25" s="50">
        <v>0.86309772227365622</v>
      </c>
      <c r="AD25" s="50">
        <v>0.86266602569999318</v>
      </c>
    </row>
    <row r="26" spans="1:30" ht="15.75" thickBot="1" x14ac:dyDescent="0.3">
      <c r="A26" s="44" t="s">
        <v>82</v>
      </c>
      <c r="B26" s="44" t="s">
        <v>77</v>
      </c>
      <c r="C26" s="44" t="s">
        <v>78</v>
      </c>
      <c r="D26" s="44">
        <v>151780</v>
      </c>
      <c r="E26" s="44">
        <v>1528607</v>
      </c>
      <c r="F26" s="44">
        <v>9.9290000000000003E-2</v>
      </c>
      <c r="G26" s="44">
        <v>83.361753854240064</v>
      </c>
      <c r="H26" s="44">
        <v>120</v>
      </c>
      <c r="I26" s="53">
        <v>4.423189617301964</v>
      </c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>
        <v>3</v>
      </c>
      <c r="V26" s="44">
        <v>60</v>
      </c>
      <c r="W26" s="44">
        <v>4.4072348779251875</v>
      </c>
      <c r="X26" s="44"/>
      <c r="Y26" s="44"/>
      <c r="Z26" s="54">
        <v>0</v>
      </c>
      <c r="AA26" s="55">
        <v>1</v>
      </c>
      <c r="AB26" s="55">
        <v>1</v>
      </c>
      <c r="AC26" s="55">
        <v>1</v>
      </c>
      <c r="AD26" s="55">
        <v>1</v>
      </c>
    </row>
    <row r="27" spans="1:30" ht="16.5" thickTop="1" thickBot="1" x14ac:dyDescent="0.3">
      <c r="A27" s="47" t="s">
        <v>83</v>
      </c>
      <c r="B27" s="47" t="s">
        <v>77</v>
      </c>
      <c r="C27" s="47" t="s">
        <v>78</v>
      </c>
      <c r="D27" s="47">
        <v>157559</v>
      </c>
      <c r="E27" s="47">
        <v>1466972</v>
      </c>
      <c r="F27" s="47">
        <v>0.1074</v>
      </c>
      <c r="G27" s="47">
        <v>82.042292616944607</v>
      </c>
      <c r="H27" s="47">
        <v>60</v>
      </c>
      <c r="I27" s="51">
        <v>4.4072348779251875</v>
      </c>
      <c r="J27" s="4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>
        <v>4</v>
      </c>
      <c r="V27" s="47">
        <v>60</v>
      </c>
      <c r="W27" s="47">
        <v>4.266017565251552</v>
      </c>
      <c r="X27" s="47"/>
      <c r="Y27" s="47"/>
    </row>
    <row r="28" spans="1:30" x14ac:dyDescent="0.25">
      <c r="A28" s="44" t="s">
        <v>84</v>
      </c>
      <c r="B28" s="44" t="s">
        <v>77</v>
      </c>
      <c r="C28" s="44" t="s">
        <v>78</v>
      </c>
      <c r="D28" s="44">
        <v>132399</v>
      </c>
      <c r="E28" s="44">
        <v>1631505</v>
      </c>
      <c r="F28" s="44">
        <v>8.115E-2</v>
      </c>
      <c r="G28" s="44">
        <v>71.237371779057696</v>
      </c>
      <c r="H28" s="44">
        <v>60</v>
      </c>
      <c r="I28" s="53">
        <v>4.266017565251552</v>
      </c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>
        <v>5</v>
      </c>
      <c r="V28" s="44">
        <v>60</v>
      </c>
      <c r="W28" s="44">
        <v>4.4627965916594006</v>
      </c>
      <c r="X28" s="44"/>
      <c r="Y28" s="44"/>
      <c r="Z28" s="56" t="s">
        <v>34</v>
      </c>
      <c r="AA28" s="65">
        <v>-1.4887466558662558E-3</v>
      </c>
    </row>
    <row r="29" spans="1:30" x14ac:dyDescent="0.25">
      <c r="A29" s="47" t="s">
        <v>85</v>
      </c>
      <c r="B29" s="47" t="s">
        <v>77</v>
      </c>
      <c r="C29" s="47" t="s">
        <v>78</v>
      </c>
      <c r="D29" s="47">
        <v>150616</v>
      </c>
      <c r="E29" s="47">
        <v>1458235</v>
      </c>
      <c r="F29" s="47">
        <v>0.1033</v>
      </c>
      <c r="G29" s="47">
        <v>86.729717864563</v>
      </c>
      <c r="H29" s="47">
        <v>60</v>
      </c>
      <c r="I29" s="51">
        <v>4.4627965916594006</v>
      </c>
      <c r="J29" s="48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>
        <v>6</v>
      </c>
      <c r="V29" s="47">
        <v>30</v>
      </c>
      <c r="W29" s="47">
        <v>4.4229449542820758</v>
      </c>
      <c r="X29" s="47"/>
      <c r="Y29" s="47"/>
      <c r="Z29" s="58" t="s">
        <v>35</v>
      </c>
      <c r="AA29" s="59">
        <v>4.5098514791024309</v>
      </c>
    </row>
    <row r="30" spans="1:30" ht="17.25" x14ac:dyDescent="0.25">
      <c r="A30" s="44" t="s">
        <v>86</v>
      </c>
      <c r="B30" s="44" t="s">
        <v>77</v>
      </c>
      <c r="C30" s="44" t="s">
        <v>78</v>
      </c>
      <c r="D30" s="44">
        <v>157170</v>
      </c>
      <c r="E30" s="44">
        <v>1441048</v>
      </c>
      <c r="F30" s="44">
        <v>0.1091</v>
      </c>
      <c r="G30" s="44">
        <v>83.341360810612457</v>
      </c>
      <c r="H30" s="44">
        <v>30</v>
      </c>
      <c r="I30" s="53">
        <v>4.4229449542820758</v>
      </c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v>7</v>
      </c>
      <c r="V30" s="44">
        <v>30</v>
      </c>
      <c r="W30" s="44">
        <v>4.4060265344011356</v>
      </c>
      <c r="X30" s="44"/>
      <c r="Y30" s="44"/>
      <c r="Z30" s="58" t="s">
        <v>36</v>
      </c>
      <c r="AA30" s="60">
        <v>0.19379072421002125</v>
      </c>
    </row>
    <row r="31" spans="1:30" ht="18" x14ac:dyDescent="0.35">
      <c r="A31" s="47" t="s">
        <v>87</v>
      </c>
      <c r="B31" s="47" t="s">
        <v>77</v>
      </c>
      <c r="C31" s="47" t="s">
        <v>78</v>
      </c>
      <c r="D31" s="47">
        <v>132272</v>
      </c>
      <c r="E31" s="47">
        <v>1417153</v>
      </c>
      <c r="F31" s="47">
        <v>9.3340000000000006E-2</v>
      </c>
      <c r="G31" s="47">
        <v>81.943217214577899</v>
      </c>
      <c r="H31" s="47">
        <v>30</v>
      </c>
      <c r="I31" s="51">
        <v>4.4060265344011356</v>
      </c>
      <c r="J31" s="48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>
        <v>8</v>
      </c>
      <c r="V31" s="47">
        <v>30</v>
      </c>
      <c r="W31" s="47">
        <v>4.4422505431370203</v>
      </c>
      <c r="X31" s="47"/>
      <c r="Y31" s="47"/>
      <c r="Z31" s="58" t="s">
        <v>37</v>
      </c>
      <c r="AA31" s="66">
        <v>465.59109155924472</v>
      </c>
    </row>
    <row r="32" spans="1:30" ht="18.75" x14ac:dyDescent="0.35">
      <c r="A32" s="44" t="s">
        <v>88</v>
      </c>
      <c r="B32" s="44" t="s">
        <v>77</v>
      </c>
      <c r="C32" s="44" t="s">
        <v>78</v>
      </c>
      <c r="D32" s="44">
        <v>152912</v>
      </c>
      <c r="E32" s="44">
        <v>1510511</v>
      </c>
      <c r="F32" s="44">
        <v>0.1012</v>
      </c>
      <c r="G32" s="44">
        <v>84.96594618833403</v>
      </c>
      <c r="H32" s="44">
        <v>30</v>
      </c>
      <c r="I32" s="53">
        <v>4.4422505431370203</v>
      </c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>
        <v>9</v>
      </c>
      <c r="V32" s="44">
        <v>15</v>
      </c>
      <c r="W32" s="44">
        <v>4.1855177787029705</v>
      </c>
      <c r="X32" s="44"/>
      <c r="Y32" s="44"/>
      <c r="Z32" s="58" t="s">
        <v>38</v>
      </c>
      <c r="AA32" s="59">
        <v>2.9774933117325117</v>
      </c>
    </row>
    <row r="33" spans="1:30" ht="15.75" thickBot="1" x14ac:dyDescent="0.3">
      <c r="A33" s="47" t="s">
        <v>89</v>
      </c>
      <c r="B33" s="47" t="s">
        <v>77</v>
      </c>
      <c r="C33" s="47" t="s">
        <v>78</v>
      </c>
      <c r="D33" s="47">
        <v>130988</v>
      </c>
      <c r="E33" s="47">
        <v>1522191</v>
      </c>
      <c r="F33" s="47">
        <v>8.6050000000000001E-2</v>
      </c>
      <c r="G33" s="47">
        <v>65.727524419998545</v>
      </c>
      <c r="H33" s="47">
        <v>15</v>
      </c>
      <c r="I33" s="51">
        <v>4.1855177787029705</v>
      </c>
      <c r="J33" s="48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>
        <v>10</v>
      </c>
      <c r="V33" s="47">
        <v>15</v>
      </c>
      <c r="W33" s="47">
        <v>4.6706068448913562</v>
      </c>
      <c r="X33" s="47"/>
      <c r="Y33" s="47"/>
      <c r="Z33" s="62" t="s">
        <v>7</v>
      </c>
      <c r="AA33" s="63" t="s">
        <v>39</v>
      </c>
    </row>
    <row r="34" spans="1:30" x14ac:dyDescent="0.25">
      <c r="A34" s="44" t="s">
        <v>90</v>
      </c>
      <c r="B34" s="44" t="s">
        <v>77</v>
      </c>
      <c r="C34" s="44" t="s">
        <v>78</v>
      </c>
      <c r="D34" s="44">
        <v>172007</v>
      </c>
      <c r="E34" s="44">
        <v>1415041</v>
      </c>
      <c r="F34" s="44">
        <v>0.1216</v>
      </c>
      <c r="G34" s="44">
        <v>106.76251106263376</v>
      </c>
      <c r="H34" s="44">
        <v>15</v>
      </c>
      <c r="I34" s="53">
        <v>4.6706068448913562</v>
      </c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>
        <v>11</v>
      </c>
      <c r="V34" s="44">
        <v>15</v>
      </c>
      <c r="W34" s="44">
        <v>4.4579428272217765</v>
      </c>
      <c r="X34" s="44"/>
      <c r="Y34" s="44"/>
    </row>
    <row r="35" spans="1:30" x14ac:dyDescent="0.25">
      <c r="A35" s="47" t="s">
        <v>91</v>
      </c>
      <c r="B35" s="47" t="s">
        <v>77</v>
      </c>
      <c r="C35" s="47" t="s">
        <v>78</v>
      </c>
      <c r="D35" s="47">
        <v>160100</v>
      </c>
      <c r="E35" s="47">
        <v>1557823</v>
      </c>
      <c r="F35" s="47">
        <v>0.1028</v>
      </c>
      <c r="G35" s="47">
        <v>86.309772227365627</v>
      </c>
      <c r="H35" s="47">
        <v>15</v>
      </c>
      <c r="I35" s="51">
        <v>4.4579428272217765</v>
      </c>
      <c r="J35" s="48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>
        <v>12</v>
      </c>
      <c r="V35" s="47">
        <v>0</v>
      </c>
      <c r="W35" s="47">
        <v>4.6051701859880918</v>
      </c>
      <c r="X35" s="47"/>
      <c r="Y35" s="47"/>
    </row>
    <row r="36" spans="1:30" x14ac:dyDescent="0.25">
      <c r="A36" s="44" t="s">
        <v>92</v>
      </c>
      <c r="B36" s="44" t="s">
        <v>77</v>
      </c>
      <c r="C36" s="44" t="s">
        <v>78</v>
      </c>
      <c r="D36" s="44">
        <v>208587</v>
      </c>
      <c r="E36" s="44">
        <v>1593946</v>
      </c>
      <c r="F36" s="44">
        <v>0.13089999999999999</v>
      </c>
      <c r="G36" s="44">
        <v>100</v>
      </c>
      <c r="H36" s="44">
        <v>0</v>
      </c>
      <c r="I36" s="53">
        <v>4.6051701859880918</v>
      </c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>
        <v>13</v>
      </c>
      <c r="V36" s="44">
        <v>0</v>
      </c>
      <c r="W36" s="44">
        <v>4.6051701859880918</v>
      </c>
      <c r="X36" s="44"/>
      <c r="Y36" s="44"/>
    </row>
    <row r="37" spans="1:30" x14ac:dyDescent="0.25">
      <c r="A37" s="47" t="s">
        <v>93</v>
      </c>
      <c r="B37" s="47" t="s">
        <v>77</v>
      </c>
      <c r="C37" s="47" t="s">
        <v>78</v>
      </c>
      <c r="D37" s="47">
        <v>177520</v>
      </c>
      <c r="E37" s="47">
        <v>1558288</v>
      </c>
      <c r="F37" s="47">
        <v>0.1139</v>
      </c>
      <c r="G37" s="47">
        <v>100</v>
      </c>
      <c r="H37" s="47">
        <v>0</v>
      </c>
      <c r="I37" s="51">
        <v>4.6051701859880918</v>
      </c>
      <c r="J37" s="48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>
        <v>14</v>
      </c>
      <c r="V37" s="47">
        <v>0</v>
      </c>
      <c r="W37" s="47">
        <v>4.6051701859880918</v>
      </c>
      <c r="X37" s="47"/>
      <c r="Y37" s="47"/>
    </row>
    <row r="38" spans="1:30" x14ac:dyDescent="0.25">
      <c r="A38" s="44" t="s">
        <v>94</v>
      </c>
      <c r="B38" s="44" t="s">
        <v>77</v>
      </c>
      <c r="C38" s="44" t="s">
        <v>78</v>
      </c>
      <c r="D38" s="44">
        <v>187693</v>
      </c>
      <c r="E38" s="44">
        <v>1575368</v>
      </c>
      <c r="F38" s="44">
        <v>0.1191</v>
      </c>
      <c r="G38" s="44">
        <v>100</v>
      </c>
      <c r="H38" s="44">
        <v>0</v>
      </c>
      <c r="I38" s="53">
        <v>4.6051701859880918</v>
      </c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15</v>
      </c>
      <c r="V38" s="44" t="s">
        <v>43</v>
      </c>
      <c r="W38" s="44" t="s">
        <v>43</v>
      </c>
      <c r="X38" s="44"/>
      <c r="Y38" s="44"/>
    </row>
    <row r="39" spans="1:30" ht="15.75" thickBot="1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8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30" ht="16.5" thickTop="1" thickBot="1" x14ac:dyDescent="0.3">
      <c r="A40" s="44" t="s">
        <v>56</v>
      </c>
      <c r="B40" s="44" t="s">
        <v>95</v>
      </c>
      <c r="C40" s="44" t="s">
        <v>96</v>
      </c>
      <c r="D40" s="44" t="s">
        <v>97</v>
      </c>
      <c r="E40" s="44">
        <v>1371048</v>
      </c>
      <c r="F40" s="44">
        <v>0</v>
      </c>
      <c r="G40" s="44"/>
      <c r="H40" s="44"/>
      <c r="I40" s="44"/>
      <c r="J40" s="45"/>
      <c r="K40" s="44"/>
      <c r="L40" s="44"/>
      <c r="M40" s="44"/>
      <c r="N40" s="44"/>
      <c r="O40" s="44"/>
      <c r="P40" s="44"/>
      <c r="Q40" s="44"/>
      <c r="R40" s="44" t="s">
        <v>98</v>
      </c>
      <c r="S40" s="44"/>
      <c r="T40" s="44">
        <v>3</v>
      </c>
      <c r="U40" s="44"/>
      <c r="V40" s="44"/>
      <c r="W40" s="44"/>
      <c r="X40" s="44"/>
      <c r="Y40" s="44"/>
      <c r="Z40" s="46" t="s">
        <v>28</v>
      </c>
      <c r="AA40" s="46" t="s">
        <v>29</v>
      </c>
      <c r="AB40" s="46" t="s">
        <v>30</v>
      </c>
      <c r="AC40" s="46" t="s">
        <v>31</v>
      </c>
      <c r="AD40" s="46" t="s">
        <v>32</v>
      </c>
    </row>
    <row r="41" spans="1:30" ht="15.75" thickTop="1" x14ac:dyDescent="0.25">
      <c r="A41" s="47" t="s">
        <v>60</v>
      </c>
      <c r="B41" s="47" t="s">
        <v>95</v>
      </c>
      <c r="C41" s="47" t="s">
        <v>96</v>
      </c>
      <c r="D41" s="47" t="s">
        <v>97</v>
      </c>
      <c r="E41" s="47">
        <v>1414935</v>
      </c>
      <c r="F41" s="47">
        <v>0</v>
      </c>
      <c r="G41" s="47"/>
      <c r="H41" s="47"/>
      <c r="I41" s="47"/>
      <c r="J41" s="48"/>
      <c r="K41" s="47"/>
      <c r="L41" s="47"/>
      <c r="M41" s="47"/>
      <c r="N41" s="47"/>
      <c r="O41" s="47"/>
      <c r="P41" s="47"/>
      <c r="Q41" s="47"/>
      <c r="R41" s="47" t="s">
        <v>28</v>
      </c>
      <c r="S41" s="47"/>
      <c r="T41" s="47">
        <v>43</v>
      </c>
      <c r="U41" s="47"/>
      <c r="V41" s="47"/>
      <c r="W41" s="47"/>
      <c r="X41" s="47"/>
      <c r="Y41" s="47"/>
      <c r="Z41" s="49">
        <v>120</v>
      </c>
      <c r="AA41" s="52">
        <v>55.477308294209706</v>
      </c>
      <c r="AB41" s="52">
        <v>30.578793774319067</v>
      </c>
      <c r="AC41" s="52">
        <v>25.82560296846011</v>
      </c>
      <c r="AD41" s="52">
        <v>37.293901678996292</v>
      </c>
    </row>
    <row r="42" spans="1:30" x14ac:dyDescent="0.25">
      <c r="A42" s="44" t="s">
        <v>61</v>
      </c>
      <c r="B42" s="44" t="s">
        <v>95</v>
      </c>
      <c r="C42" s="44" t="s">
        <v>96</v>
      </c>
      <c r="D42" s="44" t="s">
        <v>97</v>
      </c>
      <c r="E42" s="44">
        <v>1402530</v>
      </c>
      <c r="F42" s="44">
        <v>0</v>
      </c>
      <c r="G42" s="44"/>
      <c r="H42" s="44"/>
      <c r="I42" s="44"/>
      <c r="J42" s="45"/>
      <c r="K42" s="44"/>
      <c r="L42" s="44"/>
      <c r="M42" s="44"/>
      <c r="N42" s="44"/>
      <c r="O42" s="44"/>
      <c r="P42" s="44"/>
      <c r="Q42" s="44"/>
      <c r="R42" s="44" t="s">
        <v>33</v>
      </c>
      <c r="S42" s="44"/>
      <c r="T42" s="44">
        <v>57</v>
      </c>
      <c r="U42" s="44"/>
      <c r="V42" s="44"/>
      <c r="W42" s="44"/>
      <c r="X42" s="44"/>
      <c r="Y42" s="44"/>
      <c r="Z42" s="49">
        <v>60</v>
      </c>
      <c r="AA42" s="52">
        <v>37.746478873239433</v>
      </c>
      <c r="AB42" s="52">
        <v>20.710116731517509</v>
      </c>
      <c r="AC42" s="52">
        <v>18.055658627087201</v>
      </c>
      <c r="AD42" s="52">
        <v>25.504084743948045</v>
      </c>
    </row>
    <row r="43" spans="1:30" x14ac:dyDescent="0.25">
      <c r="A43" s="47" t="s">
        <v>99</v>
      </c>
      <c r="B43" s="47" t="s">
        <v>95</v>
      </c>
      <c r="C43" s="47" t="s">
        <v>96</v>
      </c>
      <c r="D43" s="47">
        <v>114693</v>
      </c>
      <c r="E43" s="47">
        <v>1617758</v>
      </c>
      <c r="F43" s="47">
        <v>7.0900000000000005E-2</v>
      </c>
      <c r="G43" s="47">
        <v>5547.7308294209706</v>
      </c>
      <c r="H43" s="47">
        <v>120</v>
      </c>
      <c r="I43" s="51">
        <v>8.6211442635708302</v>
      </c>
      <c r="J43" s="48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>
        <v>1</v>
      </c>
      <c r="V43" s="47">
        <v>120</v>
      </c>
      <c r="W43" s="47">
        <v>8.6211442635708302</v>
      </c>
      <c r="X43" s="47"/>
      <c r="Y43" s="47"/>
      <c r="Z43" s="49">
        <v>30</v>
      </c>
      <c r="AA43" s="52">
        <v>25.492957746478872</v>
      </c>
      <c r="AB43" s="52">
        <v>15.486381322957197</v>
      </c>
      <c r="AC43" s="52">
        <v>14.092764378478664</v>
      </c>
      <c r="AD43" s="52">
        <v>18.357367815971575</v>
      </c>
    </row>
    <row r="44" spans="1:30" x14ac:dyDescent="0.25">
      <c r="A44" s="44" t="s">
        <v>100</v>
      </c>
      <c r="B44" s="44" t="s">
        <v>95</v>
      </c>
      <c r="C44" s="44" t="s">
        <v>96</v>
      </c>
      <c r="D44" s="44">
        <v>97298</v>
      </c>
      <c r="E44" s="44">
        <v>1547633</v>
      </c>
      <c r="F44" s="44">
        <v>6.2869999999999995E-2</v>
      </c>
      <c r="G44" s="44">
        <v>3057.8793774319065</v>
      </c>
      <c r="H44" s="44">
        <v>120</v>
      </c>
      <c r="I44" s="53">
        <v>8.0254769407901421</v>
      </c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>
        <v>2</v>
      </c>
      <c r="V44" s="44">
        <v>120</v>
      </c>
      <c r="W44" s="44">
        <v>8.0254769407901421</v>
      </c>
      <c r="X44" s="44"/>
      <c r="Y44" s="44"/>
      <c r="Z44" s="49">
        <v>15</v>
      </c>
      <c r="AA44" s="52">
        <v>21.306729264475745</v>
      </c>
      <c r="AB44" s="52">
        <v>11.556420233463035</v>
      </c>
      <c r="AC44" s="52">
        <v>10.044526901669759</v>
      </c>
      <c r="AD44" s="52">
        <v>14.302558799869511</v>
      </c>
    </row>
    <row r="45" spans="1:30" ht="15.75" thickBot="1" x14ac:dyDescent="0.3">
      <c r="A45" s="47" t="s">
        <v>101</v>
      </c>
      <c r="B45" s="47" t="s">
        <v>95</v>
      </c>
      <c r="C45" s="47" t="s">
        <v>96</v>
      </c>
      <c r="D45" s="47">
        <v>109476</v>
      </c>
      <c r="E45" s="47">
        <v>1572961</v>
      </c>
      <c r="F45" s="47">
        <v>6.9599999999999995E-2</v>
      </c>
      <c r="G45" s="47">
        <v>2582.5602968460112</v>
      </c>
      <c r="H45" s="47">
        <v>120</v>
      </c>
      <c r="I45" s="51">
        <v>7.8565365489675045</v>
      </c>
      <c r="J45" s="48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>
        <v>3</v>
      </c>
      <c r="V45" s="47">
        <v>120</v>
      </c>
      <c r="W45" s="47">
        <v>7.8565365489675045</v>
      </c>
      <c r="X45" s="47"/>
      <c r="Y45" s="47"/>
      <c r="Z45" s="54">
        <v>0</v>
      </c>
      <c r="AA45" s="55">
        <v>1</v>
      </c>
      <c r="AB45" s="55">
        <v>1</v>
      </c>
      <c r="AC45" s="55">
        <v>1</v>
      </c>
      <c r="AD45" s="55">
        <v>1</v>
      </c>
    </row>
    <row r="46" spans="1:30" ht="16.5" thickTop="1" thickBot="1" x14ac:dyDescent="0.3">
      <c r="A46" s="44" t="s">
        <v>102</v>
      </c>
      <c r="B46" s="44" t="s">
        <v>95</v>
      </c>
      <c r="C46" s="44" t="s">
        <v>96</v>
      </c>
      <c r="D46" s="44">
        <v>74396</v>
      </c>
      <c r="E46" s="44">
        <v>1542112</v>
      </c>
      <c r="F46" s="44">
        <v>4.8239999999999998E-2</v>
      </c>
      <c r="G46" s="44">
        <v>3774.6478873239435</v>
      </c>
      <c r="H46" s="44">
        <v>60</v>
      </c>
      <c r="I46" s="53">
        <v>8.2360623824516779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>
        <v>4</v>
      </c>
      <c r="V46" s="44">
        <v>60</v>
      </c>
      <c r="W46" s="44">
        <v>8.2360623824516779</v>
      </c>
      <c r="X46" s="44"/>
      <c r="Y46" s="44"/>
    </row>
    <row r="47" spans="1:30" x14ac:dyDescent="0.25">
      <c r="A47" s="47" t="s">
        <v>103</v>
      </c>
      <c r="B47" s="47" t="s">
        <v>95</v>
      </c>
      <c r="C47" s="47" t="s">
        <v>96</v>
      </c>
      <c r="D47" s="47">
        <v>65045</v>
      </c>
      <c r="E47" s="47">
        <v>1527479</v>
      </c>
      <c r="F47" s="47">
        <v>4.258E-2</v>
      </c>
      <c r="G47" s="47">
        <v>2071.011673151751</v>
      </c>
      <c r="H47" s="47">
        <v>60</v>
      </c>
      <c r="I47" s="51">
        <v>7.6357924978605061</v>
      </c>
      <c r="J47" s="48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>
        <v>5</v>
      </c>
      <c r="V47" s="47">
        <v>60</v>
      </c>
      <c r="W47" s="47">
        <v>7.6357924978605061</v>
      </c>
      <c r="X47" s="47"/>
      <c r="Y47" s="47"/>
      <c r="Z47" s="56" t="s">
        <v>34</v>
      </c>
      <c r="AA47" s="57">
        <v>2.152366714596235E-2</v>
      </c>
    </row>
    <row r="48" spans="1:30" x14ac:dyDescent="0.25">
      <c r="A48" s="44" t="s">
        <v>104</v>
      </c>
      <c r="B48" s="44" t="s">
        <v>95</v>
      </c>
      <c r="C48" s="44" t="s">
        <v>96</v>
      </c>
      <c r="D48" s="44">
        <v>73320</v>
      </c>
      <c r="E48" s="44">
        <v>1506648</v>
      </c>
      <c r="F48" s="44">
        <v>4.8660000000000002E-2</v>
      </c>
      <c r="G48" s="44">
        <v>1805.56586270872</v>
      </c>
      <c r="H48" s="44">
        <v>60</v>
      </c>
      <c r="I48" s="53">
        <v>7.4986293189825073</v>
      </c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>
        <v>6</v>
      </c>
      <c r="V48" s="44">
        <v>60</v>
      </c>
      <c r="W48" s="44">
        <v>7.4986293189825073</v>
      </c>
      <c r="X48" s="44"/>
      <c r="Y48" s="44"/>
      <c r="Z48" s="58" t="s">
        <v>35</v>
      </c>
      <c r="AA48" s="59">
        <v>6.0819343374342321</v>
      </c>
    </row>
    <row r="49" spans="1:30" ht="17.25" x14ac:dyDescent="0.25">
      <c r="A49" s="47" t="s">
        <v>105</v>
      </c>
      <c r="B49" s="47" t="s">
        <v>95</v>
      </c>
      <c r="C49" s="47" t="s">
        <v>96</v>
      </c>
      <c r="D49" s="47">
        <v>41325</v>
      </c>
      <c r="E49" s="47">
        <v>1268492</v>
      </c>
      <c r="F49" s="47">
        <v>3.2579999999999998E-2</v>
      </c>
      <c r="G49" s="47">
        <v>2549.2957746478874</v>
      </c>
      <c r="H49" s="47">
        <v>30</v>
      </c>
      <c r="I49" s="51">
        <v>7.8435724332066474</v>
      </c>
      <c r="J49" s="48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>
        <v>7</v>
      </c>
      <c r="V49" s="47">
        <v>30</v>
      </c>
      <c r="W49" s="47">
        <v>7.8435724332066474</v>
      </c>
      <c r="X49" s="47"/>
      <c r="Y49" s="47"/>
      <c r="Z49" s="58" t="s">
        <v>36</v>
      </c>
      <c r="AA49" s="60">
        <v>0.49820313781407122</v>
      </c>
    </row>
    <row r="50" spans="1:30" ht="18" x14ac:dyDescent="0.35">
      <c r="A50" s="44" t="s">
        <v>106</v>
      </c>
      <c r="B50" s="44" t="s">
        <v>95</v>
      </c>
      <c r="C50" s="44" t="s">
        <v>96</v>
      </c>
      <c r="D50" s="44">
        <v>40959</v>
      </c>
      <c r="E50" s="44">
        <v>1286213</v>
      </c>
      <c r="F50" s="44">
        <v>3.184E-2</v>
      </c>
      <c r="G50" s="44">
        <v>1548.6381322957197</v>
      </c>
      <c r="H50" s="44">
        <v>30</v>
      </c>
      <c r="I50" s="53">
        <v>7.3451311993713553</v>
      </c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8</v>
      </c>
      <c r="V50" s="44">
        <v>30</v>
      </c>
      <c r="W50" s="44">
        <v>7.3451311993713553</v>
      </c>
      <c r="X50" s="44"/>
      <c r="Y50" s="44"/>
      <c r="Z50" s="58" t="s">
        <v>37</v>
      </c>
      <c r="AA50" s="67" t="s">
        <v>45</v>
      </c>
    </row>
    <row r="51" spans="1:30" ht="18.75" x14ac:dyDescent="0.35">
      <c r="A51" s="47" t="s">
        <v>107</v>
      </c>
      <c r="B51" s="47" t="s">
        <v>95</v>
      </c>
      <c r="C51" s="47" t="s">
        <v>96</v>
      </c>
      <c r="D51" s="47">
        <v>49720</v>
      </c>
      <c r="E51" s="47">
        <v>1309139</v>
      </c>
      <c r="F51" s="47">
        <v>3.798E-2</v>
      </c>
      <c r="G51" s="47">
        <v>1409.2764378478664</v>
      </c>
      <c r="H51" s="47">
        <v>30</v>
      </c>
      <c r="I51" s="51">
        <v>7.2508316870112708</v>
      </c>
      <c r="J51" s="48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>
        <v>9</v>
      </c>
      <c r="V51" s="47">
        <v>30</v>
      </c>
      <c r="W51" s="47">
        <v>7.2508316870112708</v>
      </c>
      <c r="X51" s="47"/>
      <c r="Y51" s="47"/>
      <c r="Z51" s="58" t="s">
        <v>38</v>
      </c>
      <c r="AA51" s="61">
        <v>0</v>
      </c>
    </row>
    <row r="52" spans="1:30" ht="15.75" thickBot="1" x14ac:dyDescent="0.3">
      <c r="A52" s="44" t="s">
        <v>108</v>
      </c>
      <c r="B52" s="44" t="s">
        <v>95</v>
      </c>
      <c r="C52" s="44" t="s">
        <v>96</v>
      </c>
      <c r="D52" s="44">
        <v>37537</v>
      </c>
      <c r="E52" s="44">
        <v>1378397</v>
      </c>
      <c r="F52" s="44">
        <v>2.7230000000000001E-2</v>
      </c>
      <c r="G52" s="44">
        <v>2130.6729264475744</v>
      </c>
      <c r="H52" s="44">
        <v>15</v>
      </c>
      <c r="I52" s="53">
        <v>7.6641931367184162</v>
      </c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>
        <v>10</v>
      </c>
      <c r="V52" s="44">
        <v>15</v>
      </c>
      <c r="W52" s="44">
        <v>7.6641931367184162</v>
      </c>
      <c r="X52" s="44"/>
      <c r="Y52" s="44"/>
      <c r="Z52" s="62" t="s">
        <v>7</v>
      </c>
      <c r="AA52" s="63" t="s">
        <v>39</v>
      </c>
    </row>
    <row r="53" spans="1:30" x14ac:dyDescent="0.25">
      <c r="A53" s="47" t="s">
        <v>109</v>
      </c>
      <c r="B53" s="47" t="s">
        <v>95</v>
      </c>
      <c r="C53" s="47" t="s">
        <v>96</v>
      </c>
      <c r="D53" s="47">
        <v>32516</v>
      </c>
      <c r="E53" s="47">
        <v>1368400</v>
      </c>
      <c r="F53" s="47">
        <v>2.376E-2</v>
      </c>
      <c r="G53" s="47">
        <v>1155.6420233463034</v>
      </c>
      <c r="H53" s="47">
        <v>15</v>
      </c>
      <c r="I53" s="51">
        <v>7.0524113328896165</v>
      </c>
      <c r="J53" s="48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>
        <v>11</v>
      </c>
      <c r="V53" s="47">
        <v>15</v>
      </c>
      <c r="W53" s="47">
        <v>7.0524113328896165</v>
      </c>
      <c r="X53" s="47"/>
      <c r="Y53" s="47"/>
    </row>
    <row r="54" spans="1:30" x14ac:dyDescent="0.25">
      <c r="A54" s="44" t="s">
        <v>110</v>
      </c>
      <c r="B54" s="44" t="s">
        <v>95</v>
      </c>
      <c r="C54" s="44" t="s">
        <v>96</v>
      </c>
      <c r="D54" s="44">
        <v>37121</v>
      </c>
      <c r="E54" s="44">
        <v>1371504</v>
      </c>
      <c r="F54" s="44">
        <v>2.707E-2</v>
      </c>
      <c r="G54" s="44">
        <v>1004.4526901669759</v>
      </c>
      <c r="H54" s="44">
        <v>15</v>
      </c>
      <c r="I54" s="53">
        <v>6.9121980852533405</v>
      </c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12</v>
      </c>
      <c r="V54" s="44">
        <v>15</v>
      </c>
      <c r="W54" s="44">
        <v>6.9121980852533405</v>
      </c>
      <c r="X54" s="44"/>
      <c r="Y54" s="44"/>
    </row>
    <row r="55" spans="1:30" x14ac:dyDescent="0.25">
      <c r="A55" s="47" t="s">
        <v>111</v>
      </c>
      <c r="B55" s="47" t="s">
        <v>95</v>
      </c>
      <c r="C55" s="47" t="s">
        <v>96</v>
      </c>
      <c r="D55" s="47">
        <v>1864</v>
      </c>
      <c r="E55" s="47">
        <v>1457998</v>
      </c>
      <c r="F55" s="47">
        <v>1.2780000000000001E-3</v>
      </c>
      <c r="G55" s="47">
        <v>100</v>
      </c>
      <c r="H55" s="47">
        <v>0</v>
      </c>
      <c r="I55" s="51">
        <v>4.6051701859880918</v>
      </c>
      <c r="J55" s="48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>
        <v>13</v>
      </c>
      <c r="V55" s="47">
        <v>0</v>
      </c>
      <c r="W55" s="47">
        <v>4.6051701859880918</v>
      </c>
      <c r="X55" s="47"/>
      <c r="Y55" s="47"/>
    </row>
    <row r="56" spans="1:30" x14ac:dyDescent="0.25">
      <c r="A56" s="44" t="s">
        <v>112</v>
      </c>
      <c r="B56" s="44" t="s">
        <v>95</v>
      </c>
      <c r="C56" s="44" t="s">
        <v>96</v>
      </c>
      <c r="D56" s="44">
        <v>2947</v>
      </c>
      <c r="E56" s="44">
        <v>1433631</v>
      </c>
      <c r="F56" s="44">
        <v>2.0560000000000001E-3</v>
      </c>
      <c r="G56" s="44">
        <v>100</v>
      </c>
      <c r="H56" s="44">
        <v>0</v>
      </c>
      <c r="I56" s="53">
        <v>4.6051701859880918</v>
      </c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14</v>
      </c>
      <c r="V56" s="44">
        <v>0</v>
      </c>
      <c r="W56" s="44">
        <v>4.6051701859880918</v>
      </c>
      <c r="X56" s="44"/>
      <c r="Y56" s="44"/>
    </row>
    <row r="57" spans="1:30" x14ac:dyDescent="0.25">
      <c r="A57" s="47" t="s">
        <v>113</v>
      </c>
      <c r="B57" s="47" t="s">
        <v>95</v>
      </c>
      <c r="C57" s="47" t="s">
        <v>96</v>
      </c>
      <c r="D57" s="47">
        <v>3938</v>
      </c>
      <c r="E57" s="47">
        <v>1460844</v>
      </c>
      <c r="F57" s="47">
        <v>2.6949999999999999E-3</v>
      </c>
      <c r="G57" s="47">
        <v>100</v>
      </c>
      <c r="H57" s="47">
        <v>0</v>
      </c>
      <c r="I57" s="51">
        <v>4.6051701859880918</v>
      </c>
      <c r="J57" s="48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15</v>
      </c>
      <c r="V57" s="47">
        <v>0</v>
      </c>
      <c r="W57" s="47">
        <v>4.6051701859880918</v>
      </c>
      <c r="X57" s="47"/>
      <c r="Y57" s="47"/>
    </row>
    <row r="58" spans="1:30" ht="15.75" thickBo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30" ht="16.5" thickTop="1" thickBot="1" x14ac:dyDescent="0.3">
      <c r="A59" s="47" t="s">
        <v>56</v>
      </c>
      <c r="B59" s="47" t="s">
        <v>114</v>
      </c>
      <c r="C59" s="47" t="s">
        <v>115</v>
      </c>
      <c r="D59" s="47">
        <v>29</v>
      </c>
      <c r="E59" s="47">
        <v>1371048</v>
      </c>
      <c r="F59" s="47">
        <v>2.086E-5</v>
      </c>
      <c r="G59" s="47"/>
      <c r="H59" s="47"/>
      <c r="I59" s="47"/>
      <c r="J59" s="48"/>
      <c r="K59" s="47"/>
      <c r="L59" s="47"/>
      <c r="M59" s="47"/>
      <c r="N59" s="47"/>
      <c r="O59" s="47"/>
      <c r="P59" s="47"/>
      <c r="Q59" s="47"/>
      <c r="R59" s="47" t="s">
        <v>116</v>
      </c>
      <c r="S59" s="47"/>
      <c r="T59" s="47">
        <v>4</v>
      </c>
      <c r="U59" s="47"/>
      <c r="V59" s="47"/>
      <c r="W59" s="47"/>
      <c r="X59" s="47"/>
      <c r="Y59" s="47"/>
      <c r="Z59" s="46" t="s">
        <v>28</v>
      </c>
      <c r="AA59" s="46" t="s">
        <v>29</v>
      </c>
      <c r="AB59" s="46" t="s">
        <v>30</v>
      </c>
      <c r="AC59" s="46" t="s">
        <v>31</v>
      </c>
      <c r="AD59" s="46" t="s">
        <v>32</v>
      </c>
    </row>
    <row r="60" spans="1:30" ht="15.75" thickTop="1" x14ac:dyDescent="0.25">
      <c r="A60" s="44" t="s">
        <v>60</v>
      </c>
      <c r="B60" s="44" t="s">
        <v>114</v>
      </c>
      <c r="C60" s="44" t="s">
        <v>115</v>
      </c>
      <c r="D60" s="44" t="s">
        <v>97</v>
      </c>
      <c r="E60" s="44">
        <v>1414935</v>
      </c>
      <c r="F60" s="44">
        <v>0</v>
      </c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 t="s">
        <v>28</v>
      </c>
      <c r="S60" s="44"/>
      <c r="T60" s="44">
        <v>62</v>
      </c>
      <c r="U60" s="44"/>
      <c r="V60" s="44"/>
      <c r="W60" s="44"/>
      <c r="X60" s="44"/>
      <c r="Y60" s="44"/>
      <c r="Z60" s="49">
        <v>120</v>
      </c>
      <c r="AA60" s="68" t="s">
        <v>312</v>
      </c>
      <c r="AB60" s="68" t="s">
        <v>313</v>
      </c>
      <c r="AC60" s="69" t="s">
        <v>50</v>
      </c>
      <c r="AD60" s="69" t="s">
        <v>43</v>
      </c>
    </row>
    <row r="61" spans="1:30" x14ac:dyDescent="0.25">
      <c r="A61" s="47" t="s">
        <v>61</v>
      </c>
      <c r="B61" s="47" t="s">
        <v>114</v>
      </c>
      <c r="C61" s="47" t="s">
        <v>115</v>
      </c>
      <c r="D61" s="47">
        <v>29</v>
      </c>
      <c r="E61" s="47">
        <v>1402530</v>
      </c>
      <c r="F61" s="47">
        <v>2.039E-5</v>
      </c>
      <c r="G61" s="47"/>
      <c r="H61" s="47"/>
      <c r="I61" s="47"/>
      <c r="J61" s="48"/>
      <c r="K61" s="47"/>
      <c r="L61" s="47"/>
      <c r="M61" s="47"/>
      <c r="N61" s="47"/>
      <c r="O61" s="47"/>
      <c r="P61" s="47"/>
      <c r="Q61" s="47"/>
      <c r="R61" s="47" t="s">
        <v>33</v>
      </c>
      <c r="S61" s="47"/>
      <c r="T61" s="47">
        <v>76</v>
      </c>
      <c r="U61" s="47"/>
      <c r="V61" s="47"/>
      <c r="W61" s="47"/>
      <c r="X61" s="47"/>
      <c r="Y61" s="47"/>
      <c r="Z61" s="49">
        <v>60</v>
      </c>
      <c r="AA61" s="68" t="s">
        <v>51</v>
      </c>
      <c r="AB61" s="69" t="s">
        <v>314</v>
      </c>
      <c r="AC61" s="69" t="s">
        <v>50</v>
      </c>
      <c r="AD61" s="68" t="s">
        <v>43</v>
      </c>
    </row>
    <row r="62" spans="1:30" x14ac:dyDescent="0.25">
      <c r="A62" s="44" t="s">
        <v>117</v>
      </c>
      <c r="B62" s="44" t="s">
        <v>114</v>
      </c>
      <c r="C62" s="44" t="s">
        <v>115</v>
      </c>
      <c r="D62" s="44">
        <v>29</v>
      </c>
      <c r="E62" s="44">
        <v>1015006</v>
      </c>
      <c r="F62" s="44">
        <v>2.8180000000000001E-5</v>
      </c>
      <c r="G62" s="44">
        <v>0.10295193079461339</v>
      </c>
      <c r="H62" s="44">
        <v>120</v>
      </c>
      <c r="I62" s="53" t="s">
        <v>315</v>
      </c>
      <c r="J62" s="45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 t="s">
        <v>43</v>
      </c>
      <c r="V62" s="44">
        <v>15</v>
      </c>
      <c r="W62" s="44">
        <v>2.2689387543534485</v>
      </c>
      <c r="X62" s="44"/>
      <c r="Y62" s="44"/>
      <c r="Z62" s="49">
        <v>30</v>
      </c>
      <c r="AA62" s="68" t="s">
        <v>52</v>
      </c>
      <c r="AB62" s="68" t="s">
        <v>316</v>
      </c>
      <c r="AC62" s="68" t="s">
        <v>317</v>
      </c>
      <c r="AD62" s="68" t="s">
        <v>43</v>
      </c>
    </row>
    <row r="63" spans="1:30" x14ac:dyDescent="0.25">
      <c r="A63" s="47" t="s">
        <v>118</v>
      </c>
      <c r="B63" s="47" t="s">
        <v>114</v>
      </c>
      <c r="C63" s="47" t="s">
        <v>115</v>
      </c>
      <c r="D63" s="47">
        <v>52</v>
      </c>
      <c r="E63" s="47">
        <v>1551361</v>
      </c>
      <c r="F63" s="47">
        <v>3.3309999999999998E-5</v>
      </c>
      <c r="G63" s="47">
        <v>0.12754095688320152</v>
      </c>
      <c r="H63" s="47">
        <v>120</v>
      </c>
      <c r="I63" s="51" t="s">
        <v>318</v>
      </c>
      <c r="J63" s="48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 t="s">
        <v>43</v>
      </c>
      <c r="V63" s="47">
        <v>15</v>
      </c>
      <c r="W63" s="47">
        <v>2.4460716584145819</v>
      </c>
      <c r="X63" s="47"/>
      <c r="Y63" s="47"/>
      <c r="Z63" s="49">
        <v>15</v>
      </c>
      <c r="AA63" s="70">
        <v>9.6691340408454451E-2</v>
      </c>
      <c r="AB63" s="50">
        <v>0.1154291303284701</v>
      </c>
      <c r="AC63" s="50">
        <v>0.13191332411249423</v>
      </c>
      <c r="AD63" s="50">
        <v>0.11467793161647293</v>
      </c>
    </row>
    <row r="64" spans="1:30" ht="15.75" thickBot="1" x14ac:dyDescent="0.3">
      <c r="A64" s="44" t="s">
        <v>119</v>
      </c>
      <c r="B64" s="44" t="s">
        <v>114</v>
      </c>
      <c r="C64" s="44" t="s">
        <v>115</v>
      </c>
      <c r="D64" s="44">
        <v>29</v>
      </c>
      <c r="E64" s="44">
        <v>1529470</v>
      </c>
      <c r="F64" s="44">
        <v>1.8700000000000001E-5</v>
      </c>
      <c r="G64" s="44">
        <v>3.6514522821576759E-2</v>
      </c>
      <c r="H64" s="44">
        <v>120</v>
      </c>
      <c r="I64" s="53" t="s">
        <v>319</v>
      </c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 t="s">
        <v>43</v>
      </c>
      <c r="V64" s="44">
        <v>15</v>
      </c>
      <c r="W64" s="44">
        <v>2.5795599784014001</v>
      </c>
      <c r="X64" s="44"/>
      <c r="Y64" s="44"/>
      <c r="Z64" s="54">
        <v>0</v>
      </c>
      <c r="AA64" s="55">
        <v>1</v>
      </c>
      <c r="AB64" s="55">
        <v>1</v>
      </c>
      <c r="AC64" s="55">
        <v>1</v>
      </c>
      <c r="AD64" s="55">
        <v>1</v>
      </c>
    </row>
    <row r="65" spans="1:30" ht="16.5" thickTop="1" thickBot="1" x14ac:dyDescent="0.3">
      <c r="A65" s="47" t="s">
        <v>120</v>
      </c>
      <c r="B65" s="47" t="s">
        <v>114</v>
      </c>
      <c r="C65" s="47" t="s">
        <v>115</v>
      </c>
      <c r="D65" s="47">
        <v>114</v>
      </c>
      <c r="E65" s="47">
        <v>1515025</v>
      </c>
      <c r="F65" s="47">
        <v>7.5519999999999995E-5</v>
      </c>
      <c r="G65" s="47">
        <v>0.44070275572995626</v>
      </c>
      <c r="H65" s="47">
        <v>60</v>
      </c>
      <c r="I65" s="51" t="s">
        <v>320</v>
      </c>
      <c r="J65" s="48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 t="s">
        <v>43</v>
      </c>
      <c r="V65" s="47">
        <v>0</v>
      </c>
      <c r="W65" s="47">
        <v>4.6051701859880918</v>
      </c>
      <c r="X65" s="47"/>
      <c r="Y65" s="47"/>
    </row>
    <row r="66" spans="1:30" x14ac:dyDescent="0.25">
      <c r="A66" s="44" t="s">
        <v>121</v>
      </c>
      <c r="B66" s="44" t="s">
        <v>114</v>
      </c>
      <c r="C66" s="44" t="s">
        <v>115</v>
      </c>
      <c r="D66" s="44">
        <v>29</v>
      </c>
      <c r="E66" s="44">
        <v>1510137</v>
      </c>
      <c r="F66" s="44">
        <v>1.8940000000000002E-5</v>
      </c>
      <c r="G66" s="44">
        <v>3.3841388866248275E-2</v>
      </c>
      <c r="H66" s="44">
        <v>60</v>
      </c>
      <c r="I66" s="53" t="s">
        <v>321</v>
      </c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 t="s">
        <v>43</v>
      </c>
      <c r="V66" s="44">
        <v>0</v>
      </c>
      <c r="W66" s="44">
        <v>4.6051701859880918</v>
      </c>
      <c r="X66" s="44"/>
      <c r="Y66" s="44"/>
      <c r="Z66" s="56" t="s">
        <v>34</v>
      </c>
      <c r="AA66" s="57">
        <v>-0.14490978148432992</v>
      </c>
    </row>
    <row r="67" spans="1:30" x14ac:dyDescent="0.25">
      <c r="A67" s="47" t="s">
        <v>122</v>
      </c>
      <c r="B67" s="47" t="s">
        <v>114</v>
      </c>
      <c r="C67" s="47" t="s">
        <v>115</v>
      </c>
      <c r="D67" s="47">
        <v>29</v>
      </c>
      <c r="E67" s="47">
        <v>1542677</v>
      </c>
      <c r="F67" s="47">
        <v>1.8539999999999999E-5</v>
      </c>
      <c r="G67" s="47">
        <v>3.5334255417242957E-2</v>
      </c>
      <c r="H67" s="47">
        <v>60</v>
      </c>
      <c r="I67" s="51" t="s">
        <v>322</v>
      </c>
      <c r="J67" s="48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 t="s">
        <v>43</v>
      </c>
      <c r="V67" s="47">
        <v>0</v>
      </c>
      <c r="W67" s="47">
        <v>4.6051701859880918</v>
      </c>
      <c r="X67" s="47"/>
      <c r="Y67" s="47"/>
      <c r="Z67" s="58" t="s">
        <v>35</v>
      </c>
      <c r="AA67" s="59">
        <v>4.6051701859880927</v>
      </c>
    </row>
    <row r="68" spans="1:30" ht="17.25" x14ac:dyDescent="0.25">
      <c r="A68" s="44" t="s">
        <v>123</v>
      </c>
      <c r="B68" s="44" t="s">
        <v>114</v>
      </c>
      <c r="C68" s="44" t="s">
        <v>115</v>
      </c>
      <c r="D68" s="44">
        <v>143</v>
      </c>
      <c r="E68" s="44">
        <v>1357197</v>
      </c>
      <c r="F68" s="44">
        <v>1.054E-4</v>
      </c>
      <c r="G68" s="44">
        <v>0.65388388477659853</v>
      </c>
      <c r="H68" s="44">
        <v>30</v>
      </c>
      <c r="I68" s="53" t="s">
        <v>323</v>
      </c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 t="s">
        <v>43</v>
      </c>
      <c r="V68" s="44" t="s">
        <v>43</v>
      </c>
      <c r="W68" s="44" t="s">
        <v>43</v>
      </c>
      <c r="X68" s="44"/>
      <c r="Y68" s="44"/>
      <c r="Z68" s="58" t="s">
        <v>36</v>
      </c>
      <c r="AA68" s="60">
        <v>0.99319471823431671</v>
      </c>
    </row>
    <row r="69" spans="1:30" ht="18" x14ac:dyDescent="0.35">
      <c r="A69" s="47" t="s">
        <v>124</v>
      </c>
      <c r="B69" s="47" t="s">
        <v>114</v>
      </c>
      <c r="C69" s="47" t="s">
        <v>115</v>
      </c>
      <c r="D69" s="47">
        <v>229</v>
      </c>
      <c r="E69" s="47">
        <v>1376757</v>
      </c>
      <c r="F69" s="47">
        <v>1.662E-4</v>
      </c>
      <c r="G69" s="47">
        <v>0.99405004482842929</v>
      </c>
      <c r="H69" s="47">
        <v>30</v>
      </c>
      <c r="I69" s="51" t="s">
        <v>324</v>
      </c>
      <c r="J69" s="48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 t="s">
        <v>43</v>
      </c>
      <c r="V69" s="47" t="s">
        <v>43</v>
      </c>
      <c r="W69" s="47" t="s">
        <v>43</v>
      </c>
      <c r="X69" s="47"/>
      <c r="Y69" s="47"/>
      <c r="Z69" s="58" t="s">
        <v>37</v>
      </c>
      <c r="AA69" s="61">
        <v>4.7833015374113996</v>
      </c>
    </row>
    <row r="70" spans="1:30" ht="18.75" x14ac:dyDescent="0.35">
      <c r="A70" s="44" t="s">
        <v>125</v>
      </c>
      <c r="B70" s="44" t="s">
        <v>114</v>
      </c>
      <c r="C70" s="44" t="s">
        <v>115</v>
      </c>
      <c r="D70" s="44">
        <v>114</v>
      </c>
      <c r="E70" s="44">
        <v>1427583</v>
      </c>
      <c r="F70" s="44">
        <v>8.0140000000000002E-5</v>
      </c>
      <c r="G70" s="44">
        <v>0.48973720608575383</v>
      </c>
      <c r="H70" s="44">
        <v>30</v>
      </c>
      <c r="I70" s="53" t="s">
        <v>325</v>
      </c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 t="s">
        <v>43</v>
      </c>
      <c r="V70" s="44" t="s">
        <v>43</v>
      </c>
      <c r="W70" s="44" t="s">
        <v>43</v>
      </c>
      <c r="X70" s="44"/>
      <c r="Y70" s="44"/>
      <c r="Z70" s="58" t="s">
        <v>38</v>
      </c>
      <c r="AA70" s="66">
        <v>289.81956296865985</v>
      </c>
    </row>
    <row r="71" spans="1:30" ht="15.75" thickBot="1" x14ac:dyDescent="0.3">
      <c r="A71" s="47" t="s">
        <v>126</v>
      </c>
      <c r="B71" s="47" t="s">
        <v>114</v>
      </c>
      <c r="C71" s="47" t="s">
        <v>115</v>
      </c>
      <c r="D71" s="47">
        <v>1974</v>
      </c>
      <c r="E71" s="47">
        <v>1442408</v>
      </c>
      <c r="F71" s="47">
        <v>1.369E-3</v>
      </c>
      <c r="G71" s="47">
        <v>9.6691340408454458</v>
      </c>
      <c r="H71" s="47">
        <v>15</v>
      </c>
      <c r="I71" s="51">
        <v>2.2689387543534485</v>
      </c>
      <c r="J71" s="48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>
        <v>10</v>
      </c>
      <c r="V71" s="47" t="s">
        <v>43</v>
      </c>
      <c r="W71" s="47" t="s">
        <v>43</v>
      </c>
      <c r="X71" s="47"/>
      <c r="Y71" s="47"/>
      <c r="Z71" s="62" t="s">
        <v>7</v>
      </c>
      <c r="AA71" s="63" t="s">
        <v>127</v>
      </c>
    </row>
    <row r="72" spans="1:30" x14ac:dyDescent="0.25">
      <c r="A72" s="44" t="s">
        <v>128</v>
      </c>
      <c r="B72" s="44" t="s">
        <v>114</v>
      </c>
      <c r="C72" s="44" t="s">
        <v>115</v>
      </c>
      <c r="D72" s="44">
        <v>2574</v>
      </c>
      <c r="E72" s="44">
        <v>1443239</v>
      </c>
      <c r="F72" s="44">
        <v>1.784E-3</v>
      </c>
      <c r="G72" s="44">
        <v>11.542913032847011</v>
      </c>
      <c r="H72" s="44">
        <v>15</v>
      </c>
      <c r="I72" s="53">
        <v>2.4460716584145819</v>
      </c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11</v>
      </c>
      <c r="V72" s="44" t="s">
        <v>43</v>
      </c>
      <c r="W72" s="44" t="s">
        <v>43</v>
      </c>
      <c r="X72" s="44"/>
      <c r="Y72" s="44"/>
    </row>
    <row r="73" spans="1:30" x14ac:dyDescent="0.25">
      <c r="A73" s="47" t="s">
        <v>129</v>
      </c>
      <c r="B73" s="47" t="s">
        <v>114</v>
      </c>
      <c r="C73" s="47" t="s">
        <v>115</v>
      </c>
      <c r="D73" s="47">
        <v>2516</v>
      </c>
      <c r="E73" s="47">
        <v>1396301</v>
      </c>
      <c r="F73" s="47">
        <v>1.802E-3</v>
      </c>
      <c r="G73" s="47">
        <v>13.191332411249423</v>
      </c>
      <c r="H73" s="47">
        <v>15</v>
      </c>
      <c r="I73" s="51">
        <v>2.5795599784014001</v>
      </c>
      <c r="J73" s="48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>
        <v>12</v>
      </c>
      <c r="V73" s="47" t="s">
        <v>43</v>
      </c>
      <c r="W73" s="47" t="s">
        <v>43</v>
      </c>
      <c r="X73" s="47"/>
      <c r="Y73" s="47"/>
    </row>
    <row r="74" spans="1:30" x14ac:dyDescent="0.25">
      <c r="A74" s="44" t="s">
        <v>130</v>
      </c>
      <c r="B74" s="44" t="s">
        <v>114</v>
      </c>
      <c r="C74" s="44" t="s">
        <v>115</v>
      </c>
      <c r="D74" s="44">
        <v>20952</v>
      </c>
      <c r="E74" s="44">
        <v>1493254</v>
      </c>
      <c r="F74" s="44">
        <v>1.4030000000000001E-2</v>
      </c>
      <c r="G74" s="44">
        <v>100</v>
      </c>
      <c r="H74" s="44">
        <v>0</v>
      </c>
      <c r="I74" s="53">
        <v>4.6051701859880918</v>
      </c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>
        <v>13</v>
      </c>
      <c r="V74" s="44" t="s">
        <v>43</v>
      </c>
      <c r="W74" s="44" t="s">
        <v>43</v>
      </c>
      <c r="X74" s="44"/>
      <c r="Y74" s="44"/>
    </row>
    <row r="75" spans="1:30" x14ac:dyDescent="0.25">
      <c r="A75" s="47" t="s">
        <v>131</v>
      </c>
      <c r="B75" s="47" t="s">
        <v>114</v>
      </c>
      <c r="C75" s="47" t="s">
        <v>115</v>
      </c>
      <c r="D75" s="47">
        <v>22497</v>
      </c>
      <c r="E75" s="47">
        <v>1465551</v>
      </c>
      <c r="F75" s="47">
        <v>1.5350000000000001E-2</v>
      </c>
      <c r="G75" s="47">
        <v>100</v>
      </c>
      <c r="H75" s="47">
        <v>0</v>
      </c>
      <c r="I75" s="51">
        <v>4.6051701859880918</v>
      </c>
      <c r="J75" s="48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>
        <v>14</v>
      </c>
      <c r="V75" s="47" t="s">
        <v>43</v>
      </c>
      <c r="W75" s="47" t="s">
        <v>43</v>
      </c>
      <c r="X75" s="47"/>
      <c r="Y75" s="47"/>
    </row>
    <row r="76" spans="1:30" x14ac:dyDescent="0.25">
      <c r="A76" s="44" t="s">
        <v>132</v>
      </c>
      <c r="B76" s="44" t="s">
        <v>114</v>
      </c>
      <c r="C76" s="44" t="s">
        <v>115</v>
      </c>
      <c r="D76" s="44">
        <v>20966</v>
      </c>
      <c r="E76" s="44">
        <v>1545470</v>
      </c>
      <c r="F76" s="44">
        <v>1.357E-2</v>
      </c>
      <c r="G76" s="44">
        <v>100</v>
      </c>
      <c r="H76" s="44">
        <v>0</v>
      </c>
      <c r="I76" s="53">
        <v>4.6051701859880918</v>
      </c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>
        <v>15</v>
      </c>
      <c r="V76" s="44" t="s">
        <v>43</v>
      </c>
      <c r="W76" s="44" t="s">
        <v>43</v>
      </c>
      <c r="X76" s="44"/>
      <c r="Y76" s="44"/>
    </row>
    <row r="77" spans="1:30" ht="15.75" thickBot="1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8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30" ht="16.5" thickTop="1" thickBot="1" x14ac:dyDescent="0.3">
      <c r="A78" s="44" t="s">
        <v>56</v>
      </c>
      <c r="B78" s="44" t="s">
        <v>133</v>
      </c>
      <c r="C78" s="44" t="s">
        <v>134</v>
      </c>
      <c r="D78" s="44">
        <v>5672</v>
      </c>
      <c r="E78" s="44">
        <v>1371048</v>
      </c>
      <c r="F78" s="44">
        <v>4.1369813456567529E-3</v>
      </c>
      <c r="G78" s="44"/>
      <c r="H78" s="44"/>
      <c r="I78" s="44"/>
      <c r="J78" s="45"/>
      <c r="K78" s="44"/>
      <c r="L78" s="44"/>
      <c r="M78" s="44"/>
      <c r="N78" s="44"/>
      <c r="O78" s="44"/>
      <c r="P78" s="44"/>
      <c r="Q78" s="44"/>
      <c r="R78" s="44" t="s">
        <v>135</v>
      </c>
      <c r="S78" s="44"/>
      <c r="T78" s="44">
        <v>7</v>
      </c>
      <c r="U78" s="44"/>
      <c r="V78" s="44"/>
      <c r="W78" s="44"/>
      <c r="X78" s="44"/>
      <c r="Y78" s="44"/>
      <c r="Z78" s="46" t="s">
        <v>28</v>
      </c>
      <c r="AA78" s="46" t="s">
        <v>29</v>
      </c>
      <c r="AB78" s="46" t="s">
        <v>30</v>
      </c>
      <c r="AC78" s="46" t="s">
        <v>31</v>
      </c>
      <c r="AD78" s="46" t="s">
        <v>32</v>
      </c>
    </row>
    <row r="79" spans="1:30" ht="15.75" thickTop="1" x14ac:dyDescent="0.25">
      <c r="A79" s="47" t="s">
        <v>60</v>
      </c>
      <c r="B79" s="47" t="s">
        <v>133</v>
      </c>
      <c r="C79" s="47" t="s">
        <v>134</v>
      </c>
      <c r="D79" s="47">
        <v>6770</v>
      </c>
      <c r="E79" s="47">
        <v>1414935</v>
      </c>
      <c r="F79" s="44">
        <v>4.784672087410376E-3</v>
      </c>
      <c r="G79" s="47"/>
      <c r="H79" s="47"/>
      <c r="I79" s="47"/>
      <c r="J79" s="48"/>
      <c r="K79" s="47"/>
      <c r="L79" s="47"/>
      <c r="M79" s="47"/>
      <c r="N79" s="47"/>
      <c r="O79" s="47"/>
      <c r="P79" s="47"/>
      <c r="Q79" s="47"/>
      <c r="R79" s="47" t="s">
        <v>28</v>
      </c>
      <c r="S79" s="47"/>
      <c r="T79" s="47">
        <v>119</v>
      </c>
      <c r="U79" s="47"/>
      <c r="V79" s="47"/>
      <c r="W79" s="47"/>
      <c r="X79" s="47"/>
      <c r="Y79" s="47"/>
      <c r="Z79" s="49">
        <v>120</v>
      </c>
      <c r="AA79" s="68" t="s">
        <v>326</v>
      </c>
      <c r="AB79" s="64" t="s">
        <v>327</v>
      </c>
      <c r="AC79" s="64" t="s">
        <v>328</v>
      </c>
      <c r="AD79" s="68" t="s">
        <v>43</v>
      </c>
    </row>
    <row r="80" spans="1:30" x14ac:dyDescent="0.25">
      <c r="A80" s="44" t="s">
        <v>61</v>
      </c>
      <c r="B80" s="44" t="s">
        <v>133</v>
      </c>
      <c r="C80" s="44" t="s">
        <v>134</v>
      </c>
      <c r="D80" s="44">
        <v>5437</v>
      </c>
      <c r="E80" s="44">
        <v>1402530</v>
      </c>
      <c r="F80" s="44">
        <v>3.8765659201585707E-3</v>
      </c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 t="s">
        <v>33</v>
      </c>
      <c r="S80" s="44"/>
      <c r="T80" s="44">
        <v>133</v>
      </c>
      <c r="U80" s="44"/>
      <c r="V80" s="44"/>
      <c r="W80" s="44"/>
      <c r="X80" s="44"/>
      <c r="Y80" s="44"/>
      <c r="Z80" s="49">
        <v>60</v>
      </c>
      <c r="AA80" s="64" t="s">
        <v>329</v>
      </c>
      <c r="AB80" s="64" t="s">
        <v>330</v>
      </c>
      <c r="AC80" s="64" t="s">
        <v>331</v>
      </c>
      <c r="AD80" s="64" t="s">
        <v>43</v>
      </c>
    </row>
    <row r="81" spans="1:30" x14ac:dyDescent="0.25">
      <c r="A81" s="47" t="s">
        <v>136</v>
      </c>
      <c r="B81" s="47" t="s">
        <v>133</v>
      </c>
      <c r="C81" s="47" t="s">
        <v>134</v>
      </c>
      <c r="D81" s="47">
        <v>7961</v>
      </c>
      <c r="E81" s="47">
        <v>1570999</v>
      </c>
      <c r="F81" s="47">
        <v>5.0670000000000003E-3</v>
      </c>
      <c r="G81" s="47">
        <v>0.73322172434706068</v>
      </c>
      <c r="H81" s="47">
        <v>120</v>
      </c>
      <c r="I81" s="51" t="s">
        <v>332</v>
      </c>
      <c r="J81" s="48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 t="s">
        <v>43</v>
      </c>
      <c r="V81" s="47">
        <v>15</v>
      </c>
      <c r="W81" s="47">
        <v>0</v>
      </c>
      <c r="X81" s="47"/>
      <c r="Y81" s="47"/>
      <c r="Z81" s="49">
        <v>30</v>
      </c>
      <c r="AA81" s="64" t="s">
        <v>329</v>
      </c>
      <c r="AB81" s="64" t="s">
        <v>333</v>
      </c>
      <c r="AC81" s="64" t="s">
        <v>331</v>
      </c>
      <c r="AD81" s="64" t="s">
        <v>43</v>
      </c>
    </row>
    <row r="82" spans="1:30" x14ac:dyDescent="0.25">
      <c r="A82" s="44" t="s">
        <v>137</v>
      </c>
      <c r="B82" s="44" t="s">
        <v>133</v>
      </c>
      <c r="C82" s="44" t="s">
        <v>134</v>
      </c>
      <c r="D82" s="44">
        <v>4996</v>
      </c>
      <c r="E82" s="44">
        <v>1585241</v>
      </c>
      <c r="F82" s="44">
        <v>3.1519999999999999E-3</v>
      </c>
      <c r="G82" s="44">
        <v>-0.96595437947693663</v>
      </c>
      <c r="H82" s="44">
        <v>120</v>
      </c>
      <c r="I82" s="44" t="s">
        <v>43</v>
      </c>
      <c r="J82" s="45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 t="s">
        <v>43</v>
      </c>
      <c r="V82" s="44">
        <v>15</v>
      </c>
      <c r="W82" s="44">
        <v>0</v>
      </c>
      <c r="X82" s="44"/>
      <c r="Y82" s="44"/>
      <c r="Z82" s="49">
        <v>15</v>
      </c>
      <c r="AA82" s="64">
        <v>-1.6817788851645497E-2</v>
      </c>
      <c r="AB82" s="64">
        <v>-1.15410370020676E-2</v>
      </c>
      <c r="AC82" s="64">
        <v>-9.0754814150912737E-3</v>
      </c>
      <c r="AD82" s="64">
        <v>-1.2478102422934789E-2</v>
      </c>
    </row>
    <row r="83" spans="1:30" ht="15.75" thickBot="1" x14ac:dyDescent="0.3">
      <c r="A83" s="47" t="s">
        <v>138</v>
      </c>
      <c r="B83" s="47" t="s">
        <v>133</v>
      </c>
      <c r="C83" s="47" t="s">
        <v>134</v>
      </c>
      <c r="D83" s="47">
        <v>5151</v>
      </c>
      <c r="E83" s="47">
        <v>1539829</v>
      </c>
      <c r="F83" s="47">
        <v>3.3449999999999999E-3</v>
      </c>
      <c r="G83" s="47">
        <v>-0.84090212408069165</v>
      </c>
      <c r="H83" s="47">
        <v>120</v>
      </c>
      <c r="I83" s="47" t="s">
        <v>43</v>
      </c>
      <c r="J83" s="48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 t="s">
        <v>43</v>
      </c>
      <c r="V83" s="47">
        <v>15</v>
      </c>
      <c r="W83" s="47">
        <v>0</v>
      </c>
      <c r="X83" s="47"/>
      <c r="Y83" s="47"/>
      <c r="Z83" s="54">
        <v>0</v>
      </c>
      <c r="AA83" s="55">
        <v>1</v>
      </c>
      <c r="AB83" s="55">
        <v>1</v>
      </c>
      <c r="AC83" s="55">
        <v>1</v>
      </c>
      <c r="AD83" s="55">
        <v>1</v>
      </c>
    </row>
    <row r="84" spans="1:30" ht="16.5" thickTop="1" thickBot="1" x14ac:dyDescent="0.3">
      <c r="A84" s="44" t="s">
        <v>139</v>
      </c>
      <c r="B84" s="44" t="s">
        <v>133</v>
      </c>
      <c r="C84" s="44" t="s">
        <v>134</v>
      </c>
      <c r="D84" s="44" t="s">
        <v>97</v>
      </c>
      <c r="E84" s="44">
        <v>1471807</v>
      </c>
      <c r="F84" s="44">
        <v>0</v>
      </c>
      <c r="G84" s="44">
        <v>-3.9054469975617074</v>
      </c>
      <c r="H84" s="44">
        <v>60</v>
      </c>
      <c r="I84" s="44" t="s">
        <v>43</v>
      </c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 t="s">
        <v>43</v>
      </c>
      <c r="V84" s="44">
        <v>0</v>
      </c>
      <c r="W84" s="44">
        <v>4.6051701859880918</v>
      </c>
      <c r="X84" s="44"/>
      <c r="Y84" s="44"/>
    </row>
    <row r="85" spans="1:30" x14ac:dyDescent="0.25">
      <c r="A85" s="47" t="s">
        <v>140</v>
      </c>
      <c r="B85" s="47" t="s">
        <v>133</v>
      </c>
      <c r="C85" s="47" t="s">
        <v>134</v>
      </c>
      <c r="D85" s="47">
        <v>4896</v>
      </c>
      <c r="E85" s="47">
        <v>1672954</v>
      </c>
      <c r="F85" s="47">
        <v>2.9269999999999999E-3</v>
      </c>
      <c r="G85" s="47">
        <v>-1.1610400806944956</v>
      </c>
      <c r="H85" s="47">
        <v>60</v>
      </c>
      <c r="I85" s="47" t="s">
        <v>43</v>
      </c>
      <c r="J85" s="48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 t="s">
        <v>43</v>
      </c>
      <c r="V85" s="47">
        <v>0</v>
      </c>
      <c r="W85" s="47">
        <v>4.6051701859880918</v>
      </c>
      <c r="X85" s="47"/>
      <c r="Y85" s="47"/>
      <c r="Z85" s="56" t="s">
        <v>34</v>
      </c>
      <c r="AA85" s="57">
        <v>-0.30701134573253946</v>
      </c>
    </row>
    <row r="86" spans="1:30" x14ac:dyDescent="0.25">
      <c r="A86" s="44" t="s">
        <v>141</v>
      </c>
      <c r="B86" s="44" t="s">
        <v>133</v>
      </c>
      <c r="C86" s="44" t="s">
        <v>134</v>
      </c>
      <c r="D86" s="44" t="s">
        <v>97</v>
      </c>
      <c r="E86" s="44">
        <v>1424640</v>
      </c>
      <c r="F86" s="44">
        <v>0</v>
      </c>
      <c r="G86" s="44">
        <v>-3.8947504569316256</v>
      </c>
      <c r="H86" s="44">
        <v>60</v>
      </c>
      <c r="I86" s="44" t="s">
        <v>43</v>
      </c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 t="s">
        <v>43</v>
      </c>
      <c r="V86" s="44">
        <v>0</v>
      </c>
      <c r="W86" s="44">
        <v>4.6051701859880918</v>
      </c>
      <c r="X86" s="44"/>
      <c r="Y86" s="44"/>
      <c r="Z86" s="58" t="s">
        <v>35</v>
      </c>
      <c r="AA86" s="59">
        <v>4.6051701859880918</v>
      </c>
    </row>
    <row r="87" spans="1:30" ht="17.25" x14ac:dyDescent="0.25">
      <c r="A87" s="47" t="s">
        <v>142</v>
      </c>
      <c r="B87" s="47" t="s">
        <v>133</v>
      </c>
      <c r="C87" s="47" t="s">
        <v>134</v>
      </c>
      <c r="D87" s="47" t="s">
        <v>97</v>
      </c>
      <c r="E87" s="47">
        <v>1448517</v>
      </c>
      <c r="F87" s="47">
        <v>0</v>
      </c>
      <c r="G87" s="47">
        <v>-3.9054469975617074</v>
      </c>
      <c r="H87" s="47">
        <v>30</v>
      </c>
      <c r="I87" s="47" t="s">
        <v>43</v>
      </c>
      <c r="J87" s="48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 t="s">
        <v>43</v>
      </c>
      <c r="V87" s="47" t="s">
        <v>43</v>
      </c>
      <c r="W87" s="47" t="s">
        <v>43</v>
      </c>
      <c r="X87" s="47"/>
      <c r="Y87" s="47"/>
      <c r="Z87" s="58" t="s">
        <v>36</v>
      </c>
      <c r="AA87" s="59">
        <v>1</v>
      </c>
    </row>
    <row r="88" spans="1:30" ht="18" x14ac:dyDescent="0.35">
      <c r="A88" s="44" t="s">
        <v>143</v>
      </c>
      <c r="B88" s="44" t="s">
        <v>133</v>
      </c>
      <c r="C88" s="44" t="s">
        <v>134</v>
      </c>
      <c r="D88" s="44" t="s">
        <v>97</v>
      </c>
      <c r="E88" s="44">
        <v>1452034</v>
      </c>
      <c r="F88" s="44">
        <v>0</v>
      </c>
      <c r="G88" s="44">
        <v>-3.6988882916446961</v>
      </c>
      <c r="H88" s="44">
        <v>30</v>
      </c>
      <c r="I88" s="44" t="s">
        <v>43</v>
      </c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43</v>
      </c>
      <c r="V88" s="44" t="s">
        <v>43</v>
      </c>
      <c r="W88" s="44" t="s">
        <v>43</v>
      </c>
      <c r="X88" s="44"/>
      <c r="Y88" s="44"/>
      <c r="Z88" s="58" t="s">
        <v>37</v>
      </c>
      <c r="AA88" s="61">
        <v>2.2577249674798585</v>
      </c>
    </row>
    <row r="89" spans="1:30" ht="18.75" x14ac:dyDescent="0.35">
      <c r="A89" s="47" t="s">
        <v>144</v>
      </c>
      <c r="B89" s="47" t="s">
        <v>133</v>
      </c>
      <c r="C89" s="47" t="s">
        <v>134</v>
      </c>
      <c r="D89" s="47" t="s">
        <v>97</v>
      </c>
      <c r="E89" s="47">
        <v>1425868</v>
      </c>
      <c r="F89" s="47">
        <v>0</v>
      </c>
      <c r="G89" s="47">
        <v>-3.8947504569316256</v>
      </c>
      <c r="H89" s="47">
        <v>30</v>
      </c>
      <c r="I89" s="47" t="s">
        <v>43</v>
      </c>
      <c r="J89" s="48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 t="s">
        <v>43</v>
      </c>
      <c r="V89" s="47" t="s">
        <v>43</v>
      </c>
      <c r="W89" s="47" t="s">
        <v>43</v>
      </c>
      <c r="X89" s="47"/>
      <c r="Y89" s="47"/>
      <c r="Z89" s="58" t="s">
        <v>38</v>
      </c>
      <c r="AA89" s="61">
        <v>614.02269146507888</v>
      </c>
    </row>
    <row r="90" spans="1:30" ht="15.75" thickBot="1" x14ac:dyDescent="0.3">
      <c r="A90" s="44" t="s">
        <v>145</v>
      </c>
      <c r="B90" s="44" t="s">
        <v>133</v>
      </c>
      <c r="C90" s="44" t="s">
        <v>134</v>
      </c>
      <c r="D90" s="44">
        <v>3665</v>
      </c>
      <c r="E90" s="44">
        <v>1508582</v>
      </c>
      <c r="F90" s="44">
        <v>2.4290000000000002E-3</v>
      </c>
      <c r="G90" s="44">
        <v>-1.6817788851645497</v>
      </c>
      <c r="H90" s="44">
        <v>15</v>
      </c>
      <c r="I90" s="44"/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>
        <v>10</v>
      </c>
      <c r="V90" s="44" t="s">
        <v>43</v>
      </c>
      <c r="W90" s="44" t="s">
        <v>43</v>
      </c>
      <c r="X90" s="44"/>
      <c r="Y90" s="44"/>
      <c r="Z90" s="62" t="s">
        <v>7</v>
      </c>
      <c r="AA90" s="63" t="s">
        <v>146</v>
      </c>
    </row>
    <row r="91" spans="1:30" x14ac:dyDescent="0.25">
      <c r="A91" s="47" t="s">
        <v>147</v>
      </c>
      <c r="B91" s="47" t="s">
        <v>133</v>
      </c>
      <c r="C91" s="47" t="s">
        <v>134</v>
      </c>
      <c r="D91" s="47">
        <v>4106</v>
      </c>
      <c r="E91" s="47">
        <v>1399100</v>
      </c>
      <c r="F91" s="47">
        <v>2.9350000000000001E-3</v>
      </c>
      <c r="G91" s="47">
        <v>-1.15410370020676</v>
      </c>
      <c r="H91" s="47">
        <v>15</v>
      </c>
      <c r="I91" s="47"/>
      <c r="J91" s="48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>
        <v>11</v>
      </c>
      <c r="V91" s="47" t="s">
        <v>43</v>
      </c>
      <c r="W91" s="47" t="s">
        <v>43</v>
      </c>
      <c r="X91" s="47"/>
      <c r="Y91" s="47"/>
    </row>
    <row r="92" spans="1:30" x14ac:dyDescent="0.25">
      <c r="A92" s="44" t="s">
        <v>148</v>
      </c>
      <c r="B92" s="44" t="s">
        <v>133</v>
      </c>
      <c r="C92" s="44" t="s">
        <v>134</v>
      </c>
      <c r="D92" s="44">
        <v>4710</v>
      </c>
      <c r="E92" s="44">
        <v>1439153</v>
      </c>
      <c r="F92" s="44">
        <v>3.2720000000000002E-3</v>
      </c>
      <c r="G92" s="44">
        <v>-0.90754814150912733</v>
      </c>
      <c r="H92" s="44">
        <v>15</v>
      </c>
      <c r="I92" s="44"/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>
        <v>12</v>
      </c>
      <c r="V92" s="44" t="s">
        <v>43</v>
      </c>
      <c r="W92" s="44" t="s">
        <v>43</v>
      </c>
      <c r="X92" s="44"/>
      <c r="Y92" s="44"/>
    </row>
    <row r="93" spans="1:30" x14ac:dyDescent="0.25">
      <c r="A93" s="47" t="s">
        <v>149</v>
      </c>
      <c r="B93" s="47" t="s">
        <v>133</v>
      </c>
      <c r="C93" s="47" t="s">
        <v>134</v>
      </c>
      <c r="D93" s="47">
        <v>179633</v>
      </c>
      <c r="E93" s="47">
        <v>1582300</v>
      </c>
      <c r="F93" s="47">
        <v>0.1135</v>
      </c>
      <c r="G93" s="47">
        <v>100</v>
      </c>
      <c r="H93" s="47">
        <v>0</v>
      </c>
      <c r="I93" s="51">
        <v>4.6051701859880918</v>
      </c>
      <c r="J93" s="48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>
        <v>13</v>
      </c>
      <c r="V93" s="47" t="s">
        <v>43</v>
      </c>
      <c r="W93" s="47" t="s">
        <v>43</v>
      </c>
      <c r="X93" s="47"/>
      <c r="Y93" s="47"/>
    </row>
    <row r="94" spans="1:30" x14ac:dyDescent="0.25">
      <c r="A94" s="44" t="s">
        <v>150</v>
      </c>
      <c r="B94" s="44" t="s">
        <v>133</v>
      </c>
      <c r="C94" s="44" t="s">
        <v>134</v>
      </c>
      <c r="D94" s="44">
        <v>185722</v>
      </c>
      <c r="E94" s="44">
        <v>1552874</v>
      </c>
      <c r="F94" s="44">
        <v>0.1196</v>
      </c>
      <c r="G94" s="44">
        <v>100</v>
      </c>
      <c r="H94" s="44">
        <v>0</v>
      </c>
      <c r="I94" s="53">
        <v>4.6051701859880918</v>
      </c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>
        <v>14</v>
      </c>
      <c r="V94" s="44" t="s">
        <v>43</v>
      </c>
      <c r="W94" s="44" t="s">
        <v>43</v>
      </c>
      <c r="X94" s="44"/>
      <c r="Y94" s="44"/>
    </row>
    <row r="95" spans="1:30" x14ac:dyDescent="0.25">
      <c r="A95" s="47" t="s">
        <v>151</v>
      </c>
      <c r="B95" s="47" t="s">
        <v>133</v>
      </c>
      <c r="C95" s="47" t="s">
        <v>134</v>
      </c>
      <c r="D95" s="47">
        <v>187271</v>
      </c>
      <c r="E95" s="47">
        <v>1645186</v>
      </c>
      <c r="F95" s="47">
        <v>0.1138</v>
      </c>
      <c r="G95" s="47">
        <v>100</v>
      </c>
      <c r="H95" s="47">
        <v>0</v>
      </c>
      <c r="I95" s="51">
        <v>4.6051701859880918</v>
      </c>
      <c r="J95" s="48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>
        <v>15</v>
      </c>
      <c r="V95" s="47" t="s">
        <v>43</v>
      </c>
      <c r="W95" s="47" t="s">
        <v>43</v>
      </c>
      <c r="X95" s="47"/>
      <c r="Y95" s="47"/>
    </row>
    <row r="96" spans="1:30" ht="15.75" thickBot="1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spans="1:30" s="120" customFormat="1" ht="16.5" thickTop="1" thickBot="1" x14ac:dyDescent="0.3">
      <c r="A97" s="117" t="s">
        <v>56</v>
      </c>
      <c r="B97" s="117" t="s">
        <v>152</v>
      </c>
      <c r="C97" s="117" t="s">
        <v>153</v>
      </c>
      <c r="D97" s="117" t="s">
        <v>97</v>
      </c>
      <c r="E97" s="117">
        <v>1371048</v>
      </c>
      <c r="F97" s="117">
        <v>0</v>
      </c>
      <c r="G97" s="117"/>
      <c r="H97" s="117"/>
      <c r="I97" s="117"/>
      <c r="J97" s="118"/>
      <c r="K97" s="117"/>
      <c r="L97" s="117"/>
      <c r="M97" s="117"/>
      <c r="N97" s="117"/>
      <c r="O97" s="117"/>
      <c r="P97" s="117"/>
      <c r="Q97" s="117"/>
      <c r="R97" s="117" t="s">
        <v>154</v>
      </c>
      <c r="S97" s="117"/>
      <c r="T97" s="117">
        <v>8</v>
      </c>
      <c r="U97" s="117"/>
      <c r="V97" s="117"/>
      <c r="W97" s="117"/>
      <c r="X97" s="117"/>
      <c r="Y97" s="117"/>
      <c r="Z97" s="119" t="s">
        <v>28</v>
      </c>
      <c r="AA97" s="119" t="s">
        <v>29</v>
      </c>
      <c r="AB97" s="119" t="s">
        <v>30</v>
      </c>
      <c r="AC97" s="119" t="s">
        <v>31</v>
      </c>
      <c r="AD97" s="119" t="s">
        <v>32</v>
      </c>
    </row>
    <row r="98" spans="1:30" s="120" customFormat="1" ht="15.75" thickTop="1" x14ac:dyDescent="0.25">
      <c r="A98" s="121" t="s">
        <v>60</v>
      </c>
      <c r="B98" s="121" t="s">
        <v>152</v>
      </c>
      <c r="C98" s="121" t="s">
        <v>153</v>
      </c>
      <c r="D98" s="121" t="s">
        <v>97</v>
      </c>
      <c r="E98" s="121">
        <v>1414935</v>
      </c>
      <c r="F98" s="121">
        <v>0</v>
      </c>
      <c r="G98" s="121"/>
      <c r="H98" s="121"/>
      <c r="I98" s="121"/>
      <c r="J98" s="122"/>
      <c r="K98" s="121"/>
      <c r="L98" s="121"/>
      <c r="M98" s="121"/>
      <c r="N98" s="121"/>
      <c r="O98" s="121"/>
      <c r="P98" s="121"/>
      <c r="Q98" s="121"/>
      <c r="R98" s="121" t="s">
        <v>28</v>
      </c>
      <c r="S98" s="121"/>
      <c r="T98" s="121">
        <v>138</v>
      </c>
      <c r="U98" s="121"/>
      <c r="V98" s="121"/>
      <c r="W98" s="121"/>
      <c r="X98" s="121"/>
      <c r="Y98" s="121"/>
      <c r="Z98" s="123">
        <v>120</v>
      </c>
      <c r="AA98" s="124" t="s">
        <v>49</v>
      </c>
      <c r="AB98" s="124" t="s">
        <v>49</v>
      </c>
      <c r="AC98" s="124" t="s">
        <v>49</v>
      </c>
      <c r="AD98" s="124" t="s">
        <v>43</v>
      </c>
    </row>
    <row r="99" spans="1:30" s="120" customFormat="1" x14ac:dyDescent="0.25">
      <c r="A99" s="117" t="s">
        <v>61</v>
      </c>
      <c r="B99" s="117" t="s">
        <v>152</v>
      </c>
      <c r="C99" s="117" t="s">
        <v>153</v>
      </c>
      <c r="D99" s="117" t="s">
        <v>97</v>
      </c>
      <c r="E99" s="117">
        <v>1402530</v>
      </c>
      <c r="F99" s="117">
        <v>0</v>
      </c>
      <c r="G99" s="117"/>
      <c r="H99" s="117"/>
      <c r="I99" s="117"/>
      <c r="J99" s="118"/>
      <c r="K99" s="117"/>
      <c r="L99" s="117"/>
      <c r="M99" s="117"/>
      <c r="N99" s="117"/>
      <c r="O99" s="117"/>
      <c r="P99" s="117"/>
      <c r="Q99" s="117"/>
      <c r="R99" s="117" t="s">
        <v>33</v>
      </c>
      <c r="S99" s="117"/>
      <c r="T99" s="117">
        <v>152</v>
      </c>
      <c r="U99" s="117"/>
      <c r="V99" s="117"/>
      <c r="W99" s="117"/>
      <c r="X99" s="117"/>
      <c r="Y99" s="117"/>
      <c r="Z99" s="123">
        <v>60</v>
      </c>
      <c r="AA99" s="124" t="s">
        <v>49</v>
      </c>
      <c r="AB99" s="124" t="s">
        <v>49</v>
      </c>
      <c r="AC99" s="124" t="s">
        <v>49</v>
      </c>
      <c r="AD99" s="124" t="s">
        <v>43</v>
      </c>
    </row>
    <row r="100" spans="1:30" s="120" customFormat="1" x14ac:dyDescent="0.25">
      <c r="A100" s="121" t="s">
        <v>155</v>
      </c>
      <c r="B100" s="121" t="s">
        <v>152</v>
      </c>
      <c r="C100" s="121" t="s">
        <v>153</v>
      </c>
      <c r="D100" s="121" t="s">
        <v>97</v>
      </c>
      <c r="E100" s="121">
        <v>1505406</v>
      </c>
      <c r="F100" s="121">
        <v>0</v>
      </c>
      <c r="G100" s="121">
        <v>0</v>
      </c>
      <c r="H100" s="121">
        <v>120</v>
      </c>
      <c r="I100" s="121" t="s">
        <v>43</v>
      </c>
      <c r="J100" s="122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 t="s">
        <v>43</v>
      </c>
      <c r="V100" s="121">
        <v>0</v>
      </c>
      <c r="W100" s="121">
        <v>4.6051701859880918</v>
      </c>
      <c r="X100" s="121"/>
      <c r="Y100" s="121"/>
      <c r="Z100" s="123">
        <v>30</v>
      </c>
      <c r="AA100" s="124" t="s">
        <v>49</v>
      </c>
      <c r="AB100" s="124" t="s">
        <v>49</v>
      </c>
      <c r="AC100" s="124" t="s">
        <v>49</v>
      </c>
      <c r="AD100" s="124" t="s">
        <v>43</v>
      </c>
    </row>
    <row r="101" spans="1:30" s="120" customFormat="1" x14ac:dyDescent="0.25">
      <c r="A101" s="117" t="s">
        <v>156</v>
      </c>
      <c r="B101" s="117" t="s">
        <v>152</v>
      </c>
      <c r="C101" s="117" t="s">
        <v>153</v>
      </c>
      <c r="D101" s="117" t="s">
        <v>97</v>
      </c>
      <c r="E101" s="117">
        <v>1523893</v>
      </c>
      <c r="F101" s="117">
        <v>0</v>
      </c>
      <c r="G101" s="117">
        <v>0</v>
      </c>
      <c r="H101" s="117">
        <v>120</v>
      </c>
      <c r="I101" s="117" t="s">
        <v>43</v>
      </c>
      <c r="J101" s="118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 t="s">
        <v>43</v>
      </c>
      <c r="V101" s="117">
        <v>0</v>
      </c>
      <c r="W101" s="117">
        <v>4.6051701859880918</v>
      </c>
      <c r="X101" s="117"/>
      <c r="Y101" s="117"/>
      <c r="Z101" s="123">
        <v>15</v>
      </c>
      <c r="AA101" s="124" t="s">
        <v>49</v>
      </c>
      <c r="AB101" s="124" t="s">
        <v>49</v>
      </c>
      <c r="AC101" s="124" t="s">
        <v>49</v>
      </c>
      <c r="AD101" s="124" t="s">
        <v>43</v>
      </c>
    </row>
    <row r="102" spans="1:30" s="120" customFormat="1" ht="15.75" thickBot="1" x14ac:dyDescent="0.3">
      <c r="A102" s="121" t="s">
        <v>157</v>
      </c>
      <c r="B102" s="121" t="s">
        <v>152</v>
      </c>
      <c r="C102" s="121" t="s">
        <v>153</v>
      </c>
      <c r="D102" s="121" t="s">
        <v>97</v>
      </c>
      <c r="E102" s="121">
        <v>1528033</v>
      </c>
      <c r="F102" s="121">
        <v>0</v>
      </c>
      <c r="G102" s="121">
        <v>0</v>
      </c>
      <c r="H102" s="121">
        <v>120</v>
      </c>
      <c r="I102" s="121" t="s">
        <v>43</v>
      </c>
      <c r="J102" s="122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 t="s">
        <v>43</v>
      </c>
      <c r="V102" s="121">
        <v>0</v>
      </c>
      <c r="W102" s="121">
        <v>4.6051701859880918</v>
      </c>
      <c r="X102" s="121"/>
      <c r="Y102" s="121"/>
      <c r="Z102" s="125">
        <v>0</v>
      </c>
      <c r="AA102" s="126">
        <v>1</v>
      </c>
      <c r="AB102" s="126">
        <v>1</v>
      </c>
      <c r="AC102" s="126">
        <v>1</v>
      </c>
      <c r="AD102" s="126">
        <v>1</v>
      </c>
    </row>
    <row r="103" spans="1:30" s="120" customFormat="1" ht="16.5" thickTop="1" thickBot="1" x14ac:dyDescent="0.3">
      <c r="A103" s="117" t="s">
        <v>158</v>
      </c>
      <c r="B103" s="117" t="s">
        <v>152</v>
      </c>
      <c r="C103" s="117" t="s">
        <v>153</v>
      </c>
      <c r="D103" s="117" t="s">
        <v>97</v>
      </c>
      <c r="E103" s="117">
        <v>1398300</v>
      </c>
      <c r="F103" s="117">
        <v>0</v>
      </c>
      <c r="G103" s="117">
        <v>0</v>
      </c>
      <c r="H103" s="117">
        <v>60</v>
      </c>
      <c r="I103" s="117" t="s">
        <v>43</v>
      </c>
      <c r="J103" s="118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 t="s">
        <v>43</v>
      </c>
      <c r="V103" s="117" t="s">
        <v>43</v>
      </c>
      <c r="W103" s="117" t="s">
        <v>43</v>
      </c>
      <c r="X103" s="117"/>
      <c r="Y103" s="117"/>
      <c r="Z103" s="127"/>
      <c r="AA103" s="127"/>
      <c r="AB103" s="127"/>
      <c r="AC103" s="127"/>
    </row>
    <row r="104" spans="1:30" s="120" customFormat="1" x14ac:dyDescent="0.25">
      <c r="A104" s="121" t="s">
        <v>159</v>
      </c>
      <c r="B104" s="121" t="s">
        <v>152</v>
      </c>
      <c r="C104" s="121" t="s">
        <v>153</v>
      </c>
      <c r="D104" s="121" t="s">
        <v>97</v>
      </c>
      <c r="E104" s="121">
        <v>1512387</v>
      </c>
      <c r="F104" s="121">
        <v>0</v>
      </c>
      <c r="G104" s="121">
        <v>0</v>
      </c>
      <c r="H104" s="121">
        <v>60</v>
      </c>
      <c r="I104" s="121" t="s">
        <v>43</v>
      </c>
      <c r="J104" s="122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 t="s">
        <v>43</v>
      </c>
      <c r="V104" s="121" t="s">
        <v>43</v>
      </c>
      <c r="W104" s="121" t="s">
        <v>43</v>
      </c>
      <c r="X104" s="121"/>
      <c r="Y104" s="121"/>
      <c r="Z104" s="128" t="s">
        <v>34</v>
      </c>
      <c r="AA104" s="129" t="s">
        <v>43</v>
      </c>
      <c r="AB104" s="127"/>
      <c r="AC104" s="127"/>
    </row>
    <row r="105" spans="1:30" s="120" customFormat="1" x14ac:dyDescent="0.25">
      <c r="A105" s="117" t="s">
        <v>160</v>
      </c>
      <c r="B105" s="117" t="s">
        <v>152</v>
      </c>
      <c r="C105" s="117" t="s">
        <v>153</v>
      </c>
      <c r="D105" s="117" t="s">
        <v>97</v>
      </c>
      <c r="E105" s="117">
        <v>1831341</v>
      </c>
      <c r="F105" s="117">
        <v>0</v>
      </c>
      <c r="G105" s="117">
        <v>0</v>
      </c>
      <c r="H105" s="117">
        <v>60</v>
      </c>
      <c r="I105" s="117" t="s">
        <v>43</v>
      </c>
      <c r="J105" s="118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 t="s">
        <v>43</v>
      </c>
      <c r="V105" s="117" t="s">
        <v>43</v>
      </c>
      <c r="W105" s="117" t="s">
        <v>43</v>
      </c>
      <c r="X105" s="117"/>
      <c r="Y105" s="117"/>
      <c r="Z105" s="130" t="s">
        <v>35</v>
      </c>
      <c r="AA105" s="131" t="s">
        <v>43</v>
      </c>
      <c r="AB105" s="127"/>
      <c r="AC105" s="127"/>
    </row>
    <row r="106" spans="1:30" s="120" customFormat="1" x14ac:dyDescent="0.25">
      <c r="A106" s="121" t="s">
        <v>161</v>
      </c>
      <c r="B106" s="121" t="s">
        <v>152</v>
      </c>
      <c r="C106" s="121" t="s">
        <v>153</v>
      </c>
      <c r="D106" s="121" t="s">
        <v>97</v>
      </c>
      <c r="E106" s="121">
        <v>1472794</v>
      </c>
      <c r="F106" s="121">
        <v>0</v>
      </c>
      <c r="G106" s="121">
        <v>0</v>
      </c>
      <c r="H106" s="121">
        <v>30</v>
      </c>
      <c r="I106" s="121" t="s">
        <v>43</v>
      </c>
      <c r="J106" s="122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 t="s">
        <v>43</v>
      </c>
      <c r="V106" s="121" t="s">
        <v>43</v>
      </c>
      <c r="W106" s="121" t="s">
        <v>43</v>
      </c>
      <c r="X106" s="121"/>
      <c r="Y106" s="121"/>
      <c r="Z106" s="130" t="s">
        <v>819</v>
      </c>
      <c r="AA106" s="131" t="s">
        <v>43</v>
      </c>
      <c r="AB106" s="127"/>
      <c r="AC106" s="127"/>
    </row>
    <row r="107" spans="1:30" s="120" customFormat="1" x14ac:dyDescent="0.25">
      <c r="A107" s="117" t="s">
        <v>162</v>
      </c>
      <c r="B107" s="117" t="s">
        <v>152</v>
      </c>
      <c r="C107" s="117" t="s">
        <v>153</v>
      </c>
      <c r="D107" s="117" t="s">
        <v>97</v>
      </c>
      <c r="E107" s="117">
        <v>1418433</v>
      </c>
      <c r="F107" s="117">
        <v>0</v>
      </c>
      <c r="G107" s="117">
        <v>0</v>
      </c>
      <c r="H107" s="117">
        <v>30</v>
      </c>
      <c r="I107" s="117" t="s">
        <v>43</v>
      </c>
      <c r="J107" s="118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 t="s">
        <v>43</v>
      </c>
      <c r="V107" s="117" t="s">
        <v>43</v>
      </c>
      <c r="W107" s="117" t="s">
        <v>43</v>
      </c>
      <c r="X107" s="117"/>
      <c r="Y107" s="117"/>
      <c r="Z107" s="130" t="s">
        <v>820</v>
      </c>
      <c r="AA107" s="131" t="s">
        <v>821</v>
      </c>
      <c r="AB107" s="127"/>
      <c r="AC107" s="127"/>
    </row>
    <row r="108" spans="1:30" s="120" customFormat="1" x14ac:dyDescent="0.25">
      <c r="A108" s="121" t="s">
        <v>163</v>
      </c>
      <c r="B108" s="121" t="s">
        <v>152</v>
      </c>
      <c r="C108" s="121" t="s">
        <v>153</v>
      </c>
      <c r="D108" s="121" t="s">
        <v>97</v>
      </c>
      <c r="E108" s="121">
        <v>1419716</v>
      </c>
      <c r="F108" s="121">
        <v>0</v>
      </c>
      <c r="G108" s="121">
        <v>0</v>
      </c>
      <c r="H108" s="121">
        <v>30</v>
      </c>
      <c r="I108" s="121" t="s">
        <v>43</v>
      </c>
      <c r="J108" s="122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 t="s">
        <v>43</v>
      </c>
      <c r="V108" s="121" t="s">
        <v>43</v>
      </c>
      <c r="W108" s="121" t="s">
        <v>43</v>
      </c>
      <c r="X108" s="121"/>
      <c r="Y108" s="121"/>
      <c r="Z108" s="130" t="s">
        <v>822</v>
      </c>
      <c r="AA108" s="132">
        <v>0</v>
      </c>
      <c r="AB108" s="127"/>
      <c r="AC108" s="127"/>
    </row>
    <row r="109" spans="1:30" s="120" customFormat="1" ht="15.75" thickBot="1" x14ac:dyDescent="0.3">
      <c r="A109" s="117" t="s">
        <v>164</v>
      </c>
      <c r="B109" s="117" t="s">
        <v>152</v>
      </c>
      <c r="C109" s="117" t="s">
        <v>153</v>
      </c>
      <c r="D109" s="117" t="s">
        <v>97</v>
      </c>
      <c r="E109" s="117">
        <v>1511768</v>
      </c>
      <c r="F109" s="117">
        <v>0</v>
      </c>
      <c r="G109" s="117">
        <v>0</v>
      </c>
      <c r="H109" s="117">
        <v>15</v>
      </c>
      <c r="I109" s="117" t="s">
        <v>43</v>
      </c>
      <c r="J109" s="118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 t="s">
        <v>43</v>
      </c>
      <c r="V109" s="117" t="s">
        <v>43</v>
      </c>
      <c r="W109" s="117" t="s">
        <v>43</v>
      </c>
      <c r="X109" s="117"/>
      <c r="Y109" s="117"/>
      <c r="Z109" s="133" t="s">
        <v>7</v>
      </c>
      <c r="AA109" s="134" t="s">
        <v>39</v>
      </c>
      <c r="AB109" s="127"/>
      <c r="AC109" s="127"/>
    </row>
    <row r="110" spans="1:30" s="120" customFormat="1" x14ac:dyDescent="0.25">
      <c r="A110" s="121" t="s">
        <v>165</v>
      </c>
      <c r="B110" s="121" t="s">
        <v>152</v>
      </c>
      <c r="C110" s="121" t="s">
        <v>153</v>
      </c>
      <c r="D110" s="121" t="s">
        <v>97</v>
      </c>
      <c r="E110" s="121">
        <v>1536780</v>
      </c>
      <c r="F110" s="121">
        <v>0</v>
      </c>
      <c r="G110" s="121">
        <v>0</v>
      </c>
      <c r="H110" s="121">
        <v>15</v>
      </c>
      <c r="I110" s="121" t="s">
        <v>43</v>
      </c>
      <c r="J110" s="122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 t="s">
        <v>43</v>
      </c>
      <c r="V110" s="121" t="s">
        <v>43</v>
      </c>
      <c r="W110" s="121" t="s">
        <v>43</v>
      </c>
      <c r="X110" s="121"/>
      <c r="Y110" s="121"/>
      <c r="Z110" s="127"/>
      <c r="AA110" s="127"/>
      <c r="AB110" s="127"/>
      <c r="AC110" s="127"/>
    </row>
    <row r="111" spans="1:30" s="120" customFormat="1" x14ac:dyDescent="0.25">
      <c r="A111" s="117" t="s">
        <v>166</v>
      </c>
      <c r="B111" s="117" t="s">
        <v>152</v>
      </c>
      <c r="C111" s="117" t="s">
        <v>153</v>
      </c>
      <c r="D111" s="117" t="s">
        <v>97</v>
      </c>
      <c r="E111" s="117">
        <v>1513957</v>
      </c>
      <c r="F111" s="117">
        <v>0</v>
      </c>
      <c r="G111" s="117">
        <v>0</v>
      </c>
      <c r="H111" s="117">
        <v>15</v>
      </c>
      <c r="I111" s="117" t="s">
        <v>43</v>
      </c>
      <c r="J111" s="118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 t="s">
        <v>43</v>
      </c>
      <c r="V111" s="117" t="s">
        <v>43</v>
      </c>
      <c r="W111" s="117" t="s">
        <v>43</v>
      </c>
      <c r="X111" s="117"/>
      <c r="Y111" s="117"/>
      <c r="Z111" s="127"/>
      <c r="AA111" s="127"/>
      <c r="AB111" s="127"/>
      <c r="AC111" s="127"/>
    </row>
    <row r="112" spans="1:30" s="120" customFormat="1" x14ac:dyDescent="0.25">
      <c r="A112" s="121" t="s">
        <v>167</v>
      </c>
      <c r="B112" s="121" t="s">
        <v>152</v>
      </c>
      <c r="C112" s="121" t="s">
        <v>153</v>
      </c>
      <c r="D112" s="121">
        <v>999</v>
      </c>
      <c r="E112" s="121">
        <v>1535169</v>
      </c>
      <c r="F112" s="121">
        <v>6.5079999999999999E-4</v>
      </c>
      <c r="G112" s="121">
        <v>100</v>
      </c>
      <c r="H112" s="121">
        <v>0</v>
      </c>
      <c r="I112" s="135">
        <v>4.6051701859880918</v>
      </c>
      <c r="J112" s="122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>
        <v>13</v>
      </c>
      <c r="V112" s="121" t="s">
        <v>43</v>
      </c>
      <c r="W112" s="121" t="s">
        <v>43</v>
      </c>
      <c r="X112" s="121"/>
      <c r="Y112" s="121"/>
      <c r="Z112" s="127"/>
      <c r="AA112" s="127"/>
      <c r="AB112" s="127"/>
      <c r="AC112" s="127"/>
    </row>
    <row r="113" spans="1:30" s="120" customFormat="1" x14ac:dyDescent="0.25">
      <c r="A113" s="117" t="s">
        <v>168</v>
      </c>
      <c r="B113" s="117" t="s">
        <v>152</v>
      </c>
      <c r="C113" s="117" t="s">
        <v>153</v>
      </c>
      <c r="D113" s="117">
        <v>607</v>
      </c>
      <c r="E113" s="117">
        <v>1554869</v>
      </c>
      <c r="F113" s="117">
        <v>3.902E-4</v>
      </c>
      <c r="G113" s="117">
        <v>100</v>
      </c>
      <c r="H113" s="117">
        <v>0</v>
      </c>
      <c r="I113" s="136">
        <v>4.6051701859880918</v>
      </c>
      <c r="J113" s="118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>
        <v>14</v>
      </c>
      <c r="V113" s="117" t="s">
        <v>43</v>
      </c>
      <c r="W113" s="117" t="s">
        <v>43</v>
      </c>
      <c r="X113" s="117"/>
      <c r="Y113" s="117"/>
      <c r="Z113" s="127"/>
      <c r="AA113" s="127"/>
      <c r="AB113" s="127"/>
      <c r="AC113" s="127"/>
    </row>
    <row r="114" spans="1:30" s="120" customFormat="1" x14ac:dyDescent="0.25">
      <c r="A114" s="121" t="s">
        <v>169</v>
      </c>
      <c r="B114" s="121" t="s">
        <v>152</v>
      </c>
      <c r="C114" s="121" t="s">
        <v>153</v>
      </c>
      <c r="D114" s="121">
        <v>816</v>
      </c>
      <c r="E114" s="121">
        <v>1584982</v>
      </c>
      <c r="F114" s="121">
        <v>5.1489999999999999E-4</v>
      </c>
      <c r="G114" s="121">
        <v>100</v>
      </c>
      <c r="H114" s="121">
        <v>0</v>
      </c>
      <c r="I114" s="135">
        <v>4.6051701859880918</v>
      </c>
      <c r="J114" s="122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>
        <v>15</v>
      </c>
      <c r="V114" s="121" t="s">
        <v>43</v>
      </c>
      <c r="W114" s="121" t="s">
        <v>43</v>
      </c>
      <c r="X114" s="121"/>
      <c r="Y114" s="121"/>
      <c r="Z114" s="127"/>
      <c r="AA114" s="127"/>
      <c r="AB114" s="127"/>
      <c r="AC114" s="127"/>
    </row>
    <row r="115" spans="1:30" ht="15.75" thickBot="1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8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30" ht="16.5" thickTop="1" thickBot="1" x14ac:dyDescent="0.3">
      <c r="A116" s="44" t="s">
        <v>56</v>
      </c>
      <c r="B116" s="44" t="s">
        <v>170</v>
      </c>
      <c r="C116" s="44" t="s">
        <v>171</v>
      </c>
      <c r="D116" s="44">
        <v>395</v>
      </c>
      <c r="E116" s="44">
        <v>1371048</v>
      </c>
      <c r="F116" s="44">
        <v>2.8840000000000002E-4</v>
      </c>
      <c r="G116" s="44"/>
      <c r="H116" s="44"/>
      <c r="I116" s="44"/>
      <c r="J116" s="45"/>
      <c r="K116" s="44"/>
      <c r="L116" s="44"/>
      <c r="M116" s="44"/>
      <c r="N116" s="44"/>
      <c r="O116" s="44"/>
      <c r="P116" s="44"/>
      <c r="Q116" s="44"/>
      <c r="R116" s="44" t="s">
        <v>172</v>
      </c>
      <c r="S116" s="44"/>
      <c r="T116" s="44">
        <v>9</v>
      </c>
      <c r="U116" s="44"/>
      <c r="V116" s="44"/>
      <c r="W116" s="44"/>
      <c r="X116" s="44"/>
      <c r="Y116" s="44"/>
      <c r="Z116" s="46" t="s">
        <v>28</v>
      </c>
      <c r="AA116" s="46" t="s">
        <v>29</v>
      </c>
      <c r="AB116" s="46" t="s">
        <v>30</v>
      </c>
      <c r="AC116" s="46" t="s">
        <v>31</v>
      </c>
      <c r="AD116" s="46" t="s">
        <v>32</v>
      </c>
    </row>
    <row r="117" spans="1:30" ht="15.75" thickTop="1" x14ac:dyDescent="0.25">
      <c r="A117" s="47" t="s">
        <v>60</v>
      </c>
      <c r="B117" s="47" t="s">
        <v>170</v>
      </c>
      <c r="C117" s="47" t="s">
        <v>171</v>
      </c>
      <c r="D117" s="47">
        <v>335</v>
      </c>
      <c r="E117" s="47">
        <v>1414935</v>
      </c>
      <c r="F117" s="47">
        <v>2.364E-4</v>
      </c>
      <c r="G117" s="47"/>
      <c r="H117" s="47"/>
      <c r="I117" s="47"/>
      <c r="J117" s="48"/>
      <c r="K117" s="47"/>
      <c r="L117" s="47"/>
      <c r="M117" s="47"/>
      <c r="N117" s="47"/>
      <c r="O117" s="47"/>
      <c r="P117" s="47"/>
      <c r="Q117" s="47"/>
      <c r="R117" s="47" t="s">
        <v>28</v>
      </c>
      <c r="S117" s="47"/>
      <c r="T117" s="47">
        <v>157</v>
      </c>
      <c r="U117" s="47"/>
      <c r="V117" s="47"/>
      <c r="W117" s="47"/>
      <c r="X117" s="47"/>
      <c r="Y117" s="47"/>
      <c r="Z117" s="49">
        <v>120</v>
      </c>
      <c r="AA117" s="50">
        <v>0.23661845148500307</v>
      </c>
      <c r="AB117" s="50">
        <v>0.30744527592140536</v>
      </c>
      <c r="AC117" s="50">
        <v>0.2257212912542495</v>
      </c>
      <c r="AD117" s="50">
        <v>0.2565950062202193</v>
      </c>
    </row>
    <row r="118" spans="1:30" x14ac:dyDescent="0.25">
      <c r="A118" s="44" t="s">
        <v>61</v>
      </c>
      <c r="B118" s="44" t="s">
        <v>170</v>
      </c>
      <c r="C118" s="44" t="s">
        <v>171</v>
      </c>
      <c r="D118" s="44">
        <v>212</v>
      </c>
      <c r="E118" s="44">
        <v>1402530</v>
      </c>
      <c r="F118" s="44">
        <v>1.5119999999999999E-4</v>
      </c>
      <c r="G118" s="44"/>
      <c r="H118" s="44"/>
      <c r="I118" s="44"/>
      <c r="J118" s="45"/>
      <c r="K118" s="44"/>
      <c r="L118" s="44"/>
      <c r="M118" s="44"/>
      <c r="N118" s="44"/>
      <c r="O118" s="44"/>
      <c r="P118" s="44"/>
      <c r="Q118" s="44"/>
      <c r="R118" s="44" t="s">
        <v>33</v>
      </c>
      <c r="S118" s="44"/>
      <c r="T118" s="44">
        <v>171</v>
      </c>
      <c r="U118" s="44"/>
      <c r="V118" s="44"/>
      <c r="W118" s="44"/>
      <c r="X118" s="44"/>
      <c r="Y118" s="44"/>
      <c r="Z118" s="49">
        <v>60</v>
      </c>
      <c r="AA118" s="50">
        <v>0.47113972612797833</v>
      </c>
      <c r="AB118" s="68" t="s">
        <v>334</v>
      </c>
      <c r="AC118" s="50">
        <v>0.36674538945214968</v>
      </c>
      <c r="AD118" s="50">
        <v>0.41894255779006401</v>
      </c>
    </row>
    <row r="119" spans="1:30" x14ac:dyDescent="0.25">
      <c r="A119" s="47" t="s">
        <v>173</v>
      </c>
      <c r="B119" s="47" t="s">
        <v>170</v>
      </c>
      <c r="C119" s="47" t="s">
        <v>171</v>
      </c>
      <c r="D119" s="47">
        <v>54739</v>
      </c>
      <c r="E119" s="47">
        <v>1582092</v>
      </c>
      <c r="F119" s="47">
        <v>3.4599999999999999E-2</v>
      </c>
      <c r="G119" s="47">
        <v>23.661845148500309</v>
      </c>
      <c r="H119" s="47">
        <v>120</v>
      </c>
      <c r="I119" s="51">
        <v>3.1638638414985154</v>
      </c>
      <c r="J119" s="48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>
        <v>1</v>
      </c>
      <c r="V119" s="47">
        <v>120</v>
      </c>
      <c r="W119" s="47">
        <v>3.1638638414985154</v>
      </c>
      <c r="X119" s="47"/>
      <c r="Y119" s="47"/>
      <c r="Z119" s="49">
        <v>30</v>
      </c>
      <c r="AA119" s="50">
        <v>0.77422078637248082</v>
      </c>
      <c r="AB119" s="50">
        <v>0.60209992396654521</v>
      </c>
      <c r="AC119" s="50">
        <v>0.57128674147838387</v>
      </c>
      <c r="AD119" s="50">
        <v>0.6492024839391366</v>
      </c>
    </row>
    <row r="120" spans="1:30" x14ac:dyDescent="0.25">
      <c r="A120" s="44" t="s">
        <v>174</v>
      </c>
      <c r="B120" s="44" t="s">
        <v>170</v>
      </c>
      <c r="C120" s="44" t="s">
        <v>171</v>
      </c>
      <c r="D120" s="44">
        <v>64585</v>
      </c>
      <c r="E120" s="44">
        <v>1567716</v>
      </c>
      <c r="F120" s="44">
        <v>4.1200000000000001E-2</v>
      </c>
      <c r="G120" s="44">
        <v>30.744527592140535</v>
      </c>
      <c r="H120" s="44">
        <v>120</v>
      </c>
      <c r="I120" s="53">
        <v>3.4257120139317347</v>
      </c>
      <c r="J120" s="45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>
        <v>2</v>
      </c>
      <c r="V120" s="44">
        <v>120</v>
      </c>
      <c r="W120" s="44">
        <v>3.4257120139317347</v>
      </c>
      <c r="X120" s="44"/>
      <c r="Y120" s="44"/>
      <c r="Z120" s="49">
        <v>15</v>
      </c>
      <c r="AA120" s="50">
        <v>0.9855446235177503</v>
      </c>
      <c r="AB120" s="50">
        <v>0.78090359758293648</v>
      </c>
      <c r="AC120" s="50">
        <v>0.89000120340563815</v>
      </c>
      <c r="AD120" s="50">
        <v>0.88548314150210816</v>
      </c>
    </row>
    <row r="121" spans="1:30" ht="15.75" thickBot="1" x14ac:dyDescent="0.3">
      <c r="A121" s="47" t="s">
        <v>175</v>
      </c>
      <c r="B121" s="47" t="s">
        <v>170</v>
      </c>
      <c r="C121" s="47" t="s">
        <v>171</v>
      </c>
      <c r="D121" s="47">
        <v>60128</v>
      </c>
      <c r="E121" s="47">
        <v>1494181</v>
      </c>
      <c r="F121" s="47">
        <v>4.0239999999999998E-2</v>
      </c>
      <c r="G121" s="47">
        <v>22.572129125424951</v>
      </c>
      <c r="H121" s="47">
        <v>120</v>
      </c>
      <c r="I121" s="51">
        <v>3.1167159206923807</v>
      </c>
      <c r="J121" s="48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>
        <v>3</v>
      </c>
      <c r="V121" s="47">
        <v>120</v>
      </c>
      <c r="W121" s="47">
        <v>3.1167159206923807</v>
      </c>
      <c r="X121" s="47"/>
      <c r="Y121" s="47"/>
      <c r="Z121" s="54">
        <v>0</v>
      </c>
      <c r="AA121" s="55">
        <v>1</v>
      </c>
      <c r="AB121" s="55">
        <v>1</v>
      </c>
      <c r="AC121" s="55">
        <v>1</v>
      </c>
      <c r="AD121" s="55">
        <v>1</v>
      </c>
    </row>
    <row r="122" spans="1:30" ht="16.5" thickTop="1" thickBot="1" x14ac:dyDescent="0.3">
      <c r="A122" s="44" t="s">
        <v>176</v>
      </c>
      <c r="B122" s="44" t="s">
        <v>170</v>
      </c>
      <c r="C122" s="44" t="s">
        <v>171</v>
      </c>
      <c r="D122" s="44">
        <v>95298</v>
      </c>
      <c r="E122" s="44">
        <v>1387864</v>
      </c>
      <c r="F122" s="44">
        <v>6.8669999999999995E-2</v>
      </c>
      <c r="G122" s="44">
        <v>47.113972612797831</v>
      </c>
      <c r="H122" s="44">
        <v>60</v>
      </c>
      <c r="I122" s="53">
        <v>3.8525696154737696</v>
      </c>
      <c r="J122" s="45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>
        <v>4</v>
      </c>
      <c r="V122" s="44">
        <v>60</v>
      </c>
      <c r="W122" s="44">
        <v>3.8525696154737696</v>
      </c>
      <c r="X122" s="44"/>
      <c r="Y122" s="44"/>
    </row>
    <row r="123" spans="1:30" x14ac:dyDescent="0.25">
      <c r="A123" s="47" t="s">
        <v>177</v>
      </c>
      <c r="B123" s="47" t="s">
        <v>170</v>
      </c>
      <c r="C123" s="47" t="s">
        <v>171</v>
      </c>
      <c r="D123" s="47">
        <v>1224</v>
      </c>
      <c r="E123" s="47">
        <v>1632150</v>
      </c>
      <c r="F123" s="47">
        <v>7.5009999999999996E-4</v>
      </c>
      <c r="G123" s="47">
        <v>0.39374824922966095</v>
      </c>
      <c r="H123" s="47">
        <v>60</v>
      </c>
      <c r="I123" s="51" t="s">
        <v>335</v>
      </c>
      <c r="J123" s="48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 t="s">
        <v>43</v>
      </c>
      <c r="V123" s="47">
        <v>60</v>
      </c>
      <c r="W123" s="47">
        <v>3.6020827525857433</v>
      </c>
      <c r="X123" s="47"/>
      <c r="Y123" s="47"/>
      <c r="Z123" s="56" t="s">
        <v>34</v>
      </c>
      <c r="AA123" s="57">
        <v>-1.1638555117749128E-2</v>
      </c>
    </row>
    <row r="124" spans="1:30" x14ac:dyDescent="0.25">
      <c r="A124" s="44" t="s">
        <v>178</v>
      </c>
      <c r="B124" s="44" t="s">
        <v>170</v>
      </c>
      <c r="C124" s="44" t="s">
        <v>171</v>
      </c>
      <c r="D124" s="44">
        <v>95343</v>
      </c>
      <c r="E124" s="44">
        <v>1461488</v>
      </c>
      <c r="F124" s="44">
        <v>6.5240000000000006E-2</v>
      </c>
      <c r="G124" s="44">
        <v>36.674538945214969</v>
      </c>
      <c r="H124" s="44">
        <v>60</v>
      </c>
      <c r="I124" s="53">
        <v>3.6020827525857433</v>
      </c>
      <c r="J124" s="45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>
        <v>6</v>
      </c>
      <c r="V124" s="44">
        <v>30</v>
      </c>
      <c r="W124" s="44">
        <v>4.3492719936297926</v>
      </c>
      <c r="X124" s="44"/>
      <c r="Y124" s="44"/>
      <c r="Z124" s="58" t="s">
        <v>35</v>
      </c>
      <c r="AA124" s="59">
        <v>4.5759783023128087</v>
      </c>
    </row>
    <row r="125" spans="1:30" ht="17.25" x14ac:dyDescent="0.25">
      <c r="A125" s="47" t="s">
        <v>179</v>
      </c>
      <c r="B125" s="47" t="s">
        <v>170</v>
      </c>
      <c r="C125" s="47" t="s">
        <v>171</v>
      </c>
      <c r="D125" s="47">
        <v>161593</v>
      </c>
      <c r="E125" s="47">
        <v>1434023</v>
      </c>
      <c r="F125" s="47">
        <v>0.11269999999999999</v>
      </c>
      <c r="G125" s="47">
        <v>77.422078637248077</v>
      </c>
      <c r="H125" s="47">
        <v>30</v>
      </c>
      <c r="I125" s="51">
        <v>4.3492719936297926</v>
      </c>
      <c r="J125" s="48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>
        <v>7</v>
      </c>
      <c r="V125" s="47">
        <v>30</v>
      </c>
      <c r="W125" s="47">
        <v>4.0978383251959052</v>
      </c>
      <c r="X125" s="47"/>
      <c r="Y125" s="47"/>
      <c r="Z125" s="58" t="s">
        <v>36</v>
      </c>
      <c r="AA125" s="60">
        <v>0.93454406030909343</v>
      </c>
    </row>
    <row r="126" spans="1:30" ht="18" x14ac:dyDescent="0.35">
      <c r="A126" s="44" t="s">
        <v>180</v>
      </c>
      <c r="B126" s="44" t="s">
        <v>170</v>
      </c>
      <c r="C126" s="44" t="s">
        <v>171</v>
      </c>
      <c r="D126" s="44">
        <v>112908</v>
      </c>
      <c r="E126" s="44">
        <v>1403125</v>
      </c>
      <c r="F126" s="44">
        <v>8.047E-2</v>
      </c>
      <c r="G126" s="44">
        <v>60.209992396654521</v>
      </c>
      <c r="H126" s="44">
        <v>30</v>
      </c>
      <c r="I126" s="53">
        <v>4.0978383251959052</v>
      </c>
      <c r="J126" s="45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>
        <v>8</v>
      </c>
      <c r="V126" s="44">
        <v>30</v>
      </c>
      <c r="W126" s="44">
        <v>4.0453061648325237</v>
      </c>
      <c r="X126" s="44"/>
      <c r="Y126" s="44"/>
      <c r="Z126" s="58" t="s">
        <v>37</v>
      </c>
      <c r="AA126" s="61">
        <v>59.556119599663717</v>
      </c>
    </row>
    <row r="127" spans="1:30" ht="18.75" x14ac:dyDescent="0.35">
      <c r="A127" s="47" t="s">
        <v>181</v>
      </c>
      <c r="B127" s="47" t="s">
        <v>170</v>
      </c>
      <c r="C127" s="47" t="s">
        <v>171</v>
      </c>
      <c r="D127" s="47">
        <v>147375</v>
      </c>
      <c r="E127" s="47">
        <v>1452443</v>
      </c>
      <c r="F127" s="47">
        <v>0.10150000000000001</v>
      </c>
      <c r="G127" s="47">
        <v>57.128674147838389</v>
      </c>
      <c r="H127" s="47">
        <v>30</v>
      </c>
      <c r="I127" s="51">
        <v>4.0453061648325237</v>
      </c>
      <c r="J127" s="48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>
        <v>9</v>
      </c>
      <c r="V127" s="47">
        <v>15</v>
      </c>
      <c r="W127" s="47">
        <v>4.5906093126525116</v>
      </c>
      <c r="X127" s="47"/>
      <c r="Y127" s="47"/>
      <c r="Z127" s="58" t="s">
        <v>38</v>
      </c>
      <c r="AA127" s="61">
        <v>23.277110235498256</v>
      </c>
    </row>
    <row r="128" spans="1:30" ht="15.75" thickBot="1" x14ac:dyDescent="0.3">
      <c r="A128" s="44" t="s">
        <v>182</v>
      </c>
      <c r="B128" s="44" t="s">
        <v>170</v>
      </c>
      <c r="C128" s="44" t="s">
        <v>171</v>
      </c>
      <c r="D128" s="44">
        <v>220203</v>
      </c>
      <c r="E128" s="44">
        <v>1535217</v>
      </c>
      <c r="F128" s="44">
        <v>0.1434</v>
      </c>
      <c r="G128" s="44">
        <v>98.55446235177503</v>
      </c>
      <c r="H128" s="44">
        <v>15</v>
      </c>
      <c r="I128" s="53">
        <v>4.5906093126525116</v>
      </c>
      <c r="J128" s="45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>
        <v>10</v>
      </c>
      <c r="V128" s="44">
        <v>15</v>
      </c>
      <c r="W128" s="44">
        <v>4.3578666146340526</v>
      </c>
      <c r="X128" s="44"/>
      <c r="Y128" s="44"/>
      <c r="Z128" s="62" t="s">
        <v>7</v>
      </c>
      <c r="AA128" s="63" t="s">
        <v>183</v>
      </c>
    </row>
    <row r="129" spans="1:30" x14ac:dyDescent="0.25">
      <c r="A129" s="47" t="s">
        <v>184</v>
      </c>
      <c r="B129" s="47" t="s">
        <v>170</v>
      </c>
      <c r="C129" s="47" t="s">
        <v>171</v>
      </c>
      <c r="D129" s="47">
        <v>150109</v>
      </c>
      <c r="E129" s="47">
        <v>1438718</v>
      </c>
      <c r="F129" s="47">
        <v>0.1043</v>
      </c>
      <c r="G129" s="47">
        <v>78.090359758293644</v>
      </c>
      <c r="H129" s="47">
        <v>15</v>
      </c>
      <c r="I129" s="51">
        <v>4.3578666146340526</v>
      </c>
      <c r="J129" s="48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>
        <v>11</v>
      </c>
      <c r="V129" s="47">
        <v>15</v>
      </c>
      <c r="W129" s="47">
        <v>4.4886377218723919</v>
      </c>
      <c r="X129" s="47"/>
      <c r="Y129" s="47"/>
    </row>
    <row r="130" spans="1:30" x14ac:dyDescent="0.25">
      <c r="A130" s="44" t="s">
        <v>185</v>
      </c>
      <c r="B130" s="44" t="s">
        <v>170</v>
      </c>
      <c r="C130" s="44" t="s">
        <v>171</v>
      </c>
      <c r="D130" s="44">
        <v>239982</v>
      </c>
      <c r="E130" s="44">
        <v>1518477</v>
      </c>
      <c r="F130" s="44">
        <v>0.158</v>
      </c>
      <c r="G130" s="44">
        <v>89.000120340563811</v>
      </c>
      <c r="H130" s="44">
        <v>15</v>
      </c>
      <c r="I130" s="53">
        <v>4.4886377218723919</v>
      </c>
      <c r="J130" s="45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>
        <v>12</v>
      </c>
      <c r="V130" s="44">
        <v>0</v>
      </c>
      <c r="W130" s="44">
        <v>4.6051701859880918</v>
      </c>
      <c r="X130" s="44"/>
      <c r="Y130" s="44"/>
    </row>
    <row r="131" spans="1:30" x14ac:dyDescent="0.25">
      <c r="A131" s="47" t="s">
        <v>186</v>
      </c>
      <c r="B131" s="47" t="s">
        <v>170</v>
      </c>
      <c r="C131" s="47" t="s">
        <v>171</v>
      </c>
      <c r="D131" s="47">
        <v>234653</v>
      </c>
      <c r="E131" s="47">
        <v>1612228</v>
      </c>
      <c r="F131" s="47">
        <v>0.14549999999999999</v>
      </c>
      <c r="G131" s="47">
        <v>100</v>
      </c>
      <c r="H131" s="47">
        <v>0</v>
      </c>
      <c r="I131" s="51">
        <v>4.6051701859880918</v>
      </c>
      <c r="J131" s="48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>
        <v>13</v>
      </c>
      <c r="V131" s="47">
        <v>0</v>
      </c>
      <c r="W131" s="47">
        <v>4.6051701859880918</v>
      </c>
      <c r="X131" s="47"/>
      <c r="Y131" s="47"/>
    </row>
    <row r="132" spans="1:30" x14ac:dyDescent="0.25">
      <c r="A132" s="44" t="s">
        <v>187</v>
      </c>
      <c r="B132" s="44" t="s">
        <v>170</v>
      </c>
      <c r="C132" s="44" t="s">
        <v>171</v>
      </c>
      <c r="D132" s="44">
        <v>210211</v>
      </c>
      <c r="E132" s="44">
        <v>1575183</v>
      </c>
      <c r="F132" s="44">
        <v>0.13350000000000001</v>
      </c>
      <c r="G132" s="44">
        <v>100</v>
      </c>
      <c r="H132" s="44">
        <v>0</v>
      </c>
      <c r="I132" s="53">
        <v>4.6051701859880918</v>
      </c>
      <c r="J132" s="45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>
        <v>14</v>
      </c>
      <c r="V132" s="44">
        <v>0</v>
      </c>
      <c r="W132" s="44">
        <v>4.6051701859880918</v>
      </c>
      <c r="X132" s="44"/>
      <c r="Y132" s="44"/>
    </row>
    <row r="133" spans="1:30" x14ac:dyDescent="0.25">
      <c r="A133" s="47" t="s">
        <v>188</v>
      </c>
      <c r="B133" s="47" t="s">
        <v>170</v>
      </c>
      <c r="C133" s="47" t="s">
        <v>171</v>
      </c>
      <c r="D133" s="47">
        <v>282000</v>
      </c>
      <c r="E133" s="47">
        <v>1588627</v>
      </c>
      <c r="F133" s="47">
        <v>0.17749999999999999</v>
      </c>
      <c r="G133" s="47">
        <v>100</v>
      </c>
      <c r="H133" s="47">
        <v>0</v>
      </c>
      <c r="I133" s="51">
        <v>4.6051701859880918</v>
      </c>
      <c r="J133" s="48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>
        <v>15</v>
      </c>
      <c r="V133" s="47" t="s">
        <v>43</v>
      </c>
      <c r="W133" s="47" t="s">
        <v>43</v>
      </c>
      <c r="X133" s="47"/>
      <c r="Y133" s="47"/>
    </row>
    <row r="134" spans="1:30" ht="15.75" thickBot="1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5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spans="1:30" ht="16.5" thickTop="1" thickBot="1" x14ac:dyDescent="0.3">
      <c r="A135" s="47" t="s">
        <v>56</v>
      </c>
      <c r="B135" s="47" t="s">
        <v>189</v>
      </c>
      <c r="C135" s="47" t="s">
        <v>190</v>
      </c>
      <c r="D135" s="47">
        <v>155</v>
      </c>
      <c r="E135" s="47">
        <v>1371048</v>
      </c>
      <c r="F135" s="47">
        <v>1.128E-4</v>
      </c>
      <c r="G135" s="47"/>
      <c r="H135" s="47"/>
      <c r="I135" s="47"/>
      <c r="J135" s="48"/>
      <c r="K135" s="47"/>
      <c r="L135" s="47"/>
      <c r="M135" s="47"/>
      <c r="N135" s="47"/>
      <c r="O135" s="47"/>
      <c r="P135" s="47"/>
      <c r="Q135" s="47"/>
      <c r="R135" s="47" t="s">
        <v>191</v>
      </c>
      <c r="S135" s="47"/>
      <c r="T135" s="47">
        <v>10</v>
      </c>
      <c r="U135" s="47"/>
      <c r="V135" s="47"/>
      <c r="W135" s="47"/>
      <c r="X135" s="47"/>
      <c r="Y135" s="47"/>
      <c r="Z135" s="46" t="s">
        <v>28</v>
      </c>
      <c r="AA135" s="46" t="s">
        <v>29</v>
      </c>
      <c r="AB135" s="46" t="s">
        <v>30</v>
      </c>
      <c r="AC135" s="46" t="s">
        <v>31</v>
      </c>
      <c r="AD135" s="46" t="s">
        <v>32</v>
      </c>
    </row>
    <row r="136" spans="1:30" ht="15.75" thickTop="1" x14ac:dyDescent="0.25">
      <c r="A136" s="44" t="s">
        <v>60</v>
      </c>
      <c r="B136" s="44" t="s">
        <v>189</v>
      </c>
      <c r="C136" s="44" t="s">
        <v>190</v>
      </c>
      <c r="D136" s="44">
        <v>57</v>
      </c>
      <c r="E136" s="44">
        <v>1414935</v>
      </c>
      <c r="F136" s="44">
        <v>4.0179999999999998E-5</v>
      </c>
      <c r="G136" s="44"/>
      <c r="H136" s="44"/>
      <c r="I136" s="44"/>
      <c r="J136" s="45"/>
      <c r="K136" s="44"/>
      <c r="L136" s="44"/>
      <c r="M136" s="44"/>
      <c r="N136" s="44"/>
      <c r="O136" s="44"/>
      <c r="P136" s="44"/>
      <c r="Q136" s="44"/>
      <c r="R136" s="44" t="s">
        <v>28</v>
      </c>
      <c r="S136" s="44"/>
      <c r="T136" s="44">
        <v>176</v>
      </c>
      <c r="U136" s="44"/>
      <c r="V136" s="44"/>
      <c r="W136" s="44"/>
      <c r="X136" s="44"/>
      <c r="Y136" s="44"/>
      <c r="Z136" s="49">
        <v>120</v>
      </c>
      <c r="AA136" s="64" t="s">
        <v>336</v>
      </c>
      <c r="AB136" s="64" t="s">
        <v>337</v>
      </c>
      <c r="AC136" s="64" t="s">
        <v>338</v>
      </c>
      <c r="AD136" s="64" t="s">
        <v>43</v>
      </c>
    </row>
    <row r="137" spans="1:30" x14ac:dyDescent="0.25">
      <c r="A137" s="47" t="s">
        <v>61</v>
      </c>
      <c r="B137" s="47" t="s">
        <v>189</v>
      </c>
      <c r="C137" s="47" t="s">
        <v>190</v>
      </c>
      <c r="D137" s="47">
        <v>213</v>
      </c>
      <c r="E137" s="47">
        <v>1402530</v>
      </c>
      <c r="F137" s="47">
        <v>1.5190000000000001E-4</v>
      </c>
      <c r="G137" s="47"/>
      <c r="H137" s="47"/>
      <c r="I137" s="47"/>
      <c r="J137" s="48"/>
      <c r="K137" s="47"/>
      <c r="L137" s="47"/>
      <c r="M137" s="47"/>
      <c r="N137" s="47"/>
      <c r="O137" s="47"/>
      <c r="P137" s="47"/>
      <c r="Q137" s="47"/>
      <c r="R137" s="47" t="s">
        <v>33</v>
      </c>
      <c r="S137" s="47"/>
      <c r="T137" s="47">
        <v>190</v>
      </c>
      <c r="U137" s="47"/>
      <c r="V137" s="47"/>
      <c r="W137" s="47"/>
      <c r="X137" s="47"/>
      <c r="Y137" s="47"/>
      <c r="Z137" s="49">
        <v>60</v>
      </c>
      <c r="AA137" s="64" t="s">
        <v>336</v>
      </c>
      <c r="AB137" s="64" t="s">
        <v>337</v>
      </c>
      <c r="AC137" s="64" t="s">
        <v>338</v>
      </c>
      <c r="AD137" s="64" t="s">
        <v>43</v>
      </c>
    </row>
    <row r="138" spans="1:30" x14ac:dyDescent="0.25">
      <c r="A138" s="44" t="s">
        <v>192</v>
      </c>
      <c r="B138" s="44" t="s">
        <v>189</v>
      </c>
      <c r="C138" s="44" t="s">
        <v>190</v>
      </c>
      <c r="D138" s="44" t="s">
        <v>97</v>
      </c>
      <c r="E138" s="44">
        <v>1576668</v>
      </c>
      <c r="F138" s="44">
        <v>0</v>
      </c>
      <c r="G138" s="44">
        <v>-1.4365465586586701</v>
      </c>
      <c r="H138" s="44">
        <v>120</v>
      </c>
      <c r="I138" s="44" t="s">
        <v>43</v>
      </c>
      <c r="J138" s="45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 t="s">
        <v>43</v>
      </c>
      <c r="V138" s="44">
        <v>30</v>
      </c>
      <c r="W138" s="44">
        <v>2.703532979334351</v>
      </c>
      <c r="X138" s="44"/>
      <c r="Y138" s="44"/>
      <c r="Z138" s="49">
        <v>30</v>
      </c>
      <c r="AA138" s="50">
        <v>0.14932394482997788</v>
      </c>
      <c r="AB138" s="70">
        <v>7.4901284699782217E-2</v>
      </c>
      <c r="AC138" s="70">
        <v>9.7013097166787257E-2</v>
      </c>
      <c r="AD138" s="50">
        <v>0.10707944223218245</v>
      </c>
    </row>
    <row r="139" spans="1:30" x14ac:dyDescent="0.25">
      <c r="A139" s="47" t="s">
        <v>193</v>
      </c>
      <c r="B139" s="47" t="s">
        <v>189</v>
      </c>
      <c r="C139" s="47" t="s">
        <v>190</v>
      </c>
      <c r="D139" s="47" t="s">
        <v>97</v>
      </c>
      <c r="E139" s="47">
        <v>1598878</v>
      </c>
      <c r="F139" s="47">
        <v>0</v>
      </c>
      <c r="G139" s="47">
        <v>-1.4236670165752048</v>
      </c>
      <c r="H139" s="47">
        <v>120</v>
      </c>
      <c r="I139" s="47" t="s">
        <v>43</v>
      </c>
      <c r="J139" s="48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 t="s">
        <v>43</v>
      </c>
      <c r="V139" s="47">
        <v>30</v>
      </c>
      <c r="W139" s="47">
        <v>2.0135859495820605</v>
      </c>
      <c r="X139" s="47"/>
      <c r="Y139" s="47"/>
      <c r="Z139" s="49">
        <v>15</v>
      </c>
      <c r="AA139" s="50">
        <v>0.22805883395089885</v>
      </c>
      <c r="AB139" s="50">
        <v>0.16535606618127754</v>
      </c>
      <c r="AC139" s="50">
        <v>0.21176064101467798</v>
      </c>
      <c r="AD139" s="50">
        <v>0.20172518038228479</v>
      </c>
    </row>
    <row r="140" spans="1:30" ht="15.75" thickBot="1" x14ac:dyDescent="0.3">
      <c r="A140" s="44" t="s">
        <v>194</v>
      </c>
      <c r="B140" s="44" t="s">
        <v>189</v>
      </c>
      <c r="C140" s="44" t="s">
        <v>190</v>
      </c>
      <c r="D140" s="44" t="s">
        <v>97</v>
      </c>
      <c r="E140" s="44">
        <v>1573747</v>
      </c>
      <c r="F140" s="44">
        <v>0</v>
      </c>
      <c r="G140" s="44">
        <v>-0.88077117745077871</v>
      </c>
      <c r="H140" s="44">
        <v>120</v>
      </c>
      <c r="I140" s="44" t="s">
        <v>43</v>
      </c>
      <c r="J140" s="45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 t="s">
        <v>43</v>
      </c>
      <c r="V140" s="44">
        <v>30</v>
      </c>
      <c r="W140" s="44">
        <v>2.2722608987326547</v>
      </c>
      <c r="X140" s="44"/>
      <c r="Y140" s="44"/>
      <c r="Z140" s="54">
        <v>0</v>
      </c>
      <c r="AA140" s="55">
        <v>1</v>
      </c>
      <c r="AB140" s="55">
        <v>1</v>
      </c>
      <c r="AC140" s="55">
        <v>1</v>
      </c>
      <c r="AD140" s="55">
        <v>1</v>
      </c>
    </row>
    <row r="141" spans="1:30" ht="16.5" thickTop="1" thickBot="1" x14ac:dyDescent="0.3">
      <c r="A141" s="47" t="s">
        <v>195</v>
      </c>
      <c r="B141" s="47" t="s">
        <v>189</v>
      </c>
      <c r="C141" s="47" t="s">
        <v>190</v>
      </c>
      <c r="D141" s="47" t="s">
        <v>97</v>
      </c>
      <c r="E141" s="47">
        <v>1514451</v>
      </c>
      <c r="F141" s="47">
        <v>0</v>
      </c>
      <c r="G141" s="47">
        <v>-1.4365465586586701</v>
      </c>
      <c r="H141" s="47">
        <v>60</v>
      </c>
      <c r="I141" s="47" t="s">
        <v>43</v>
      </c>
      <c r="J141" s="48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 t="s">
        <v>43</v>
      </c>
      <c r="V141" s="47">
        <v>15</v>
      </c>
      <c r="W141" s="47">
        <v>3.1270185463171534</v>
      </c>
      <c r="X141" s="47"/>
      <c r="Y141" s="47"/>
    </row>
    <row r="142" spans="1:30" x14ac:dyDescent="0.25">
      <c r="A142" s="44" t="s">
        <v>196</v>
      </c>
      <c r="B142" s="44" t="s">
        <v>189</v>
      </c>
      <c r="C142" s="44" t="s">
        <v>190</v>
      </c>
      <c r="D142" s="44" t="s">
        <v>97</v>
      </c>
      <c r="E142" s="44">
        <v>1514702</v>
      </c>
      <c r="F142" s="44">
        <v>0</v>
      </c>
      <c r="G142" s="44">
        <v>-1.4236670165752048</v>
      </c>
      <c r="H142" s="44">
        <v>60</v>
      </c>
      <c r="I142" s="44" t="s">
        <v>43</v>
      </c>
      <c r="J142" s="45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 t="s">
        <v>43</v>
      </c>
      <c r="V142" s="44">
        <v>15</v>
      </c>
      <c r="W142" s="44">
        <v>2.8055160326750959</v>
      </c>
      <c r="X142" s="44"/>
      <c r="Y142" s="44"/>
      <c r="Z142" s="56" t="s">
        <v>34</v>
      </c>
      <c r="AA142" s="57">
        <v>-7.5845897003502333E-2</v>
      </c>
    </row>
    <row r="143" spans="1:30" x14ac:dyDescent="0.25">
      <c r="A143" s="47" t="s">
        <v>197</v>
      </c>
      <c r="B143" s="47" t="s">
        <v>189</v>
      </c>
      <c r="C143" s="47" t="s">
        <v>190</v>
      </c>
      <c r="D143" s="47" t="s">
        <v>97</v>
      </c>
      <c r="E143" s="47">
        <v>1601744</v>
      </c>
      <c r="F143" s="47">
        <v>0</v>
      </c>
      <c r="G143" s="47">
        <v>-0.88077117745077871</v>
      </c>
      <c r="H143" s="47">
        <v>60</v>
      </c>
      <c r="I143" s="47" t="s">
        <v>43</v>
      </c>
      <c r="J143" s="48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 t="s">
        <v>43</v>
      </c>
      <c r="V143" s="47">
        <v>15</v>
      </c>
      <c r="W143" s="47">
        <v>3.0528714920012443</v>
      </c>
      <c r="X143" s="47"/>
      <c r="Y143" s="47"/>
      <c r="Z143" s="58" t="s">
        <v>35</v>
      </c>
      <c r="AA143" s="59">
        <v>4.4477213946755167</v>
      </c>
    </row>
    <row r="144" spans="1:30" ht="17.25" x14ac:dyDescent="0.25">
      <c r="A144" s="44" t="s">
        <v>198</v>
      </c>
      <c r="B144" s="44" t="s">
        <v>189</v>
      </c>
      <c r="C144" s="44" t="s">
        <v>190</v>
      </c>
      <c r="D144" s="44">
        <v>1693</v>
      </c>
      <c r="E144" s="44">
        <v>1461408</v>
      </c>
      <c r="F144" s="44">
        <v>1.158E-3</v>
      </c>
      <c r="G144" s="44">
        <v>14.932394482997788</v>
      </c>
      <c r="H144" s="44">
        <v>30</v>
      </c>
      <c r="I144" s="53">
        <v>2.703532979334351</v>
      </c>
      <c r="J144" s="45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>
        <v>7</v>
      </c>
      <c r="V144" s="44">
        <v>0</v>
      </c>
      <c r="W144" s="44">
        <v>4.6051701859880918</v>
      </c>
      <c r="X144" s="44"/>
      <c r="Y144" s="44"/>
      <c r="Z144" s="58" t="s">
        <v>36</v>
      </c>
      <c r="AA144" s="60">
        <v>0.91237169627331027</v>
      </c>
    </row>
    <row r="145" spans="1:30" ht="18" x14ac:dyDescent="0.35">
      <c r="A145" s="47" t="s">
        <v>199</v>
      </c>
      <c r="B145" s="47" t="s">
        <v>189</v>
      </c>
      <c r="C145" s="47" t="s">
        <v>190</v>
      </c>
      <c r="D145" s="47">
        <v>918</v>
      </c>
      <c r="E145" s="47">
        <v>1442619</v>
      </c>
      <c r="F145" s="47">
        <v>6.3630000000000002E-4</v>
      </c>
      <c r="G145" s="47">
        <v>7.490128469978222</v>
      </c>
      <c r="H145" s="47">
        <v>30</v>
      </c>
      <c r="I145" s="51">
        <v>2.0135859495820605</v>
      </c>
      <c r="J145" s="48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>
        <v>8</v>
      </c>
      <c r="V145" s="47">
        <v>0</v>
      </c>
      <c r="W145" s="47">
        <v>4.6051701859880918</v>
      </c>
      <c r="X145" s="47"/>
      <c r="Y145" s="47"/>
      <c r="Z145" s="58" t="s">
        <v>37</v>
      </c>
      <c r="AA145" s="59">
        <v>9.1388882977801398</v>
      </c>
    </row>
    <row r="146" spans="1:30" ht="18.75" x14ac:dyDescent="0.35">
      <c r="A146" s="44" t="s">
        <v>200</v>
      </c>
      <c r="B146" s="44" t="s">
        <v>189</v>
      </c>
      <c r="C146" s="44" t="s">
        <v>190</v>
      </c>
      <c r="D146" s="44">
        <v>1784</v>
      </c>
      <c r="E146" s="44">
        <v>1461525</v>
      </c>
      <c r="F146" s="44">
        <v>1.2210000000000001E-3</v>
      </c>
      <c r="G146" s="44">
        <v>9.7013097166787254</v>
      </c>
      <c r="H146" s="44">
        <v>30</v>
      </c>
      <c r="I146" s="53">
        <v>2.2722608987326547</v>
      </c>
      <c r="J146" s="45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>
        <v>9</v>
      </c>
      <c r="V146" s="44">
        <v>0</v>
      </c>
      <c r="W146" s="44">
        <v>4.6051701859880918</v>
      </c>
      <c r="X146" s="44"/>
      <c r="Y146" s="44"/>
      <c r="Z146" s="58" t="s">
        <v>38</v>
      </c>
      <c r="AA146" s="66">
        <v>151.69179400700466</v>
      </c>
    </row>
    <row r="147" spans="1:30" ht="15.75" thickBot="1" x14ac:dyDescent="0.3">
      <c r="A147" s="47" t="s">
        <v>201</v>
      </c>
      <c r="B147" s="47" t="s">
        <v>189</v>
      </c>
      <c r="C147" s="47" t="s">
        <v>190</v>
      </c>
      <c r="D147" s="47">
        <v>2601</v>
      </c>
      <c r="E147" s="47">
        <v>1516719</v>
      </c>
      <c r="F147" s="47">
        <v>1.7149999999999999E-3</v>
      </c>
      <c r="G147" s="47">
        <v>22.805883395089886</v>
      </c>
      <c r="H147" s="47">
        <v>15</v>
      </c>
      <c r="I147" s="51">
        <v>3.1270185463171534</v>
      </c>
      <c r="J147" s="48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>
        <v>10</v>
      </c>
      <c r="V147" s="47" t="s">
        <v>43</v>
      </c>
      <c r="W147" s="47" t="s">
        <v>43</v>
      </c>
      <c r="X147" s="47"/>
      <c r="Y147" s="47"/>
      <c r="Z147" s="62" t="s">
        <v>7</v>
      </c>
      <c r="AA147" s="63" t="s">
        <v>39</v>
      </c>
    </row>
    <row r="148" spans="1:30" x14ac:dyDescent="0.25">
      <c r="A148" s="44" t="s">
        <v>202</v>
      </c>
      <c r="B148" s="44" t="s">
        <v>189</v>
      </c>
      <c r="C148" s="44" t="s">
        <v>190</v>
      </c>
      <c r="D148" s="44">
        <v>1901</v>
      </c>
      <c r="E148" s="44">
        <v>1483376</v>
      </c>
      <c r="F148" s="44">
        <v>1.2819999999999999E-3</v>
      </c>
      <c r="G148" s="44">
        <v>16.535606618127755</v>
      </c>
      <c r="H148" s="44">
        <v>15</v>
      </c>
      <c r="I148" s="53">
        <v>2.8055160326750959</v>
      </c>
      <c r="J148" s="45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>
        <v>11</v>
      </c>
      <c r="V148" s="44" t="s">
        <v>43</v>
      </c>
      <c r="W148" s="44" t="s">
        <v>43</v>
      </c>
      <c r="X148" s="44"/>
      <c r="Y148" s="44"/>
    </row>
    <row r="149" spans="1:30" x14ac:dyDescent="0.25">
      <c r="A149" s="47" t="s">
        <v>203</v>
      </c>
      <c r="B149" s="47" t="s">
        <v>189</v>
      </c>
      <c r="C149" s="47" t="s">
        <v>190</v>
      </c>
      <c r="D149" s="47">
        <v>3868</v>
      </c>
      <c r="E149" s="47">
        <v>1520042</v>
      </c>
      <c r="F149" s="47">
        <v>2.545E-3</v>
      </c>
      <c r="G149" s="47">
        <v>21.176064101467798</v>
      </c>
      <c r="H149" s="47">
        <v>15</v>
      </c>
      <c r="I149" s="51">
        <v>3.0528714920012443</v>
      </c>
      <c r="J149" s="48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>
        <v>12</v>
      </c>
      <c r="V149" s="47" t="s">
        <v>43</v>
      </c>
      <c r="W149" s="47" t="s">
        <v>43</v>
      </c>
      <c r="X149" s="47"/>
      <c r="Y149" s="47"/>
    </row>
    <row r="150" spans="1:30" x14ac:dyDescent="0.25">
      <c r="A150" s="44" t="s">
        <v>204</v>
      </c>
      <c r="B150" s="44" t="s">
        <v>189</v>
      </c>
      <c r="C150" s="44" t="s">
        <v>190</v>
      </c>
      <c r="D150" s="44">
        <v>11449</v>
      </c>
      <c r="E150" s="44">
        <v>1595461</v>
      </c>
      <c r="F150" s="44">
        <v>7.1760000000000001E-3</v>
      </c>
      <c r="G150" s="44">
        <v>100</v>
      </c>
      <c r="H150" s="44">
        <v>0</v>
      </c>
      <c r="I150" s="53">
        <v>4.6051701859880918</v>
      </c>
      <c r="J150" s="45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>
        <v>13</v>
      </c>
      <c r="V150" s="44" t="s">
        <v>43</v>
      </c>
      <c r="W150" s="44" t="s">
        <v>43</v>
      </c>
      <c r="X150" s="44"/>
      <c r="Y150" s="44"/>
    </row>
    <row r="151" spans="1:30" x14ac:dyDescent="0.25">
      <c r="A151" s="47" t="s">
        <v>205</v>
      </c>
      <c r="B151" s="47" t="s">
        <v>189</v>
      </c>
      <c r="C151" s="47" t="s">
        <v>190</v>
      </c>
      <c r="D151" s="47">
        <v>11279</v>
      </c>
      <c r="E151" s="47">
        <v>1557893</v>
      </c>
      <c r="F151" s="47">
        <v>7.2399999999999999E-3</v>
      </c>
      <c r="G151" s="47">
        <v>100</v>
      </c>
      <c r="H151" s="47">
        <v>0</v>
      </c>
      <c r="I151" s="51">
        <v>4.6051701859880918</v>
      </c>
      <c r="J151" s="48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>
        <v>14</v>
      </c>
      <c r="V151" s="47" t="s">
        <v>43</v>
      </c>
      <c r="W151" s="47" t="s">
        <v>43</v>
      </c>
      <c r="X151" s="47"/>
      <c r="Y151" s="47"/>
    </row>
    <row r="152" spans="1:30" x14ac:dyDescent="0.25">
      <c r="A152" s="44" t="s">
        <v>206</v>
      </c>
      <c r="B152" s="44" t="s">
        <v>189</v>
      </c>
      <c r="C152" s="44" t="s">
        <v>190</v>
      </c>
      <c r="D152" s="44">
        <v>17855</v>
      </c>
      <c r="E152" s="44">
        <v>1534486</v>
      </c>
      <c r="F152" s="44">
        <v>1.1639999999999999E-2</v>
      </c>
      <c r="G152" s="44">
        <v>100</v>
      </c>
      <c r="H152" s="44">
        <v>0</v>
      </c>
      <c r="I152" s="53">
        <v>4.6051701859880918</v>
      </c>
      <c r="J152" s="45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>
        <v>15</v>
      </c>
      <c r="V152" s="44" t="s">
        <v>43</v>
      </c>
      <c r="W152" s="44" t="s">
        <v>43</v>
      </c>
      <c r="X152" s="44"/>
      <c r="Y152" s="44"/>
    </row>
    <row r="153" spans="1:30" ht="15.75" thickBot="1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8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30" ht="16.5" thickTop="1" thickBot="1" x14ac:dyDescent="0.3">
      <c r="A154" s="44" t="s">
        <v>56</v>
      </c>
      <c r="B154" s="44" t="s">
        <v>207</v>
      </c>
      <c r="C154" s="44" t="s">
        <v>208</v>
      </c>
      <c r="D154" s="44" t="s">
        <v>97</v>
      </c>
      <c r="E154" s="44">
        <v>1371048</v>
      </c>
      <c r="F154" s="44">
        <v>0</v>
      </c>
      <c r="G154" s="44"/>
      <c r="H154" s="44"/>
      <c r="I154" s="44"/>
      <c r="J154" s="45"/>
      <c r="K154" s="44"/>
      <c r="L154" s="44"/>
      <c r="M154" s="44"/>
      <c r="N154" s="44"/>
      <c r="O154" s="44"/>
      <c r="P154" s="44"/>
      <c r="Q154" s="44"/>
      <c r="R154" s="44" t="s">
        <v>209</v>
      </c>
      <c r="S154" s="44"/>
      <c r="T154" s="44">
        <v>11</v>
      </c>
      <c r="U154" s="44"/>
      <c r="V154" s="44"/>
      <c r="W154" s="44"/>
      <c r="X154" s="44"/>
      <c r="Y154" s="44"/>
      <c r="Z154" s="46" t="s">
        <v>28</v>
      </c>
      <c r="AA154" s="46" t="s">
        <v>29</v>
      </c>
      <c r="AB154" s="46" t="s">
        <v>30</v>
      </c>
      <c r="AC154" s="46" t="s">
        <v>31</v>
      </c>
      <c r="AD154" s="46" t="s">
        <v>32</v>
      </c>
    </row>
    <row r="155" spans="1:30" ht="15.75" thickTop="1" x14ac:dyDescent="0.25">
      <c r="A155" s="47" t="s">
        <v>60</v>
      </c>
      <c r="B155" s="47" t="s">
        <v>207</v>
      </c>
      <c r="C155" s="47" t="s">
        <v>208</v>
      </c>
      <c r="D155" s="47" t="s">
        <v>97</v>
      </c>
      <c r="E155" s="47">
        <v>1414935</v>
      </c>
      <c r="F155" s="47">
        <v>0</v>
      </c>
      <c r="G155" s="47"/>
      <c r="H155" s="47"/>
      <c r="I155" s="47"/>
      <c r="J155" s="48"/>
      <c r="K155" s="47"/>
      <c r="L155" s="47"/>
      <c r="M155" s="47"/>
      <c r="N155" s="47"/>
      <c r="O155" s="47"/>
      <c r="P155" s="47"/>
      <c r="Q155" s="47"/>
      <c r="R155" s="47" t="s">
        <v>28</v>
      </c>
      <c r="S155" s="47"/>
      <c r="T155" s="47">
        <v>195</v>
      </c>
      <c r="U155" s="47"/>
      <c r="V155" s="47"/>
      <c r="W155" s="47"/>
      <c r="X155" s="47"/>
      <c r="Y155" s="47"/>
      <c r="Z155" s="49">
        <v>120</v>
      </c>
      <c r="AA155" s="52">
        <v>1</v>
      </c>
      <c r="AB155" s="52">
        <v>1</v>
      </c>
      <c r="AC155" s="52">
        <v>1</v>
      </c>
      <c r="AD155" s="52">
        <v>1</v>
      </c>
    </row>
    <row r="156" spans="1:30" x14ac:dyDescent="0.25">
      <c r="A156" s="44" t="s">
        <v>61</v>
      </c>
      <c r="B156" s="44" t="s">
        <v>207</v>
      </c>
      <c r="C156" s="44" t="s">
        <v>208</v>
      </c>
      <c r="D156" s="44">
        <v>57</v>
      </c>
      <c r="E156" s="44">
        <v>1402530</v>
      </c>
      <c r="F156" s="44">
        <v>4.0790000000000001E-5</v>
      </c>
      <c r="G156" s="44"/>
      <c r="H156" s="44"/>
      <c r="I156" s="44"/>
      <c r="J156" s="45"/>
      <c r="K156" s="44"/>
      <c r="L156" s="44"/>
      <c r="M156" s="44"/>
      <c r="N156" s="44"/>
      <c r="O156" s="44"/>
      <c r="P156" s="44"/>
      <c r="Q156" s="44"/>
      <c r="R156" s="44" t="s">
        <v>33</v>
      </c>
      <c r="S156" s="44"/>
      <c r="T156" s="44">
        <v>209</v>
      </c>
      <c r="U156" s="44"/>
      <c r="V156" s="44"/>
      <c r="W156" s="44"/>
      <c r="X156" s="44"/>
      <c r="Y156" s="44"/>
      <c r="Z156" s="49">
        <v>60</v>
      </c>
      <c r="AA156" s="52">
        <v>1</v>
      </c>
      <c r="AB156" s="52">
        <v>1</v>
      </c>
      <c r="AC156" s="52">
        <v>1</v>
      </c>
      <c r="AD156" s="52">
        <v>1</v>
      </c>
    </row>
    <row r="157" spans="1:30" x14ac:dyDescent="0.25">
      <c r="A157" s="47" t="s">
        <v>210</v>
      </c>
      <c r="B157" s="47" t="s">
        <v>207</v>
      </c>
      <c r="C157" s="47" t="s">
        <v>208</v>
      </c>
      <c r="D157" s="47" t="s">
        <v>97</v>
      </c>
      <c r="E157" s="47">
        <v>1604438</v>
      </c>
      <c r="F157" s="47">
        <v>0</v>
      </c>
      <c r="G157" s="47">
        <v>100</v>
      </c>
      <c r="H157" s="47">
        <v>120</v>
      </c>
      <c r="I157" s="51">
        <v>4.6051701859880918</v>
      </c>
      <c r="J157" s="48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>
        <v>1</v>
      </c>
      <c r="V157" s="47">
        <v>120</v>
      </c>
      <c r="W157" s="47">
        <v>4.6051701859880918</v>
      </c>
      <c r="X157" s="47"/>
      <c r="Y157" s="47"/>
      <c r="Z157" s="49">
        <v>30</v>
      </c>
      <c r="AA157" s="52">
        <v>1</v>
      </c>
      <c r="AB157" s="52">
        <v>1</v>
      </c>
      <c r="AC157" s="52">
        <v>1</v>
      </c>
      <c r="AD157" s="52">
        <v>1</v>
      </c>
    </row>
    <row r="158" spans="1:30" x14ac:dyDescent="0.25">
      <c r="A158" s="44" t="s">
        <v>211</v>
      </c>
      <c r="B158" s="44" t="s">
        <v>207</v>
      </c>
      <c r="C158" s="44" t="s">
        <v>208</v>
      </c>
      <c r="D158" s="44" t="s">
        <v>97</v>
      </c>
      <c r="E158" s="44">
        <v>1559944</v>
      </c>
      <c r="F158" s="44">
        <v>0</v>
      </c>
      <c r="G158" s="44">
        <v>100</v>
      </c>
      <c r="H158" s="44">
        <v>120</v>
      </c>
      <c r="I158" s="53">
        <v>4.6051701859880918</v>
      </c>
      <c r="J158" s="45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>
        <v>2</v>
      </c>
      <c r="V158" s="44">
        <v>120</v>
      </c>
      <c r="W158" s="44">
        <v>4.6051701859880918</v>
      </c>
      <c r="X158" s="44"/>
      <c r="Y158" s="44"/>
      <c r="Z158" s="49">
        <v>15</v>
      </c>
      <c r="AA158" s="52">
        <v>1</v>
      </c>
      <c r="AB158" s="52">
        <v>1</v>
      </c>
      <c r="AC158" s="52">
        <v>1</v>
      </c>
      <c r="AD158" s="52">
        <v>1</v>
      </c>
    </row>
    <row r="159" spans="1:30" ht="15.75" thickBot="1" x14ac:dyDescent="0.3">
      <c r="A159" s="47" t="s">
        <v>212</v>
      </c>
      <c r="B159" s="47" t="s">
        <v>207</v>
      </c>
      <c r="C159" s="47" t="s">
        <v>208</v>
      </c>
      <c r="D159" s="47" t="s">
        <v>97</v>
      </c>
      <c r="E159" s="47">
        <v>1584518</v>
      </c>
      <c r="F159" s="47">
        <v>0</v>
      </c>
      <c r="G159" s="47">
        <v>100</v>
      </c>
      <c r="H159" s="47">
        <v>120</v>
      </c>
      <c r="I159" s="51">
        <v>4.6051701859880918</v>
      </c>
      <c r="J159" s="48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>
        <v>3</v>
      </c>
      <c r="V159" s="47">
        <v>120</v>
      </c>
      <c r="W159" s="47">
        <v>4.6051701859880918</v>
      </c>
      <c r="X159" s="47"/>
      <c r="Y159" s="47"/>
      <c r="Z159" s="54">
        <v>0</v>
      </c>
      <c r="AA159" s="55">
        <v>1</v>
      </c>
      <c r="AB159" s="55">
        <v>1</v>
      </c>
      <c r="AC159" s="55">
        <v>1</v>
      </c>
      <c r="AD159" s="55">
        <v>1</v>
      </c>
    </row>
    <row r="160" spans="1:30" ht="16.5" thickTop="1" thickBot="1" x14ac:dyDescent="0.3">
      <c r="A160" s="44" t="s">
        <v>213</v>
      </c>
      <c r="B160" s="44" t="s">
        <v>207</v>
      </c>
      <c r="C160" s="44" t="s">
        <v>208</v>
      </c>
      <c r="D160" s="44" t="s">
        <v>97</v>
      </c>
      <c r="E160" s="44">
        <v>1492120</v>
      </c>
      <c r="F160" s="44">
        <v>0</v>
      </c>
      <c r="G160" s="44">
        <v>100</v>
      </c>
      <c r="H160" s="44">
        <v>60</v>
      </c>
      <c r="I160" s="53">
        <v>4.6051701859880918</v>
      </c>
      <c r="J160" s="45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>
        <v>4</v>
      </c>
      <c r="V160" s="44">
        <v>60</v>
      </c>
      <c r="W160" s="44">
        <v>4.6051701859880918</v>
      </c>
      <c r="X160" s="44"/>
      <c r="Y160" s="44"/>
    </row>
    <row r="161" spans="1:30" x14ac:dyDescent="0.25">
      <c r="A161" s="47" t="s">
        <v>214</v>
      </c>
      <c r="B161" s="47" t="s">
        <v>207</v>
      </c>
      <c r="C161" s="47" t="s">
        <v>208</v>
      </c>
      <c r="D161" s="47" t="s">
        <v>97</v>
      </c>
      <c r="E161" s="47">
        <v>1416498</v>
      </c>
      <c r="F161" s="47">
        <v>0</v>
      </c>
      <c r="G161" s="47">
        <v>100</v>
      </c>
      <c r="H161" s="47">
        <v>60</v>
      </c>
      <c r="I161" s="51">
        <v>4.6051701859880918</v>
      </c>
      <c r="J161" s="48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>
        <v>5</v>
      </c>
      <c r="V161" s="47">
        <v>60</v>
      </c>
      <c r="W161" s="47">
        <v>4.6051701859880918</v>
      </c>
      <c r="X161" s="47"/>
      <c r="Y161" s="47"/>
      <c r="Z161" s="56" t="s">
        <v>34</v>
      </c>
      <c r="AA161" s="57">
        <v>0</v>
      </c>
    </row>
    <row r="162" spans="1:30" x14ac:dyDescent="0.25">
      <c r="A162" s="44" t="s">
        <v>215</v>
      </c>
      <c r="B162" s="44" t="s">
        <v>207</v>
      </c>
      <c r="C162" s="44" t="s">
        <v>208</v>
      </c>
      <c r="D162" s="44" t="s">
        <v>97</v>
      </c>
      <c r="E162" s="44">
        <v>1479132</v>
      </c>
      <c r="F162" s="44">
        <v>0</v>
      </c>
      <c r="G162" s="44">
        <v>100</v>
      </c>
      <c r="H162" s="44">
        <v>60</v>
      </c>
      <c r="I162" s="53">
        <v>4.6051701859880918</v>
      </c>
      <c r="J162" s="45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>
        <v>6</v>
      </c>
      <c r="V162" s="44">
        <v>60</v>
      </c>
      <c r="W162" s="44">
        <v>4.6051701859880918</v>
      </c>
      <c r="X162" s="44"/>
      <c r="Y162" s="44"/>
      <c r="Z162" s="58" t="s">
        <v>35</v>
      </c>
      <c r="AA162" s="59">
        <v>4.6051701859880918</v>
      </c>
    </row>
    <row r="163" spans="1:30" ht="17.25" x14ac:dyDescent="0.25">
      <c r="A163" s="47" t="s">
        <v>216</v>
      </c>
      <c r="B163" s="47" t="s">
        <v>207</v>
      </c>
      <c r="C163" s="47" t="s">
        <v>208</v>
      </c>
      <c r="D163" s="47" t="s">
        <v>97</v>
      </c>
      <c r="E163" s="47">
        <v>1345708</v>
      </c>
      <c r="F163" s="47">
        <v>0</v>
      </c>
      <c r="G163" s="47">
        <v>100</v>
      </c>
      <c r="H163" s="47">
        <v>30</v>
      </c>
      <c r="I163" s="51">
        <v>4.6051701859880918</v>
      </c>
      <c r="J163" s="48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>
        <v>7</v>
      </c>
      <c r="V163" s="47">
        <v>30</v>
      </c>
      <c r="W163" s="47">
        <v>4.6051701859880918</v>
      </c>
      <c r="X163" s="47"/>
      <c r="Y163" s="47"/>
      <c r="Z163" s="58" t="s">
        <v>36</v>
      </c>
      <c r="AA163" s="60" t="s">
        <v>43</v>
      </c>
    </row>
    <row r="164" spans="1:30" ht="18" x14ac:dyDescent="0.35">
      <c r="A164" s="44" t="s">
        <v>217</v>
      </c>
      <c r="B164" s="44" t="s">
        <v>207</v>
      </c>
      <c r="C164" s="44" t="s">
        <v>208</v>
      </c>
      <c r="D164" s="44" t="s">
        <v>97</v>
      </c>
      <c r="E164" s="44">
        <v>1354047</v>
      </c>
      <c r="F164" s="44">
        <v>0</v>
      </c>
      <c r="G164" s="44">
        <v>100</v>
      </c>
      <c r="H164" s="44">
        <v>30</v>
      </c>
      <c r="I164" s="53">
        <v>4.6051701859880918</v>
      </c>
      <c r="J164" s="45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>
        <v>8</v>
      </c>
      <c r="V164" s="44">
        <v>30</v>
      </c>
      <c r="W164" s="44">
        <v>4.6051701859880918</v>
      </c>
      <c r="X164" s="44"/>
      <c r="Y164" s="44"/>
      <c r="Z164" s="58" t="s">
        <v>37</v>
      </c>
      <c r="AA164" s="67">
        <v>0</v>
      </c>
    </row>
    <row r="165" spans="1:30" ht="18.75" x14ac:dyDescent="0.35">
      <c r="A165" s="47" t="s">
        <v>218</v>
      </c>
      <c r="B165" s="47" t="s">
        <v>207</v>
      </c>
      <c r="C165" s="47" t="s">
        <v>208</v>
      </c>
      <c r="D165" s="47" t="s">
        <v>97</v>
      </c>
      <c r="E165" s="47">
        <v>1377409</v>
      </c>
      <c r="F165" s="47">
        <v>0</v>
      </c>
      <c r="G165" s="47">
        <v>100</v>
      </c>
      <c r="H165" s="47">
        <v>30</v>
      </c>
      <c r="I165" s="51">
        <v>4.6051701859880918</v>
      </c>
      <c r="J165" s="48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>
        <v>9</v>
      </c>
      <c r="V165" s="47">
        <v>30</v>
      </c>
      <c r="W165" s="47">
        <v>4.6051701859880918</v>
      </c>
      <c r="X165" s="47"/>
      <c r="Y165" s="47"/>
      <c r="Z165" s="58" t="s">
        <v>38</v>
      </c>
      <c r="AA165" s="61">
        <v>0</v>
      </c>
    </row>
    <row r="166" spans="1:30" ht="15.75" thickBot="1" x14ac:dyDescent="0.3">
      <c r="A166" s="44" t="s">
        <v>219</v>
      </c>
      <c r="B166" s="44" t="s">
        <v>207</v>
      </c>
      <c r="C166" s="44" t="s">
        <v>208</v>
      </c>
      <c r="D166" s="44" t="s">
        <v>97</v>
      </c>
      <c r="E166" s="44">
        <v>1360736</v>
      </c>
      <c r="F166" s="44">
        <v>0</v>
      </c>
      <c r="G166" s="44">
        <v>100</v>
      </c>
      <c r="H166" s="44">
        <v>15</v>
      </c>
      <c r="I166" s="53">
        <v>4.6051701859880918</v>
      </c>
      <c r="J166" s="45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>
        <v>10</v>
      </c>
      <c r="V166" s="44">
        <v>15</v>
      </c>
      <c r="W166" s="44">
        <v>4.6051701859880918</v>
      </c>
      <c r="X166" s="44"/>
      <c r="Y166" s="44"/>
      <c r="Z166" s="62" t="s">
        <v>7</v>
      </c>
      <c r="AA166" s="63" t="s">
        <v>39</v>
      </c>
    </row>
    <row r="167" spans="1:30" x14ac:dyDescent="0.25">
      <c r="A167" s="47" t="s">
        <v>220</v>
      </c>
      <c r="B167" s="47" t="s">
        <v>207</v>
      </c>
      <c r="C167" s="47" t="s">
        <v>208</v>
      </c>
      <c r="D167" s="47" t="s">
        <v>97</v>
      </c>
      <c r="E167" s="47">
        <v>1384158</v>
      </c>
      <c r="F167" s="47">
        <v>0</v>
      </c>
      <c r="G167" s="47">
        <v>100</v>
      </c>
      <c r="H167" s="47">
        <v>15</v>
      </c>
      <c r="I167" s="51">
        <v>4.6051701859880918</v>
      </c>
      <c r="J167" s="48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>
        <v>11</v>
      </c>
      <c r="V167" s="47">
        <v>15</v>
      </c>
      <c r="W167" s="47">
        <v>4.6051701859880918</v>
      </c>
      <c r="X167" s="47"/>
      <c r="Y167" s="47"/>
    </row>
    <row r="168" spans="1:30" x14ac:dyDescent="0.25">
      <c r="A168" s="44" t="s">
        <v>221</v>
      </c>
      <c r="B168" s="44" t="s">
        <v>207</v>
      </c>
      <c r="C168" s="44" t="s">
        <v>208</v>
      </c>
      <c r="D168" s="44" t="s">
        <v>97</v>
      </c>
      <c r="E168" s="44">
        <v>1369267</v>
      </c>
      <c r="F168" s="44">
        <v>0</v>
      </c>
      <c r="G168" s="44">
        <v>100</v>
      </c>
      <c r="H168" s="44">
        <v>15</v>
      </c>
      <c r="I168" s="53">
        <v>4.6051701859880918</v>
      </c>
      <c r="J168" s="45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>
        <v>12</v>
      </c>
      <c r="V168" s="44">
        <v>15</v>
      </c>
      <c r="W168" s="44">
        <v>4.6051701859880918</v>
      </c>
      <c r="X168" s="44"/>
      <c r="Y168" s="44"/>
    </row>
    <row r="169" spans="1:30" x14ac:dyDescent="0.25">
      <c r="A169" s="47" t="s">
        <v>222</v>
      </c>
      <c r="B169" s="47" t="s">
        <v>207</v>
      </c>
      <c r="C169" s="47" t="s">
        <v>208</v>
      </c>
      <c r="D169" s="47" t="s">
        <v>97</v>
      </c>
      <c r="E169" s="47">
        <v>1430155</v>
      </c>
      <c r="F169" s="47">
        <v>0</v>
      </c>
      <c r="G169" s="47">
        <v>100</v>
      </c>
      <c r="H169" s="47">
        <v>0</v>
      </c>
      <c r="I169" s="51">
        <v>4.6051701859880918</v>
      </c>
      <c r="J169" s="48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>
        <v>13</v>
      </c>
      <c r="V169" s="47">
        <v>0</v>
      </c>
      <c r="W169" s="47">
        <v>4.6051701859880918</v>
      </c>
      <c r="X169" s="47"/>
      <c r="Y169" s="47"/>
    </row>
    <row r="170" spans="1:30" x14ac:dyDescent="0.25">
      <c r="A170" s="44" t="s">
        <v>223</v>
      </c>
      <c r="B170" s="44" t="s">
        <v>207</v>
      </c>
      <c r="C170" s="44" t="s">
        <v>208</v>
      </c>
      <c r="D170" s="44" t="s">
        <v>97</v>
      </c>
      <c r="E170" s="44">
        <v>1481889</v>
      </c>
      <c r="F170" s="44">
        <v>0</v>
      </c>
      <c r="G170" s="44">
        <v>100</v>
      </c>
      <c r="H170" s="44">
        <v>0</v>
      </c>
      <c r="I170" s="53">
        <v>4.6051701859880918</v>
      </c>
      <c r="J170" s="45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>
        <v>14</v>
      </c>
      <c r="V170" s="44">
        <v>0</v>
      </c>
      <c r="W170" s="44">
        <v>4.6051701859880918</v>
      </c>
      <c r="X170" s="44"/>
      <c r="Y170" s="44"/>
    </row>
    <row r="171" spans="1:30" x14ac:dyDescent="0.25">
      <c r="A171" s="47" t="s">
        <v>224</v>
      </c>
      <c r="B171" s="47" t="s">
        <v>207</v>
      </c>
      <c r="C171" s="47" t="s">
        <v>208</v>
      </c>
      <c r="D171" s="47" t="s">
        <v>97</v>
      </c>
      <c r="E171" s="47">
        <v>1487032</v>
      </c>
      <c r="F171" s="47">
        <v>0</v>
      </c>
      <c r="G171" s="47">
        <v>100</v>
      </c>
      <c r="H171" s="47">
        <v>0</v>
      </c>
      <c r="I171" s="51">
        <v>4.6051701859880918</v>
      </c>
      <c r="J171" s="48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>
        <v>15</v>
      </c>
      <c r="V171" s="47">
        <v>0</v>
      </c>
      <c r="W171" s="47">
        <v>4.6051701859880918</v>
      </c>
      <c r="X171" s="47"/>
      <c r="Y171" s="47"/>
    </row>
    <row r="172" spans="1:30" ht="15.75" thickBot="1" x14ac:dyDescent="0.3">
      <c r="A172" s="44"/>
      <c r="B172" s="44"/>
      <c r="C172" s="44"/>
      <c r="D172" s="44"/>
      <c r="E172" s="44"/>
      <c r="F172" s="44"/>
      <c r="G172" s="44"/>
      <c r="H172" s="44"/>
      <c r="I172" s="44"/>
      <c r="J172" s="45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spans="1:30" ht="16.5" thickTop="1" thickBot="1" x14ac:dyDescent="0.3">
      <c r="A173" s="47" t="s">
        <v>56</v>
      </c>
      <c r="B173" s="47" t="s">
        <v>225</v>
      </c>
      <c r="C173" s="47" t="s">
        <v>226</v>
      </c>
      <c r="D173" s="47">
        <v>7191</v>
      </c>
      <c r="E173" s="47">
        <v>1371048</v>
      </c>
      <c r="F173" s="47"/>
      <c r="G173" s="47"/>
      <c r="H173" s="47"/>
      <c r="I173" s="47"/>
      <c r="J173" s="48"/>
      <c r="K173" s="47"/>
      <c r="L173" s="47"/>
      <c r="M173" s="47"/>
      <c r="N173" s="47"/>
      <c r="O173" s="47"/>
      <c r="P173" s="47"/>
      <c r="Q173" s="47"/>
      <c r="R173" s="47" t="s">
        <v>227</v>
      </c>
      <c r="S173" s="47"/>
      <c r="T173" s="47">
        <v>12</v>
      </c>
      <c r="U173" s="47"/>
      <c r="V173" s="47"/>
      <c r="W173" s="47"/>
      <c r="X173" s="47"/>
      <c r="Y173" s="47"/>
      <c r="Z173" s="46" t="s">
        <v>28</v>
      </c>
      <c r="AA173" s="46" t="s">
        <v>29</v>
      </c>
      <c r="AB173" s="46" t="s">
        <v>30</v>
      </c>
      <c r="AC173" s="46" t="s">
        <v>31</v>
      </c>
      <c r="AD173" s="46" t="s">
        <v>32</v>
      </c>
    </row>
    <row r="174" spans="1:30" ht="15.75" thickTop="1" x14ac:dyDescent="0.25">
      <c r="A174" s="44" t="s">
        <v>60</v>
      </c>
      <c r="B174" s="44" t="s">
        <v>225</v>
      </c>
      <c r="C174" s="44" t="s">
        <v>226</v>
      </c>
      <c r="D174" s="44">
        <v>359</v>
      </c>
      <c r="E174" s="44">
        <v>1414935</v>
      </c>
      <c r="F174" s="44">
        <v>2.5349999999999998E-4</v>
      </c>
      <c r="G174" s="44"/>
      <c r="H174" s="44"/>
      <c r="I174" s="44"/>
      <c r="J174" s="45"/>
      <c r="K174" s="44"/>
      <c r="L174" s="44"/>
      <c r="M174" s="44"/>
      <c r="N174" s="44"/>
      <c r="O174" s="44"/>
      <c r="P174" s="44"/>
      <c r="Q174" s="44"/>
      <c r="R174" s="44" t="s">
        <v>28</v>
      </c>
      <c r="S174" s="44"/>
      <c r="T174" s="44">
        <v>214</v>
      </c>
      <c r="U174" s="44"/>
      <c r="V174" s="44"/>
      <c r="W174" s="44"/>
      <c r="X174" s="44"/>
      <c r="Y174" s="44"/>
      <c r="Z174" s="49">
        <v>120</v>
      </c>
      <c r="AA174" s="64" t="s">
        <v>339</v>
      </c>
      <c r="AB174" s="64" t="s">
        <v>340</v>
      </c>
      <c r="AC174" s="64" t="s">
        <v>341</v>
      </c>
      <c r="AD174" s="64" t="s">
        <v>43</v>
      </c>
    </row>
    <row r="175" spans="1:30" x14ac:dyDescent="0.25">
      <c r="A175" s="47" t="s">
        <v>61</v>
      </c>
      <c r="B175" s="47" t="s">
        <v>225</v>
      </c>
      <c r="C175" s="47" t="s">
        <v>226</v>
      </c>
      <c r="D175" s="47">
        <v>390</v>
      </c>
      <c r="E175" s="47">
        <v>1402530</v>
      </c>
      <c r="F175" s="47">
        <v>2.7819999999999999E-4</v>
      </c>
      <c r="G175" s="47"/>
      <c r="H175" s="47"/>
      <c r="I175" s="47"/>
      <c r="J175" s="48"/>
      <c r="K175" s="47"/>
      <c r="L175" s="47"/>
      <c r="M175" s="47"/>
      <c r="N175" s="47"/>
      <c r="O175" s="47"/>
      <c r="P175" s="47"/>
      <c r="Q175" s="47"/>
      <c r="R175" s="47" t="s">
        <v>33</v>
      </c>
      <c r="S175" s="47"/>
      <c r="T175" s="47">
        <v>228</v>
      </c>
      <c r="U175" s="47"/>
      <c r="V175" s="47"/>
      <c r="W175" s="47"/>
      <c r="X175" s="47"/>
      <c r="Y175" s="47"/>
      <c r="Z175" s="49">
        <v>60</v>
      </c>
      <c r="AA175" s="64" t="s">
        <v>339</v>
      </c>
      <c r="AB175" s="64" t="s">
        <v>340</v>
      </c>
      <c r="AC175" s="64" t="s">
        <v>341</v>
      </c>
      <c r="AD175" s="64" t="s">
        <v>43</v>
      </c>
    </row>
    <row r="176" spans="1:30" x14ac:dyDescent="0.25">
      <c r="A176" s="44" t="s">
        <v>228</v>
      </c>
      <c r="B176" s="44" t="s">
        <v>225</v>
      </c>
      <c r="C176" s="44" t="s">
        <v>226</v>
      </c>
      <c r="D176" s="44" t="s">
        <v>97</v>
      </c>
      <c r="E176" s="44">
        <v>1572860</v>
      </c>
      <c r="F176" s="44">
        <v>0</v>
      </c>
      <c r="G176" s="44">
        <v>-2.9729986636323478</v>
      </c>
      <c r="H176" s="44">
        <v>120</v>
      </c>
      <c r="I176" s="44" t="s">
        <v>43</v>
      </c>
      <c r="J176" s="45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 t="s">
        <v>43</v>
      </c>
      <c r="V176" s="44">
        <v>30</v>
      </c>
      <c r="W176" s="44">
        <v>2.1335552595764664</v>
      </c>
      <c r="X176" s="44"/>
      <c r="Y176" s="44"/>
      <c r="Z176" s="49">
        <v>30</v>
      </c>
      <c r="AA176" s="64">
        <v>8.4448370917508661E-2</v>
      </c>
      <c r="AB176" s="64">
        <v>7.8575541187137249E-2</v>
      </c>
      <c r="AC176" s="64">
        <v>7.0351059798640661E-2</v>
      </c>
      <c r="AD176" s="64">
        <v>7.779165730109551E-2</v>
      </c>
    </row>
    <row r="177" spans="1:30" x14ac:dyDescent="0.25">
      <c r="A177" s="47" t="s">
        <v>229</v>
      </c>
      <c r="B177" s="47" t="s">
        <v>225</v>
      </c>
      <c r="C177" s="47" t="s">
        <v>226</v>
      </c>
      <c r="D177" s="47" t="s">
        <v>97</v>
      </c>
      <c r="E177" s="47">
        <v>1599196</v>
      </c>
      <c r="F177" s="47">
        <v>0</v>
      </c>
      <c r="G177" s="47">
        <v>-3.5187918175019686</v>
      </c>
      <c r="H177" s="47">
        <v>120</v>
      </c>
      <c r="I177" s="47" t="s">
        <v>43</v>
      </c>
      <c r="J177" s="48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 t="s">
        <v>43</v>
      </c>
      <c r="V177" s="47">
        <v>30</v>
      </c>
      <c r="W177" s="47">
        <v>2.0614753771890899</v>
      </c>
      <c r="X177" s="47"/>
      <c r="Y177" s="47"/>
      <c r="Z177" s="49">
        <v>15</v>
      </c>
      <c r="AA177" s="70">
        <v>0.21294095938896127</v>
      </c>
      <c r="AB177" s="64">
        <v>0.14641006465788237</v>
      </c>
      <c r="AC177" s="64">
        <v>0.13278300868655957</v>
      </c>
      <c r="AD177" s="70">
        <v>0.16404467757780106</v>
      </c>
    </row>
    <row r="178" spans="1:30" ht="15.75" thickBot="1" x14ac:dyDescent="0.3">
      <c r="A178" s="44" t="s">
        <v>230</v>
      </c>
      <c r="B178" s="44" t="s">
        <v>225</v>
      </c>
      <c r="C178" s="44" t="s">
        <v>226</v>
      </c>
      <c r="D178" s="44" t="s">
        <v>97</v>
      </c>
      <c r="E178" s="44">
        <v>1500050</v>
      </c>
      <c r="F178" s="44">
        <v>0</v>
      </c>
      <c r="G178" s="44">
        <v>-2.5503278444765276</v>
      </c>
      <c r="H178" s="44">
        <v>120</v>
      </c>
      <c r="I178" s="44" t="s">
        <v>43</v>
      </c>
      <c r="J178" s="45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43</v>
      </c>
      <c r="V178" s="44">
        <v>30</v>
      </c>
      <c r="W178" s="44">
        <v>1.9509127551101759</v>
      </c>
      <c r="X178" s="44"/>
      <c r="Y178" s="44"/>
      <c r="Z178" s="54">
        <v>0</v>
      </c>
      <c r="AA178" s="55">
        <v>1</v>
      </c>
      <c r="AB178" s="55">
        <v>1</v>
      </c>
      <c r="AC178" s="55">
        <v>1</v>
      </c>
      <c r="AD178" s="55">
        <v>1</v>
      </c>
    </row>
    <row r="179" spans="1:30" ht="16.5" thickTop="1" thickBot="1" x14ac:dyDescent="0.3">
      <c r="A179" s="47" t="s">
        <v>231</v>
      </c>
      <c r="B179" s="47" t="s">
        <v>225</v>
      </c>
      <c r="C179" s="47" t="s">
        <v>226</v>
      </c>
      <c r="D179" s="47" t="s">
        <v>97</v>
      </c>
      <c r="E179" s="47">
        <v>1988643</v>
      </c>
      <c r="F179" s="47">
        <v>0</v>
      </c>
      <c r="G179" s="47">
        <v>-2.9729986636323478</v>
      </c>
      <c r="H179" s="47">
        <v>60</v>
      </c>
      <c r="I179" s="47" t="s">
        <v>43</v>
      </c>
      <c r="J179" s="48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 t="s">
        <v>43</v>
      </c>
      <c r="V179" s="47">
        <v>15</v>
      </c>
      <c r="W179" s="47">
        <v>3.058429848324931</v>
      </c>
      <c r="X179" s="47"/>
      <c r="Y179" s="47"/>
    </row>
    <row r="180" spans="1:30" x14ac:dyDescent="0.25">
      <c r="A180" s="44" t="s">
        <v>232</v>
      </c>
      <c r="B180" s="44" t="s">
        <v>225</v>
      </c>
      <c r="C180" s="44" t="s">
        <v>226</v>
      </c>
      <c r="D180" s="44" t="s">
        <v>97</v>
      </c>
      <c r="E180" s="44">
        <v>1496089</v>
      </c>
      <c r="F180" s="44">
        <v>0</v>
      </c>
      <c r="G180" s="44">
        <v>-3.5187918175019686</v>
      </c>
      <c r="H180" s="44">
        <v>60</v>
      </c>
      <c r="I180" s="44" t="s">
        <v>43</v>
      </c>
      <c r="J180" s="45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 t="s">
        <v>43</v>
      </c>
      <c r="V180" s="44">
        <v>15</v>
      </c>
      <c r="W180" s="44">
        <v>2.683826253833284</v>
      </c>
      <c r="X180" s="44"/>
      <c r="Y180" s="44"/>
      <c r="Z180" s="56" t="s">
        <v>34</v>
      </c>
      <c r="AA180" s="71">
        <v>-8.5217412956539368E-2</v>
      </c>
      <c r="AB180" s="72"/>
      <c r="AC180" s="72"/>
    </row>
    <row r="181" spans="1:30" x14ac:dyDescent="0.25">
      <c r="A181" s="47" t="s">
        <v>233</v>
      </c>
      <c r="B181" s="47" t="s">
        <v>225</v>
      </c>
      <c r="C181" s="47" t="s">
        <v>226</v>
      </c>
      <c r="D181" s="47" t="s">
        <v>97</v>
      </c>
      <c r="E181" s="47">
        <v>1475205</v>
      </c>
      <c r="F181" s="47">
        <v>0</v>
      </c>
      <c r="G181" s="47">
        <v>-2.5503278444765276</v>
      </c>
      <c r="H181" s="47">
        <v>60</v>
      </c>
      <c r="I181" s="47" t="s">
        <v>43</v>
      </c>
      <c r="J181" s="48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 t="s">
        <v>43</v>
      </c>
      <c r="V181" s="47">
        <v>15</v>
      </c>
      <c r="W181" s="47">
        <v>2.5861311892250658</v>
      </c>
      <c r="X181" s="47"/>
      <c r="Y181" s="47"/>
      <c r="Z181" s="58" t="s">
        <v>35</v>
      </c>
      <c r="AA181" s="59">
        <v>4.4215768878173449</v>
      </c>
    </row>
    <row r="182" spans="1:30" ht="17.25" x14ac:dyDescent="0.25">
      <c r="A182" s="44" t="s">
        <v>234</v>
      </c>
      <c r="B182" s="44" t="s">
        <v>225</v>
      </c>
      <c r="C182" s="44" t="s">
        <v>226</v>
      </c>
      <c r="D182" s="44">
        <v>1438</v>
      </c>
      <c r="E182" s="44">
        <v>1408121</v>
      </c>
      <c r="F182" s="44">
        <v>1.021E-3</v>
      </c>
      <c r="G182" s="44">
        <v>8.4448370917508662</v>
      </c>
      <c r="H182" s="44">
        <v>30</v>
      </c>
      <c r="I182" s="44">
        <v>2.1335552595764664</v>
      </c>
      <c r="J182" s="45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>
        <v>7</v>
      </c>
      <c r="V182" s="44">
        <v>0</v>
      </c>
      <c r="W182" s="44">
        <v>4.6051701859880918</v>
      </c>
      <c r="X182" s="44"/>
      <c r="Y182" s="44"/>
      <c r="Z182" s="58" t="s">
        <v>36</v>
      </c>
      <c r="AA182" s="59">
        <v>0.92911491916276101</v>
      </c>
    </row>
    <row r="183" spans="1:30" ht="18" x14ac:dyDescent="0.35">
      <c r="A183" s="47" t="s">
        <v>235</v>
      </c>
      <c r="B183" s="47" t="s">
        <v>225</v>
      </c>
      <c r="C183" s="47" t="s">
        <v>226</v>
      </c>
      <c r="D183" s="47">
        <v>1259</v>
      </c>
      <c r="E183" s="47">
        <v>1464303</v>
      </c>
      <c r="F183" s="47">
        <v>8.5950000000000002E-4</v>
      </c>
      <c r="G183" s="47">
        <v>7.8575541187137246</v>
      </c>
      <c r="H183" s="47">
        <v>30</v>
      </c>
      <c r="I183" s="47">
        <v>2.0614753771890899</v>
      </c>
      <c r="J183" s="48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>
        <v>8</v>
      </c>
      <c r="V183" s="47">
        <v>0</v>
      </c>
      <c r="W183" s="47">
        <v>4.6051701859880918</v>
      </c>
      <c r="X183" s="47"/>
      <c r="Y183" s="47"/>
      <c r="Z183" s="58" t="s">
        <v>37</v>
      </c>
      <c r="AA183" s="59">
        <v>8.1338679092904211</v>
      </c>
    </row>
    <row r="184" spans="1:30" ht="18.75" x14ac:dyDescent="0.35">
      <c r="A184" s="44" t="s">
        <v>236</v>
      </c>
      <c r="B184" s="44" t="s">
        <v>225</v>
      </c>
      <c r="C184" s="44" t="s">
        <v>226</v>
      </c>
      <c r="D184" s="44">
        <v>1438</v>
      </c>
      <c r="E184" s="44">
        <v>1438679</v>
      </c>
      <c r="F184" s="44">
        <v>9.992E-4</v>
      </c>
      <c r="G184" s="44">
        <v>7.0351059798640661</v>
      </c>
      <c r="H184" s="44">
        <v>30</v>
      </c>
      <c r="I184" s="44">
        <v>1.9509127551101759</v>
      </c>
      <c r="J184" s="45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>
        <v>9</v>
      </c>
      <c r="V184" s="44">
        <v>0</v>
      </c>
      <c r="W184" s="44">
        <v>4.6051701859880918</v>
      </c>
      <c r="X184" s="44"/>
      <c r="Y184" s="44"/>
      <c r="Z184" s="58" t="s">
        <v>38</v>
      </c>
      <c r="AA184" s="66">
        <v>170.43482591307873</v>
      </c>
    </row>
    <row r="185" spans="1:30" ht="15.75" thickBot="1" x14ac:dyDescent="0.3">
      <c r="A185" s="47" t="s">
        <v>237</v>
      </c>
      <c r="B185" s="47" t="s">
        <v>225</v>
      </c>
      <c r="C185" s="47" t="s">
        <v>226</v>
      </c>
      <c r="D185" s="47">
        <v>3258</v>
      </c>
      <c r="E185" s="47">
        <v>1501088</v>
      </c>
      <c r="F185" s="47">
        <v>2.1700000000000001E-3</v>
      </c>
      <c r="G185" s="47">
        <v>21.294095938896128</v>
      </c>
      <c r="H185" s="47">
        <v>15</v>
      </c>
      <c r="I185" s="51">
        <v>3.058429848324931</v>
      </c>
      <c r="J185" s="48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>
        <v>10</v>
      </c>
      <c r="V185" s="47" t="s">
        <v>43</v>
      </c>
      <c r="W185" s="47" t="s">
        <v>43</v>
      </c>
      <c r="X185" s="47"/>
      <c r="Y185" s="47"/>
      <c r="Z185" s="62" t="s">
        <v>7</v>
      </c>
      <c r="AA185" s="63" t="s">
        <v>238</v>
      </c>
    </row>
    <row r="186" spans="1:30" x14ac:dyDescent="0.25">
      <c r="A186" s="44" t="s">
        <v>239</v>
      </c>
      <c r="B186" s="44" t="s">
        <v>225</v>
      </c>
      <c r="C186" s="44" t="s">
        <v>226</v>
      </c>
      <c r="D186" s="44">
        <v>2054</v>
      </c>
      <c r="E186" s="44">
        <v>1497119</v>
      </c>
      <c r="F186" s="44">
        <v>1.372E-3</v>
      </c>
      <c r="G186" s="44">
        <v>14.641006465788237</v>
      </c>
      <c r="H186" s="44">
        <v>15</v>
      </c>
      <c r="I186" s="73">
        <v>2.683826253833284</v>
      </c>
      <c r="J186" s="45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>
        <v>11</v>
      </c>
      <c r="V186" s="44" t="s">
        <v>43</v>
      </c>
      <c r="W186" s="44" t="s">
        <v>43</v>
      </c>
      <c r="X186" s="44"/>
      <c r="Y186" s="44"/>
    </row>
    <row r="187" spans="1:30" x14ac:dyDescent="0.25">
      <c r="A187" s="47" t="s">
        <v>240</v>
      </c>
      <c r="B187" s="47" t="s">
        <v>225</v>
      </c>
      <c r="C187" s="47" t="s">
        <v>226</v>
      </c>
      <c r="D187" s="47">
        <v>2496</v>
      </c>
      <c r="E187" s="47">
        <v>1512532</v>
      </c>
      <c r="F187" s="47">
        <v>1.65E-3</v>
      </c>
      <c r="G187" s="47">
        <v>13.278300868655958</v>
      </c>
      <c r="H187" s="47">
        <v>15</v>
      </c>
      <c r="I187" s="47">
        <v>2.5861311892250658</v>
      </c>
      <c r="J187" s="48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>
        <v>12</v>
      </c>
      <c r="V187" s="47" t="s">
        <v>43</v>
      </c>
      <c r="W187" s="47" t="s">
        <v>43</v>
      </c>
      <c r="X187" s="47"/>
      <c r="Y187" s="47"/>
    </row>
    <row r="188" spans="1:30" x14ac:dyDescent="0.25">
      <c r="A188" s="44" t="s">
        <v>241</v>
      </c>
      <c r="B188" s="44" t="s">
        <v>225</v>
      </c>
      <c r="C188" s="44" t="s">
        <v>226</v>
      </c>
      <c r="D188" s="44">
        <v>13675</v>
      </c>
      <c r="E188" s="44">
        <v>1485079</v>
      </c>
      <c r="F188" s="44">
        <v>9.2079999999999992E-3</v>
      </c>
      <c r="G188" s="44">
        <v>100</v>
      </c>
      <c r="H188" s="44">
        <v>0</v>
      </c>
      <c r="I188" s="53">
        <v>4.6051701859880918</v>
      </c>
      <c r="J188" s="45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>
        <v>13</v>
      </c>
      <c r="V188" s="44" t="s">
        <v>43</v>
      </c>
      <c r="W188" s="44" t="s">
        <v>43</v>
      </c>
      <c r="X188" s="44"/>
      <c r="Y188" s="44"/>
    </row>
    <row r="189" spans="1:30" x14ac:dyDescent="0.25">
      <c r="A189" s="47" t="s">
        <v>242</v>
      </c>
      <c r="B189" s="47" t="s">
        <v>225</v>
      </c>
      <c r="C189" s="47" t="s">
        <v>226</v>
      </c>
      <c r="D189" s="47">
        <v>11929</v>
      </c>
      <c r="E189" s="47">
        <v>1525139</v>
      </c>
      <c r="F189" s="47">
        <v>7.8209999999999998E-3</v>
      </c>
      <c r="G189" s="47">
        <v>100</v>
      </c>
      <c r="H189" s="47">
        <v>0</v>
      </c>
      <c r="I189" s="51">
        <v>4.6051701859880918</v>
      </c>
      <c r="J189" s="48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>
        <v>14</v>
      </c>
      <c r="V189" s="47" t="s">
        <v>43</v>
      </c>
      <c r="W189" s="47" t="s">
        <v>43</v>
      </c>
      <c r="X189" s="47"/>
      <c r="Y189" s="47"/>
    </row>
    <row r="190" spans="1:30" x14ac:dyDescent="0.25">
      <c r="A190" s="44" t="s">
        <v>243</v>
      </c>
      <c r="B190" s="44" t="s">
        <v>225</v>
      </c>
      <c r="C190" s="44" t="s">
        <v>226</v>
      </c>
      <c r="D190" s="44">
        <v>15968</v>
      </c>
      <c r="E190" s="44">
        <v>1494061</v>
      </c>
      <c r="F190" s="44">
        <v>1.069E-2</v>
      </c>
      <c r="G190" s="44">
        <v>100</v>
      </c>
      <c r="H190" s="44">
        <v>0</v>
      </c>
      <c r="I190" s="53">
        <v>4.6051701859880918</v>
      </c>
      <c r="J190" s="45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>
        <v>15</v>
      </c>
      <c r="V190" s="44" t="s">
        <v>43</v>
      </c>
      <c r="W190" s="44" t="s">
        <v>43</v>
      </c>
      <c r="X190" s="44"/>
      <c r="Y190" s="44"/>
    </row>
    <row r="191" spans="1:30" ht="15.75" thickBot="1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8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spans="1:30" ht="16.5" thickTop="1" thickBot="1" x14ac:dyDescent="0.3">
      <c r="A192" s="44" t="s">
        <v>56</v>
      </c>
      <c r="B192" s="44" t="s">
        <v>244</v>
      </c>
      <c r="C192" s="44" t="s">
        <v>245</v>
      </c>
      <c r="D192" s="44" t="s">
        <v>97</v>
      </c>
      <c r="E192" s="44">
        <v>1371048</v>
      </c>
      <c r="F192" s="44">
        <v>0</v>
      </c>
      <c r="G192" s="44"/>
      <c r="H192" s="44"/>
      <c r="I192" s="44"/>
      <c r="J192" s="45"/>
      <c r="K192" s="44"/>
      <c r="L192" s="44"/>
      <c r="M192" s="44"/>
      <c r="N192" s="44"/>
      <c r="O192" s="44"/>
      <c r="P192" s="44"/>
      <c r="Q192" s="44"/>
      <c r="R192" s="44" t="s">
        <v>246</v>
      </c>
      <c r="S192" s="44"/>
      <c r="T192" s="44">
        <v>13</v>
      </c>
      <c r="U192" s="44"/>
      <c r="V192" s="44"/>
      <c r="W192" s="44"/>
      <c r="X192" s="44"/>
      <c r="Y192" s="44"/>
      <c r="Z192" s="46" t="s">
        <v>28</v>
      </c>
      <c r="AA192" s="46" t="s">
        <v>29</v>
      </c>
      <c r="AB192" s="46" t="s">
        <v>30</v>
      </c>
      <c r="AC192" s="46" t="s">
        <v>31</v>
      </c>
      <c r="AD192" s="46" t="s">
        <v>32</v>
      </c>
    </row>
    <row r="193" spans="1:30" ht="15.75" thickTop="1" x14ac:dyDescent="0.25">
      <c r="A193" s="47" t="s">
        <v>60</v>
      </c>
      <c r="B193" s="47" t="s">
        <v>244</v>
      </c>
      <c r="C193" s="47" t="s">
        <v>245</v>
      </c>
      <c r="D193" s="47" t="s">
        <v>97</v>
      </c>
      <c r="E193" s="47">
        <v>1414935</v>
      </c>
      <c r="F193" s="47">
        <v>0</v>
      </c>
      <c r="G193" s="47"/>
      <c r="H193" s="47"/>
      <c r="I193" s="47"/>
      <c r="J193" s="48"/>
      <c r="K193" s="47"/>
      <c r="L193" s="47"/>
      <c r="M193" s="47"/>
      <c r="N193" s="47"/>
      <c r="O193" s="47"/>
      <c r="P193" s="47"/>
      <c r="Q193" s="47"/>
      <c r="R193" s="47" t="s">
        <v>28</v>
      </c>
      <c r="S193" s="47"/>
      <c r="T193" s="47">
        <v>233</v>
      </c>
      <c r="U193" s="47"/>
      <c r="V193" s="47"/>
      <c r="W193" s="47"/>
      <c r="X193" s="47"/>
      <c r="Y193" s="47"/>
      <c r="Z193" s="49">
        <v>120</v>
      </c>
      <c r="AA193" s="64" t="s">
        <v>49</v>
      </c>
      <c r="AB193" s="64" t="s">
        <v>49</v>
      </c>
      <c r="AC193" s="64" t="s">
        <v>49</v>
      </c>
      <c r="AD193" s="64" t="s">
        <v>43</v>
      </c>
    </row>
    <row r="194" spans="1:30" x14ac:dyDescent="0.25">
      <c r="A194" s="44" t="s">
        <v>61</v>
      </c>
      <c r="B194" s="44" t="s">
        <v>244</v>
      </c>
      <c r="C194" s="44" t="s">
        <v>245</v>
      </c>
      <c r="D194" s="44" t="s">
        <v>97</v>
      </c>
      <c r="E194" s="44">
        <v>1402530</v>
      </c>
      <c r="F194" s="44">
        <v>0</v>
      </c>
      <c r="G194" s="44"/>
      <c r="H194" s="44"/>
      <c r="I194" s="44"/>
      <c r="J194" s="45"/>
      <c r="K194" s="44"/>
      <c r="L194" s="44"/>
      <c r="M194" s="44"/>
      <c r="N194" s="44"/>
      <c r="O194" s="44"/>
      <c r="P194" s="44"/>
      <c r="Q194" s="44"/>
      <c r="R194" s="44" t="s">
        <v>33</v>
      </c>
      <c r="S194" s="44"/>
      <c r="T194" s="44">
        <v>247</v>
      </c>
      <c r="U194" s="44"/>
      <c r="V194" s="44"/>
      <c r="W194" s="44"/>
      <c r="X194" s="44"/>
      <c r="Y194" s="44"/>
      <c r="Z194" s="49">
        <v>60</v>
      </c>
      <c r="AA194" s="64" t="s">
        <v>49</v>
      </c>
      <c r="AB194" s="64" t="s">
        <v>49</v>
      </c>
      <c r="AC194" s="64" t="s">
        <v>49</v>
      </c>
      <c r="AD194" s="64" t="s">
        <v>43</v>
      </c>
    </row>
    <row r="195" spans="1:30" x14ac:dyDescent="0.25">
      <c r="A195" s="47" t="s">
        <v>247</v>
      </c>
      <c r="B195" s="47" t="s">
        <v>244</v>
      </c>
      <c r="C195" s="47" t="s">
        <v>245</v>
      </c>
      <c r="D195" s="47" t="s">
        <v>97</v>
      </c>
      <c r="E195" s="47">
        <v>1530567</v>
      </c>
      <c r="F195" s="47">
        <v>0</v>
      </c>
      <c r="G195" s="47">
        <v>0</v>
      </c>
      <c r="H195" s="47">
        <v>120</v>
      </c>
      <c r="I195" s="51" t="s">
        <v>43</v>
      </c>
      <c r="J195" s="48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 t="s">
        <v>43</v>
      </c>
      <c r="V195" s="47">
        <v>0</v>
      </c>
      <c r="W195" s="47">
        <v>4.6051701859880918</v>
      </c>
      <c r="X195" s="47"/>
      <c r="Y195" s="47"/>
      <c r="Z195" s="49">
        <v>30</v>
      </c>
      <c r="AA195" s="64" t="s">
        <v>49</v>
      </c>
      <c r="AB195" s="64" t="s">
        <v>49</v>
      </c>
      <c r="AC195" s="64" t="s">
        <v>49</v>
      </c>
      <c r="AD195" s="64" t="s">
        <v>43</v>
      </c>
    </row>
    <row r="196" spans="1:30" x14ac:dyDescent="0.25">
      <c r="A196" s="44" t="s">
        <v>248</v>
      </c>
      <c r="B196" s="44" t="s">
        <v>244</v>
      </c>
      <c r="C196" s="44" t="s">
        <v>245</v>
      </c>
      <c r="D196" s="44" t="s">
        <v>97</v>
      </c>
      <c r="E196" s="44">
        <v>1599342</v>
      </c>
      <c r="F196" s="44">
        <v>0</v>
      </c>
      <c r="G196" s="44">
        <v>0</v>
      </c>
      <c r="H196" s="44">
        <v>120</v>
      </c>
      <c r="I196" s="53" t="s">
        <v>43</v>
      </c>
      <c r="J196" s="45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 t="s">
        <v>43</v>
      </c>
      <c r="V196" s="44">
        <v>0</v>
      </c>
      <c r="W196" s="44">
        <v>4.6051701859880918</v>
      </c>
      <c r="X196" s="44"/>
      <c r="Y196" s="44"/>
      <c r="Z196" s="49">
        <v>15</v>
      </c>
      <c r="AA196" s="64" t="s">
        <v>49</v>
      </c>
      <c r="AB196" s="64" t="s">
        <v>49</v>
      </c>
      <c r="AC196" s="64" t="s">
        <v>49</v>
      </c>
      <c r="AD196" s="64" t="s">
        <v>43</v>
      </c>
    </row>
    <row r="197" spans="1:30" ht="15.75" thickBot="1" x14ac:dyDescent="0.3">
      <c r="A197" s="47" t="s">
        <v>249</v>
      </c>
      <c r="B197" s="47" t="s">
        <v>244</v>
      </c>
      <c r="C197" s="47" t="s">
        <v>245</v>
      </c>
      <c r="D197" s="47" t="s">
        <v>97</v>
      </c>
      <c r="E197" s="47">
        <v>1587097</v>
      </c>
      <c r="F197" s="47">
        <v>0</v>
      </c>
      <c r="G197" s="47">
        <v>0</v>
      </c>
      <c r="H197" s="47">
        <v>120</v>
      </c>
      <c r="I197" s="51" t="s">
        <v>43</v>
      </c>
      <c r="J197" s="48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 t="s">
        <v>43</v>
      </c>
      <c r="V197" s="47">
        <v>0</v>
      </c>
      <c r="W197" s="47">
        <v>4.6051701859880918</v>
      </c>
      <c r="X197" s="47"/>
      <c r="Y197" s="47"/>
      <c r="Z197" s="54">
        <v>0</v>
      </c>
      <c r="AA197" s="55">
        <v>1</v>
      </c>
      <c r="AB197" s="55">
        <v>1</v>
      </c>
      <c r="AC197" s="55">
        <v>1</v>
      </c>
      <c r="AD197" s="55">
        <v>1</v>
      </c>
    </row>
    <row r="198" spans="1:30" ht="16.5" thickTop="1" thickBot="1" x14ac:dyDescent="0.3">
      <c r="A198" s="44" t="s">
        <v>250</v>
      </c>
      <c r="B198" s="44" t="s">
        <v>244</v>
      </c>
      <c r="C198" s="44" t="s">
        <v>245</v>
      </c>
      <c r="D198" s="44" t="s">
        <v>97</v>
      </c>
      <c r="E198" s="44">
        <v>1460402</v>
      </c>
      <c r="F198" s="44">
        <v>0</v>
      </c>
      <c r="G198" s="44">
        <v>0</v>
      </c>
      <c r="H198" s="44">
        <v>60</v>
      </c>
      <c r="I198" s="53" t="s">
        <v>43</v>
      </c>
      <c r="J198" s="45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 t="s">
        <v>43</v>
      </c>
      <c r="V198" s="44" t="s">
        <v>43</v>
      </c>
      <c r="W198" s="44" t="s">
        <v>43</v>
      </c>
      <c r="X198" s="44"/>
      <c r="Y198" s="44"/>
    </row>
    <row r="199" spans="1:30" x14ac:dyDescent="0.25">
      <c r="A199" s="47" t="s">
        <v>251</v>
      </c>
      <c r="B199" s="47" t="s">
        <v>244</v>
      </c>
      <c r="C199" s="47" t="s">
        <v>245</v>
      </c>
      <c r="D199" s="47" t="s">
        <v>97</v>
      </c>
      <c r="E199" s="47">
        <v>1492321</v>
      </c>
      <c r="F199" s="47">
        <v>0</v>
      </c>
      <c r="G199" s="47">
        <v>0</v>
      </c>
      <c r="H199" s="47">
        <v>60</v>
      </c>
      <c r="I199" s="51" t="s">
        <v>43</v>
      </c>
      <c r="J199" s="48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 t="s">
        <v>43</v>
      </c>
      <c r="V199" s="47" t="s">
        <v>43</v>
      </c>
      <c r="W199" s="47" t="s">
        <v>43</v>
      </c>
      <c r="X199" s="47"/>
      <c r="Y199" s="47"/>
      <c r="Z199" s="56" t="s">
        <v>34</v>
      </c>
      <c r="AA199" s="74" t="s">
        <v>43</v>
      </c>
    </row>
    <row r="200" spans="1:30" x14ac:dyDescent="0.25">
      <c r="A200" s="44" t="s">
        <v>252</v>
      </c>
      <c r="B200" s="44" t="s">
        <v>244</v>
      </c>
      <c r="C200" s="44" t="s">
        <v>245</v>
      </c>
      <c r="D200" s="44" t="s">
        <v>97</v>
      </c>
      <c r="E200" s="44">
        <v>1520277</v>
      </c>
      <c r="F200" s="44">
        <v>0</v>
      </c>
      <c r="G200" s="44">
        <v>0</v>
      </c>
      <c r="H200" s="44">
        <v>60</v>
      </c>
      <c r="I200" s="53" t="s">
        <v>43</v>
      </c>
      <c r="J200" s="45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 t="s">
        <v>43</v>
      </c>
      <c r="V200" s="44" t="s">
        <v>43</v>
      </c>
      <c r="W200" s="44" t="s">
        <v>43</v>
      </c>
      <c r="X200" s="44"/>
      <c r="Y200" s="44"/>
      <c r="Z200" s="58" t="s">
        <v>35</v>
      </c>
      <c r="AA200" s="67" t="s">
        <v>43</v>
      </c>
    </row>
    <row r="201" spans="1:30" x14ac:dyDescent="0.25">
      <c r="A201" s="47" t="s">
        <v>253</v>
      </c>
      <c r="B201" s="47" t="s">
        <v>244</v>
      </c>
      <c r="C201" s="47" t="s">
        <v>245</v>
      </c>
      <c r="D201" s="47" t="s">
        <v>97</v>
      </c>
      <c r="E201" s="47">
        <v>1370309</v>
      </c>
      <c r="F201" s="47">
        <v>0</v>
      </c>
      <c r="G201" s="47">
        <v>0</v>
      </c>
      <c r="H201" s="47">
        <v>30</v>
      </c>
      <c r="I201" s="51" t="s">
        <v>43</v>
      </c>
      <c r="J201" s="48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 t="s">
        <v>43</v>
      </c>
      <c r="V201" s="47" t="s">
        <v>43</v>
      </c>
      <c r="W201" s="47" t="s">
        <v>43</v>
      </c>
      <c r="X201" s="47"/>
      <c r="Y201" s="47"/>
      <c r="Z201" s="58" t="s">
        <v>819</v>
      </c>
      <c r="AA201" s="67" t="s">
        <v>43</v>
      </c>
    </row>
    <row r="202" spans="1:30" x14ac:dyDescent="0.25">
      <c r="A202" s="44" t="s">
        <v>254</v>
      </c>
      <c r="B202" s="44" t="s">
        <v>244</v>
      </c>
      <c r="C202" s="44" t="s">
        <v>245</v>
      </c>
      <c r="D202" s="44" t="s">
        <v>97</v>
      </c>
      <c r="E202" s="44">
        <v>1364786</v>
      </c>
      <c r="F202" s="44">
        <v>0</v>
      </c>
      <c r="G202" s="44">
        <v>0</v>
      </c>
      <c r="H202" s="44">
        <v>30</v>
      </c>
      <c r="I202" s="53" t="s">
        <v>43</v>
      </c>
      <c r="J202" s="45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 t="s">
        <v>43</v>
      </c>
      <c r="V202" s="44" t="s">
        <v>43</v>
      </c>
      <c r="W202" s="44" t="s">
        <v>43</v>
      </c>
      <c r="X202" s="44"/>
      <c r="Y202" s="44"/>
      <c r="Z202" s="58" t="s">
        <v>820</v>
      </c>
      <c r="AA202" s="67" t="s">
        <v>821</v>
      </c>
    </row>
    <row r="203" spans="1:30" x14ac:dyDescent="0.25">
      <c r="A203" s="47" t="s">
        <v>255</v>
      </c>
      <c r="B203" s="47" t="s">
        <v>244</v>
      </c>
      <c r="C203" s="47" t="s">
        <v>245</v>
      </c>
      <c r="D203" s="47" t="s">
        <v>97</v>
      </c>
      <c r="E203" s="47">
        <v>1427743</v>
      </c>
      <c r="F203" s="47">
        <v>0</v>
      </c>
      <c r="G203" s="47">
        <v>0</v>
      </c>
      <c r="H203" s="47">
        <v>30</v>
      </c>
      <c r="I203" s="51" t="s">
        <v>43</v>
      </c>
      <c r="J203" s="48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 t="s">
        <v>43</v>
      </c>
      <c r="V203" s="47" t="s">
        <v>43</v>
      </c>
      <c r="W203" s="47" t="s">
        <v>43</v>
      </c>
      <c r="X203" s="47"/>
      <c r="Y203" s="47"/>
      <c r="Z203" s="58" t="s">
        <v>822</v>
      </c>
      <c r="AA203" s="61">
        <v>0</v>
      </c>
    </row>
    <row r="204" spans="1:30" ht="15.75" thickBot="1" x14ac:dyDescent="0.3">
      <c r="A204" s="44" t="s">
        <v>256</v>
      </c>
      <c r="B204" s="44" t="s">
        <v>244</v>
      </c>
      <c r="C204" s="44" t="s">
        <v>245</v>
      </c>
      <c r="D204" s="44" t="s">
        <v>97</v>
      </c>
      <c r="E204" s="44">
        <v>1456184</v>
      </c>
      <c r="F204" s="44">
        <v>0</v>
      </c>
      <c r="G204" s="44">
        <v>0</v>
      </c>
      <c r="H204" s="44">
        <v>15</v>
      </c>
      <c r="I204" s="53" t="s">
        <v>43</v>
      </c>
      <c r="J204" s="45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 t="s">
        <v>43</v>
      </c>
      <c r="V204" s="44" t="s">
        <v>43</v>
      </c>
      <c r="W204" s="44" t="s">
        <v>43</v>
      </c>
      <c r="X204" s="44"/>
      <c r="Y204" s="44"/>
      <c r="Z204" s="62" t="s">
        <v>7</v>
      </c>
      <c r="AA204" s="63" t="s">
        <v>39</v>
      </c>
    </row>
    <row r="205" spans="1:30" x14ac:dyDescent="0.25">
      <c r="A205" s="47" t="s">
        <v>257</v>
      </c>
      <c r="B205" s="47" t="s">
        <v>244</v>
      </c>
      <c r="C205" s="47" t="s">
        <v>245</v>
      </c>
      <c r="D205" s="47" t="s">
        <v>97</v>
      </c>
      <c r="E205" s="47">
        <v>1432585</v>
      </c>
      <c r="F205" s="47">
        <v>0</v>
      </c>
      <c r="G205" s="47">
        <v>0</v>
      </c>
      <c r="H205" s="47">
        <v>15</v>
      </c>
      <c r="I205" s="51" t="s">
        <v>43</v>
      </c>
      <c r="J205" s="48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 t="s">
        <v>43</v>
      </c>
      <c r="V205" s="47" t="s">
        <v>43</v>
      </c>
      <c r="W205" s="47" t="s">
        <v>43</v>
      </c>
      <c r="X205" s="47"/>
      <c r="Y205" s="47"/>
    </row>
    <row r="206" spans="1:30" x14ac:dyDescent="0.25">
      <c r="A206" s="44" t="s">
        <v>258</v>
      </c>
      <c r="B206" s="44" t="s">
        <v>244</v>
      </c>
      <c r="C206" s="44" t="s">
        <v>245</v>
      </c>
      <c r="D206" s="44" t="s">
        <v>97</v>
      </c>
      <c r="E206" s="44">
        <v>1449973</v>
      </c>
      <c r="F206" s="44">
        <v>0</v>
      </c>
      <c r="G206" s="44">
        <v>0</v>
      </c>
      <c r="H206" s="44">
        <v>15</v>
      </c>
      <c r="I206" s="53" t="s">
        <v>43</v>
      </c>
      <c r="J206" s="45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 t="s">
        <v>43</v>
      </c>
      <c r="V206" s="44" t="s">
        <v>43</v>
      </c>
      <c r="W206" s="44" t="s">
        <v>43</v>
      </c>
      <c r="X206" s="44"/>
      <c r="Y206" s="44"/>
    </row>
    <row r="207" spans="1:30" x14ac:dyDescent="0.25">
      <c r="A207" s="47" t="s">
        <v>259</v>
      </c>
      <c r="B207" s="47" t="s">
        <v>244</v>
      </c>
      <c r="C207" s="47" t="s">
        <v>245</v>
      </c>
      <c r="D207" s="47">
        <v>484</v>
      </c>
      <c r="E207" s="47">
        <v>1476707</v>
      </c>
      <c r="F207" s="47">
        <v>3.278E-4</v>
      </c>
      <c r="G207" s="47">
        <v>100</v>
      </c>
      <c r="H207" s="47">
        <v>0</v>
      </c>
      <c r="I207" s="51">
        <v>4.6051701859880918</v>
      </c>
      <c r="J207" s="48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>
        <v>13</v>
      </c>
      <c r="V207" s="47" t="s">
        <v>43</v>
      </c>
      <c r="W207" s="47" t="s">
        <v>43</v>
      </c>
      <c r="X207" s="47"/>
      <c r="Y207" s="47"/>
    </row>
    <row r="208" spans="1:30" x14ac:dyDescent="0.25">
      <c r="A208" s="44" t="s">
        <v>260</v>
      </c>
      <c r="B208" s="44" t="s">
        <v>244</v>
      </c>
      <c r="C208" s="44" t="s">
        <v>245</v>
      </c>
      <c r="D208" s="44">
        <v>933</v>
      </c>
      <c r="E208" s="44">
        <v>1528443</v>
      </c>
      <c r="F208" s="44">
        <v>6.1059999999999999E-4</v>
      </c>
      <c r="G208" s="44">
        <v>100</v>
      </c>
      <c r="H208" s="44">
        <v>0</v>
      </c>
      <c r="I208" s="53">
        <v>4.6051701859880918</v>
      </c>
      <c r="J208" s="45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>
        <v>14</v>
      </c>
      <c r="V208" s="44" t="s">
        <v>43</v>
      </c>
      <c r="W208" s="44" t="s">
        <v>43</v>
      </c>
      <c r="X208" s="44"/>
      <c r="Y208" s="44"/>
    </row>
    <row r="209" spans="1:30" x14ac:dyDescent="0.25">
      <c r="A209" s="47" t="s">
        <v>261</v>
      </c>
      <c r="B209" s="47" t="s">
        <v>244</v>
      </c>
      <c r="C209" s="47" t="s">
        <v>245</v>
      </c>
      <c r="D209" s="47">
        <v>508</v>
      </c>
      <c r="E209" s="47">
        <v>1528932</v>
      </c>
      <c r="F209" s="47">
        <v>3.3199999999999999E-4</v>
      </c>
      <c r="G209" s="47">
        <v>100</v>
      </c>
      <c r="H209" s="47">
        <v>0</v>
      </c>
      <c r="I209" s="51">
        <v>4.6051701859880918</v>
      </c>
      <c r="J209" s="48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>
        <v>15</v>
      </c>
      <c r="V209" s="47" t="s">
        <v>43</v>
      </c>
      <c r="W209" s="47" t="s">
        <v>43</v>
      </c>
      <c r="X209" s="47"/>
      <c r="Y209" s="47"/>
    </row>
    <row r="210" spans="1:30" ht="15.75" thickBot="1" x14ac:dyDescent="0.3">
      <c r="A210" s="44"/>
      <c r="B210" s="44"/>
      <c r="C210" s="44"/>
      <c r="D210" s="44"/>
      <c r="E210" s="44"/>
      <c r="F210" s="44"/>
      <c r="G210" s="44"/>
      <c r="H210" s="44"/>
      <c r="I210" s="44"/>
      <c r="J210" s="45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 spans="1:30" ht="16.5" thickTop="1" thickBot="1" x14ac:dyDescent="0.3">
      <c r="A211" s="47" t="s">
        <v>56</v>
      </c>
      <c r="B211" s="47" t="s">
        <v>262</v>
      </c>
      <c r="C211" s="47" t="s">
        <v>263</v>
      </c>
      <c r="D211" s="44" t="s">
        <v>97</v>
      </c>
      <c r="E211" s="47">
        <v>1371048</v>
      </c>
      <c r="F211" s="47">
        <v>5.3E-3</v>
      </c>
      <c r="G211" s="47"/>
      <c r="H211" s="47"/>
      <c r="I211" s="47"/>
      <c r="J211" s="48"/>
      <c r="K211" s="47"/>
      <c r="L211" s="47"/>
      <c r="M211" s="47"/>
      <c r="N211" s="47"/>
      <c r="O211" s="47"/>
      <c r="P211" s="47"/>
      <c r="Q211" s="47"/>
      <c r="R211" s="47" t="s">
        <v>264</v>
      </c>
      <c r="S211" s="47"/>
      <c r="T211" s="47">
        <v>14</v>
      </c>
      <c r="U211" s="47"/>
      <c r="V211" s="47"/>
      <c r="W211" s="47"/>
      <c r="X211" s="47"/>
      <c r="Y211" s="47"/>
      <c r="Z211" s="46" t="s">
        <v>28</v>
      </c>
      <c r="AA211" s="46" t="s">
        <v>29</v>
      </c>
      <c r="AB211" s="46" t="s">
        <v>30</v>
      </c>
      <c r="AC211" s="46" t="s">
        <v>31</v>
      </c>
      <c r="AD211" s="46" t="s">
        <v>32</v>
      </c>
    </row>
    <row r="212" spans="1:30" ht="15.75" thickTop="1" x14ac:dyDescent="0.25">
      <c r="A212" s="44" t="s">
        <v>60</v>
      </c>
      <c r="B212" s="44" t="s">
        <v>262</v>
      </c>
      <c r="C212" s="44" t="s">
        <v>263</v>
      </c>
      <c r="D212" s="44" t="s">
        <v>97</v>
      </c>
      <c r="E212" s="44">
        <v>1414935</v>
      </c>
      <c r="F212" s="44"/>
      <c r="G212" s="44"/>
      <c r="H212" s="44"/>
      <c r="I212" s="44"/>
      <c r="J212" s="45"/>
      <c r="K212" s="44"/>
      <c r="L212" s="44"/>
      <c r="M212" s="44"/>
      <c r="N212" s="44"/>
      <c r="O212" s="44"/>
      <c r="P212" s="44"/>
      <c r="Q212" s="44"/>
      <c r="R212" s="44" t="s">
        <v>28</v>
      </c>
      <c r="S212" s="44"/>
      <c r="T212" s="44">
        <v>252</v>
      </c>
      <c r="U212" s="44"/>
      <c r="V212" s="44"/>
      <c r="W212" s="44"/>
      <c r="X212" s="44"/>
      <c r="Y212" s="44"/>
      <c r="Z212" s="49">
        <v>120</v>
      </c>
      <c r="AA212" s="64" t="s">
        <v>49</v>
      </c>
      <c r="AB212" s="64" t="s">
        <v>49</v>
      </c>
      <c r="AC212" s="64" t="s">
        <v>49</v>
      </c>
      <c r="AD212" s="64" t="s">
        <v>43</v>
      </c>
    </row>
    <row r="213" spans="1:30" x14ac:dyDescent="0.25">
      <c r="A213" s="47" t="s">
        <v>61</v>
      </c>
      <c r="B213" s="47" t="s">
        <v>262</v>
      </c>
      <c r="C213" s="47" t="s">
        <v>263</v>
      </c>
      <c r="D213" s="44" t="s">
        <v>97</v>
      </c>
      <c r="E213" s="47">
        <v>1402530</v>
      </c>
      <c r="F213" s="47">
        <v>3.548E-4</v>
      </c>
      <c r="G213" s="47"/>
      <c r="H213" s="47"/>
      <c r="I213" s="47"/>
      <c r="J213" s="48"/>
      <c r="K213" s="47"/>
      <c r="L213" s="47"/>
      <c r="M213" s="47"/>
      <c r="N213" s="47"/>
      <c r="O213" s="47"/>
      <c r="P213" s="47"/>
      <c r="Q213" s="47"/>
      <c r="R213" s="47" t="s">
        <v>33</v>
      </c>
      <c r="S213" s="47"/>
      <c r="T213" s="47">
        <v>266</v>
      </c>
      <c r="U213" s="47"/>
      <c r="V213" s="47"/>
      <c r="W213" s="47"/>
      <c r="X213" s="47"/>
      <c r="Y213" s="47"/>
      <c r="Z213" s="49">
        <v>60</v>
      </c>
      <c r="AA213" s="64" t="s">
        <v>49</v>
      </c>
      <c r="AB213" s="64" t="s">
        <v>49</v>
      </c>
      <c r="AC213" s="64" t="s">
        <v>49</v>
      </c>
      <c r="AD213" s="64" t="s">
        <v>43</v>
      </c>
    </row>
    <row r="214" spans="1:30" x14ac:dyDescent="0.25">
      <c r="A214" s="44" t="s">
        <v>265</v>
      </c>
      <c r="B214" s="44" t="s">
        <v>262</v>
      </c>
      <c r="C214" s="44" t="s">
        <v>263</v>
      </c>
      <c r="D214" s="44" t="s">
        <v>97</v>
      </c>
      <c r="E214" s="44">
        <v>1539964</v>
      </c>
      <c r="F214" s="44">
        <v>0</v>
      </c>
      <c r="G214" s="44">
        <v>-3.8242940191471688</v>
      </c>
      <c r="H214" s="44">
        <v>120</v>
      </c>
      <c r="I214" s="44" t="s">
        <v>43</v>
      </c>
      <c r="J214" s="45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 t="s">
        <v>43</v>
      </c>
      <c r="V214" s="44">
        <v>15</v>
      </c>
      <c r="W214" s="44">
        <v>-1.7034315431365767</v>
      </c>
      <c r="X214" s="44"/>
      <c r="Y214" s="44"/>
      <c r="Z214" s="49">
        <v>30</v>
      </c>
      <c r="AA214" s="64" t="s">
        <v>49</v>
      </c>
      <c r="AB214" s="64" t="s">
        <v>49</v>
      </c>
      <c r="AC214" s="64" t="s">
        <v>49</v>
      </c>
      <c r="AD214" s="64" t="s">
        <v>43</v>
      </c>
    </row>
    <row r="215" spans="1:30" x14ac:dyDescent="0.25">
      <c r="A215" s="47" t="s">
        <v>266</v>
      </c>
      <c r="B215" s="47" t="s">
        <v>262</v>
      </c>
      <c r="C215" s="47" t="s">
        <v>263</v>
      </c>
      <c r="D215" s="47" t="s">
        <v>97</v>
      </c>
      <c r="E215" s="47">
        <v>1521700</v>
      </c>
      <c r="F215" s="47">
        <v>0</v>
      </c>
      <c r="G215" s="47">
        <v>-3.4699432762332081</v>
      </c>
      <c r="H215" s="47">
        <v>120</v>
      </c>
      <c r="I215" s="47" t="s">
        <v>43</v>
      </c>
      <c r="J215" s="48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 t="s">
        <v>43</v>
      </c>
      <c r="V215" s="47">
        <v>15</v>
      </c>
      <c r="W215" s="47">
        <v>-0.33204674083748703</v>
      </c>
      <c r="X215" s="47"/>
      <c r="Y215" s="47"/>
      <c r="Z215" s="49">
        <v>15</v>
      </c>
      <c r="AA215" s="70">
        <v>3.8587806149035959E-2</v>
      </c>
      <c r="AB215" s="70">
        <v>4.0469695172577397E-2</v>
      </c>
      <c r="AC215" s="70">
        <v>6.010542709955672E-2</v>
      </c>
      <c r="AD215" s="70">
        <v>4.6387642807056685E-2</v>
      </c>
    </row>
    <row r="216" spans="1:30" ht="15.75" thickBot="1" x14ac:dyDescent="0.3">
      <c r="A216" s="44" t="s">
        <v>267</v>
      </c>
      <c r="B216" s="44" t="s">
        <v>262</v>
      </c>
      <c r="C216" s="44" t="s">
        <v>263</v>
      </c>
      <c r="D216" s="44" t="s">
        <v>97</v>
      </c>
      <c r="E216" s="44">
        <v>1559823</v>
      </c>
      <c r="F216" s="44">
        <v>0</v>
      </c>
      <c r="G216" s="44">
        <v>-3.5060873533343409</v>
      </c>
      <c r="H216" s="44">
        <v>120</v>
      </c>
      <c r="I216" s="44" t="s">
        <v>43</v>
      </c>
      <c r="J216" s="45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 t="s">
        <v>43</v>
      </c>
      <c r="V216" s="44">
        <v>15</v>
      </c>
      <c r="W216" s="44">
        <v>0.99886201886563697</v>
      </c>
      <c r="X216" s="44"/>
      <c r="Y216" s="44"/>
      <c r="Z216" s="54">
        <v>0</v>
      </c>
      <c r="AA216" s="55">
        <v>1</v>
      </c>
      <c r="AB216" s="55">
        <v>1</v>
      </c>
      <c r="AC216" s="55">
        <v>1</v>
      </c>
      <c r="AD216" s="55">
        <v>1</v>
      </c>
    </row>
    <row r="217" spans="1:30" ht="16.5" thickTop="1" thickBot="1" x14ac:dyDescent="0.3">
      <c r="A217" s="47" t="s">
        <v>268</v>
      </c>
      <c r="B217" s="47" t="s">
        <v>262</v>
      </c>
      <c r="C217" s="47" t="s">
        <v>263</v>
      </c>
      <c r="D217" s="47" t="s">
        <v>97</v>
      </c>
      <c r="E217" s="47">
        <v>1504828</v>
      </c>
      <c r="F217" s="47">
        <v>0</v>
      </c>
      <c r="G217" s="47">
        <v>-3.8242940191471688</v>
      </c>
      <c r="H217" s="47">
        <v>60</v>
      </c>
      <c r="I217" s="47" t="s">
        <v>43</v>
      </c>
      <c r="J217" s="48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 t="s">
        <v>43</v>
      </c>
      <c r="V217" s="47">
        <v>0</v>
      </c>
      <c r="W217" s="47">
        <v>4.6051701859880918</v>
      </c>
      <c r="X217" s="47"/>
      <c r="Y217" s="47"/>
    </row>
    <row r="218" spans="1:30" x14ac:dyDescent="0.25">
      <c r="A218" s="44" t="s">
        <v>269</v>
      </c>
      <c r="B218" s="44" t="s">
        <v>262</v>
      </c>
      <c r="C218" s="44" t="s">
        <v>263</v>
      </c>
      <c r="D218" s="44" t="s">
        <v>97</v>
      </c>
      <c r="E218" s="44">
        <v>1455900</v>
      </c>
      <c r="F218" s="44">
        <v>0</v>
      </c>
      <c r="G218" s="44">
        <v>-3.4699432762332081</v>
      </c>
      <c r="H218" s="44">
        <v>60</v>
      </c>
      <c r="I218" s="44" t="s">
        <v>43</v>
      </c>
      <c r="J218" s="45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 t="s">
        <v>43</v>
      </c>
      <c r="V218" s="44">
        <v>0</v>
      </c>
      <c r="W218" s="44">
        <v>4.6051701859880918</v>
      </c>
      <c r="X218" s="44"/>
      <c r="Y218" s="44"/>
      <c r="Z218" s="56" t="s">
        <v>34</v>
      </c>
      <c r="AA218" s="74">
        <v>-0.20608168773243496</v>
      </c>
    </row>
    <row r="219" spans="1:30" x14ac:dyDescent="0.25">
      <c r="A219" s="47" t="s">
        <v>270</v>
      </c>
      <c r="B219" s="47" t="s">
        <v>262</v>
      </c>
      <c r="C219" s="47" t="s">
        <v>263</v>
      </c>
      <c r="D219" s="47" t="s">
        <v>97</v>
      </c>
      <c r="E219" s="47">
        <v>1433677</v>
      </c>
      <c r="F219" s="47">
        <v>0</v>
      </c>
      <c r="G219" s="47">
        <v>-3.5060873533343409</v>
      </c>
      <c r="H219" s="47">
        <v>60</v>
      </c>
      <c r="I219" s="47" t="s">
        <v>43</v>
      </c>
      <c r="J219" s="48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 t="s">
        <v>43</v>
      </c>
      <c r="V219" s="47">
        <v>0</v>
      </c>
      <c r="W219" s="47">
        <v>4.6051701859880918</v>
      </c>
      <c r="X219" s="47"/>
      <c r="Y219" s="47"/>
      <c r="Z219" s="58" t="s">
        <v>35</v>
      </c>
      <c r="AA219" s="67">
        <v>4.6051701859880918</v>
      </c>
    </row>
    <row r="220" spans="1:30" x14ac:dyDescent="0.25">
      <c r="A220" s="44" t="s">
        <v>271</v>
      </c>
      <c r="B220" s="44" t="s">
        <v>262</v>
      </c>
      <c r="C220" s="44" t="s">
        <v>263</v>
      </c>
      <c r="D220" s="44" t="s">
        <v>97</v>
      </c>
      <c r="E220" s="44">
        <v>1399462</v>
      </c>
      <c r="F220" s="44">
        <v>0</v>
      </c>
      <c r="G220" s="44">
        <v>-3.8242940191471688</v>
      </c>
      <c r="H220" s="44">
        <v>30</v>
      </c>
      <c r="I220" s="44" t="s">
        <v>43</v>
      </c>
      <c r="J220" s="45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 t="s">
        <v>43</v>
      </c>
      <c r="V220" s="44" t="s">
        <v>43</v>
      </c>
      <c r="W220" s="44" t="s">
        <v>43</v>
      </c>
      <c r="X220" s="44"/>
      <c r="Y220" s="44"/>
      <c r="Z220" s="58" t="s">
        <v>819</v>
      </c>
      <c r="AA220" s="67">
        <v>0.99180917033897442</v>
      </c>
    </row>
    <row r="221" spans="1:30" x14ac:dyDescent="0.25">
      <c r="A221" s="47" t="s">
        <v>272</v>
      </c>
      <c r="B221" s="47" t="s">
        <v>262</v>
      </c>
      <c r="C221" s="47" t="s">
        <v>263</v>
      </c>
      <c r="D221" s="47" t="s">
        <v>97</v>
      </c>
      <c r="E221" s="47">
        <v>1372834</v>
      </c>
      <c r="F221" s="47">
        <v>0</v>
      </c>
      <c r="G221" s="47">
        <v>-3.4699432762332081</v>
      </c>
      <c r="H221" s="47">
        <v>30</v>
      </c>
      <c r="I221" s="47" t="s">
        <v>43</v>
      </c>
      <c r="J221" s="48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 t="s">
        <v>43</v>
      </c>
      <c r="V221" s="47" t="s">
        <v>43</v>
      </c>
      <c r="W221" s="47" t="s">
        <v>43</v>
      </c>
      <c r="X221" s="47"/>
      <c r="Y221" s="47"/>
      <c r="Z221" s="58" t="s">
        <v>820</v>
      </c>
      <c r="AA221" s="67">
        <v>3.3634583848123816</v>
      </c>
    </row>
    <row r="222" spans="1:30" x14ac:dyDescent="0.25">
      <c r="A222" s="44" t="s">
        <v>273</v>
      </c>
      <c r="B222" s="44" t="s">
        <v>262</v>
      </c>
      <c r="C222" s="44" t="s">
        <v>263</v>
      </c>
      <c r="D222" s="44" t="s">
        <v>97</v>
      </c>
      <c r="E222" s="44">
        <v>1370302</v>
      </c>
      <c r="F222" s="44">
        <v>0</v>
      </c>
      <c r="G222" s="44">
        <v>-3.5060873533343409</v>
      </c>
      <c r="H222" s="44">
        <v>30</v>
      </c>
      <c r="I222" s="44" t="s">
        <v>43</v>
      </c>
      <c r="J222" s="45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 t="s">
        <v>43</v>
      </c>
      <c r="V222" s="44" t="s">
        <v>43</v>
      </c>
      <c r="W222" s="44" t="s">
        <v>43</v>
      </c>
      <c r="X222" s="44"/>
      <c r="Y222" s="44"/>
      <c r="Z222" s="58" t="s">
        <v>822</v>
      </c>
      <c r="AA222" s="61">
        <v>412.16337546486994</v>
      </c>
    </row>
    <row r="223" spans="1:30" ht="15.75" thickBot="1" x14ac:dyDescent="0.3">
      <c r="A223" s="47" t="s">
        <v>274</v>
      </c>
      <c r="B223" s="47" t="s">
        <v>262</v>
      </c>
      <c r="C223" s="47" t="s">
        <v>263</v>
      </c>
      <c r="D223" s="47">
        <v>4384</v>
      </c>
      <c r="E223" s="47">
        <v>1480109</v>
      </c>
      <c r="F223" s="47">
        <v>2.9619999999999998E-3</v>
      </c>
      <c r="G223" s="47">
        <v>3.8587806149035959</v>
      </c>
      <c r="H223" s="47">
        <v>15</v>
      </c>
      <c r="I223" s="47">
        <v>1.3503512306941994</v>
      </c>
      <c r="J223" s="48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>
        <v>10</v>
      </c>
      <c r="V223" s="47" t="s">
        <v>43</v>
      </c>
      <c r="W223" s="47" t="s">
        <v>43</v>
      </c>
      <c r="X223" s="47"/>
      <c r="Y223" s="47"/>
      <c r="Z223" s="62" t="s">
        <v>7</v>
      </c>
      <c r="AA223" s="63" t="s">
        <v>39</v>
      </c>
    </row>
    <row r="224" spans="1:30" x14ac:dyDescent="0.25">
      <c r="A224" s="44" t="s">
        <v>275</v>
      </c>
      <c r="B224" s="44" t="s">
        <v>262</v>
      </c>
      <c r="C224" s="44" t="s">
        <v>263</v>
      </c>
      <c r="D224" s="44">
        <v>5048</v>
      </c>
      <c r="E224" s="44">
        <v>1479270</v>
      </c>
      <c r="F224" s="44">
        <v>3.4120000000000001E-3</v>
      </c>
      <c r="G224" s="44">
        <v>4.0469695172577396</v>
      </c>
      <c r="H224" s="44">
        <v>15</v>
      </c>
      <c r="I224" s="44">
        <v>1.3979683336829398</v>
      </c>
      <c r="J224" s="45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>
        <v>11</v>
      </c>
      <c r="V224" s="44" t="s">
        <v>43</v>
      </c>
      <c r="W224" s="44" t="s">
        <v>43</v>
      </c>
      <c r="X224" s="44"/>
      <c r="Y224" s="44"/>
    </row>
    <row r="225" spans="1:30" x14ac:dyDescent="0.25">
      <c r="A225" s="47" t="s">
        <v>276</v>
      </c>
      <c r="B225" s="47" t="s">
        <v>262</v>
      </c>
      <c r="C225" s="47" t="s">
        <v>263</v>
      </c>
      <c r="D225" s="47">
        <v>7616</v>
      </c>
      <c r="E225" s="47">
        <v>1517914</v>
      </c>
      <c r="F225" s="47">
        <v>5.0169999999999998E-3</v>
      </c>
      <c r="G225" s="47">
        <v>6.0105427099556721</v>
      </c>
      <c r="H225" s="47">
        <v>15</v>
      </c>
      <c r="I225" s="47">
        <v>1.7935150456275619</v>
      </c>
      <c r="J225" s="48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>
        <v>12</v>
      </c>
      <c r="V225" s="47" t="s">
        <v>43</v>
      </c>
      <c r="W225" s="47" t="s">
        <v>43</v>
      </c>
      <c r="X225" s="47"/>
      <c r="Y225" s="47"/>
    </row>
    <row r="226" spans="1:30" x14ac:dyDescent="0.25">
      <c r="A226" s="44" t="s">
        <v>277</v>
      </c>
      <c r="B226" s="44" t="s">
        <v>262</v>
      </c>
      <c r="C226" s="44" t="s">
        <v>263</v>
      </c>
      <c r="D226" s="44">
        <v>118203</v>
      </c>
      <c r="E226" s="44">
        <v>1539987</v>
      </c>
      <c r="F226" s="44">
        <v>7.6759999999999995E-2</v>
      </c>
      <c r="G226" s="44">
        <v>100</v>
      </c>
      <c r="H226" s="44">
        <v>0</v>
      </c>
      <c r="I226" s="53">
        <v>4.6051701859880918</v>
      </c>
      <c r="J226" s="45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>
        <v>13</v>
      </c>
      <c r="V226" s="44" t="s">
        <v>43</v>
      </c>
      <c r="W226" s="44" t="s">
        <v>43</v>
      </c>
      <c r="X226" s="44"/>
      <c r="Y226" s="44"/>
    </row>
    <row r="227" spans="1:30" x14ac:dyDescent="0.25">
      <c r="A227" s="47" t="s">
        <v>278</v>
      </c>
      <c r="B227" s="47" t="s">
        <v>262</v>
      </c>
      <c r="C227" s="47" t="s">
        <v>263</v>
      </c>
      <c r="D227" s="47">
        <v>125700</v>
      </c>
      <c r="E227" s="47">
        <v>1490858</v>
      </c>
      <c r="F227" s="47">
        <v>8.4309999999999996E-2</v>
      </c>
      <c r="G227" s="47">
        <v>100</v>
      </c>
      <c r="H227" s="47">
        <v>0</v>
      </c>
      <c r="I227" s="51">
        <v>4.6051701859880918</v>
      </c>
      <c r="J227" s="48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>
        <v>14</v>
      </c>
      <c r="V227" s="47" t="s">
        <v>43</v>
      </c>
      <c r="W227" s="47" t="s">
        <v>43</v>
      </c>
      <c r="X227" s="47"/>
      <c r="Y227" s="47"/>
    </row>
    <row r="228" spans="1:30" x14ac:dyDescent="0.25">
      <c r="A228" s="44" t="s">
        <v>279</v>
      </c>
      <c r="B228" s="44" t="s">
        <v>262</v>
      </c>
      <c r="C228" s="44" t="s">
        <v>263</v>
      </c>
      <c r="D228" s="44">
        <v>127342</v>
      </c>
      <c r="E228" s="44">
        <v>1525544</v>
      </c>
      <c r="F228" s="44">
        <v>8.3470000000000003E-2</v>
      </c>
      <c r="G228" s="44">
        <v>100</v>
      </c>
      <c r="H228" s="44">
        <v>0</v>
      </c>
      <c r="I228" s="53">
        <v>4.6051701859880918</v>
      </c>
      <c r="J228" s="45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>
        <v>15</v>
      </c>
      <c r="V228" s="44" t="s">
        <v>43</v>
      </c>
      <c r="W228" s="44" t="s">
        <v>43</v>
      </c>
      <c r="X228" s="44"/>
      <c r="Y228" s="44"/>
    </row>
    <row r="229" spans="1:30" ht="15.75" thickBot="1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8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30" ht="16.5" thickTop="1" thickBot="1" x14ac:dyDescent="0.3">
      <c r="A230" s="44" t="s">
        <v>56</v>
      </c>
      <c r="B230" s="44" t="s">
        <v>54</v>
      </c>
      <c r="C230" s="44" t="s">
        <v>55</v>
      </c>
      <c r="D230" s="44">
        <v>792</v>
      </c>
      <c r="E230" s="44">
        <v>1371048</v>
      </c>
      <c r="F230" s="44">
        <v>5.7779999999999995E-4</v>
      </c>
      <c r="G230" s="44"/>
      <c r="H230" s="44"/>
      <c r="I230" s="44"/>
      <c r="J230" s="45"/>
      <c r="K230" s="44"/>
      <c r="L230" s="44"/>
      <c r="M230" s="44"/>
      <c r="N230" s="44"/>
      <c r="O230" s="44"/>
      <c r="P230" s="44"/>
      <c r="Q230" s="44"/>
      <c r="R230" s="44" t="s">
        <v>280</v>
      </c>
      <c r="S230" s="44"/>
      <c r="T230" s="44">
        <v>17</v>
      </c>
      <c r="U230" s="44"/>
      <c r="V230" s="44"/>
      <c r="W230" s="44"/>
      <c r="X230" s="44"/>
      <c r="Y230" s="44"/>
      <c r="Z230" s="46" t="s">
        <v>28</v>
      </c>
      <c r="AA230" s="46" t="s">
        <v>29</v>
      </c>
      <c r="AB230" s="46" t="s">
        <v>30</v>
      </c>
      <c r="AC230" s="46" t="s">
        <v>31</v>
      </c>
      <c r="AD230" s="46" t="s">
        <v>32</v>
      </c>
    </row>
    <row r="231" spans="1:30" ht="15.75" thickTop="1" x14ac:dyDescent="0.25">
      <c r="A231" s="47" t="s">
        <v>60</v>
      </c>
      <c r="B231" s="47" t="s">
        <v>54</v>
      </c>
      <c r="C231" s="47" t="s">
        <v>55</v>
      </c>
      <c r="D231" s="47">
        <v>446</v>
      </c>
      <c r="E231" s="47">
        <v>1414935</v>
      </c>
      <c r="F231" s="47">
        <v>3.1490000000000001E-4</v>
      </c>
      <c r="G231" s="47"/>
      <c r="H231" s="47"/>
      <c r="I231" s="47"/>
      <c r="J231" s="48"/>
      <c r="K231" s="47"/>
      <c r="L231" s="47"/>
      <c r="M231" s="47"/>
      <c r="N231" s="47"/>
      <c r="O231" s="47"/>
      <c r="P231" s="47"/>
      <c r="Q231" s="47"/>
      <c r="R231" s="47" t="s">
        <v>28</v>
      </c>
      <c r="S231" s="47"/>
      <c r="T231" s="47">
        <v>309</v>
      </c>
      <c r="U231" s="47"/>
      <c r="V231" s="47"/>
      <c r="W231" s="47"/>
      <c r="X231" s="47"/>
      <c r="Y231" s="47"/>
      <c r="Z231" s="49">
        <v>120</v>
      </c>
      <c r="AA231" s="64" t="s">
        <v>342</v>
      </c>
      <c r="AB231" s="64" t="s">
        <v>343</v>
      </c>
      <c r="AC231" s="64" t="s">
        <v>344</v>
      </c>
      <c r="AD231" s="64" t="s">
        <v>43</v>
      </c>
    </row>
    <row r="232" spans="1:30" x14ac:dyDescent="0.25">
      <c r="A232" s="44" t="s">
        <v>61</v>
      </c>
      <c r="B232" s="44" t="s">
        <v>54</v>
      </c>
      <c r="C232" s="44" t="s">
        <v>55</v>
      </c>
      <c r="D232" s="44">
        <v>607</v>
      </c>
      <c r="E232" s="44">
        <v>1402530</v>
      </c>
      <c r="F232" s="44">
        <v>4.327E-4</v>
      </c>
      <c r="G232" s="44"/>
      <c r="H232" s="44"/>
      <c r="I232" s="44"/>
      <c r="J232" s="45"/>
      <c r="K232" s="44"/>
      <c r="L232" s="44"/>
      <c r="M232" s="44"/>
      <c r="N232" s="44"/>
      <c r="O232" s="44"/>
      <c r="P232" s="44"/>
      <c r="Q232" s="44"/>
      <c r="R232" s="44" t="s">
        <v>33</v>
      </c>
      <c r="S232" s="44"/>
      <c r="T232" s="44">
        <v>323</v>
      </c>
      <c r="U232" s="44"/>
      <c r="V232" s="44"/>
      <c r="W232" s="44"/>
      <c r="X232" s="44"/>
      <c r="Y232" s="44"/>
      <c r="Z232" s="49">
        <v>60</v>
      </c>
      <c r="AA232" s="64" t="s">
        <v>342</v>
      </c>
      <c r="AB232" s="64" t="s">
        <v>343</v>
      </c>
      <c r="AC232" s="64" t="s">
        <v>344</v>
      </c>
      <c r="AD232" s="64" t="s">
        <v>43</v>
      </c>
    </row>
    <row r="233" spans="1:30" x14ac:dyDescent="0.25">
      <c r="A233" s="47" t="s">
        <v>281</v>
      </c>
      <c r="B233" s="47" t="s">
        <v>54</v>
      </c>
      <c r="C233" s="47" t="s">
        <v>55</v>
      </c>
      <c r="D233" s="47" t="s">
        <v>97</v>
      </c>
      <c r="E233" s="47">
        <v>1599462</v>
      </c>
      <c r="F233" s="47">
        <v>0</v>
      </c>
      <c r="G233" s="47">
        <v>-4.7632396066931166</v>
      </c>
      <c r="H233" s="47">
        <v>120</v>
      </c>
      <c r="I233" s="47" t="s">
        <v>43</v>
      </c>
      <c r="J233" s="48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 t="s">
        <v>43</v>
      </c>
      <c r="V233" s="47">
        <v>15</v>
      </c>
      <c r="W233" s="47">
        <v>0.35211479512589189</v>
      </c>
      <c r="X233" s="47"/>
      <c r="Y233" s="47"/>
      <c r="Z233" s="49">
        <v>30</v>
      </c>
      <c r="AA233" s="64" t="s">
        <v>342</v>
      </c>
      <c r="AB233" s="64" t="s">
        <v>343</v>
      </c>
      <c r="AC233" s="64" t="s">
        <v>344</v>
      </c>
      <c r="AD233" s="64" t="s">
        <v>43</v>
      </c>
    </row>
    <row r="234" spans="1:30" x14ac:dyDescent="0.25">
      <c r="A234" s="44" t="s">
        <v>282</v>
      </c>
      <c r="B234" s="44" t="s">
        <v>54</v>
      </c>
      <c r="C234" s="44" t="s">
        <v>55</v>
      </c>
      <c r="D234" s="44" t="s">
        <v>97</v>
      </c>
      <c r="E234" s="44">
        <v>1505322</v>
      </c>
      <c r="F234" s="44">
        <v>0</v>
      </c>
      <c r="G234" s="44">
        <v>-3.9665296008331685</v>
      </c>
      <c r="H234" s="44">
        <v>120</v>
      </c>
      <c r="I234" s="44" t="s">
        <v>43</v>
      </c>
      <c r="J234" s="45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 t="s">
        <v>43</v>
      </c>
      <c r="V234" s="44">
        <v>15</v>
      </c>
      <c r="W234" s="44">
        <v>0.84463422993265314</v>
      </c>
      <c r="X234" s="44"/>
      <c r="Y234" s="44"/>
      <c r="Z234" s="49">
        <v>15</v>
      </c>
      <c r="AA234" s="70">
        <v>1.422071761255822E-2</v>
      </c>
      <c r="AB234" s="70">
        <v>2.3271264656766801E-2</v>
      </c>
      <c r="AC234" s="70">
        <v>1.1137585194215104E-2</v>
      </c>
      <c r="AD234" s="70">
        <v>1.6209855821180039E-2</v>
      </c>
    </row>
    <row r="235" spans="1:30" ht="15.75" thickBot="1" x14ac:dyDescent="0.3">
      <c r="A235" s="47" t="s">
        <v>283</v>
      </c>
      <c r="B235" s="47" t="s">
        <v>54</v>
      </c>
      <c r="C235" s="47" t="s">
        <v>55</v>
      </c>
      <c r="D235" s="47" t="s">
        <v>97</v>
      </c>
      <c r="E235" s="47">
        <v>1585497</v>
      </c>
      <c r="F235" s="47">
        <v>0</v>
      </c>
      <c r="G235" s="47">
        <v>-4.0800871797713381</v>
      </c>
      <c r="H235" s="47">
        <v>120</v>
      </c>
      <c r="I235" s="47" t="s">
        <v>43</v>
      </c>
      <c r="J235" s="48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 t="s">
        <v>43</v>
      </c>
      <c r="V235" s="47">
        <v>15</v>
      </c>
      <c r="W235" s="47">
        <v>0.10774034908586905</v>
      </c>
      <c r="X235" s="47"/>
      <c r="Y235" s="47"/>
      <c r="Z235" s="54">
        <v>0</v>
      </c>
      <c r="AA235" s="55">
        <v>1</v>
      </c>
      <c r="AB235" s="55">
        <v>1</v>
      </c>
      <c r="AC235" s="55">
        <v>1</v>
      </c>
      <c r="AD235" s="55">
        <v>1</v>
      </c>
    </row>
    <row r="236" spans="1:30" ht="16.5" thickTop="1" thickBot="1" x14ac:dyDescent="0.3">
      <c r="A236" s="44" t="s">
        <v>284</v>
      </c>
      <c r="B236" s="44" t="s">
        <v>54</v>
      </c>
      <c r="C236" s="44" t="s">
        <v>55</v>
      </c>
      <c r="D236" s="44" t="s">
        <v>97</v>
      </c>
      <c r="E236" s="44">
        <v>1424977</v>
      </c>
      <c r="F236" s="44">
        <v>0</v>
      </c>
      <c r="G236" s="44">
        <v>-4.7632396066931166</v>
      </c>
      <c r="H236" s="44">
        <v>60</v>
      </c>
      <c r="I236" s="44" t="s">
        <v>43</v>
      </c>
      <c r="J236" s="45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 t="s">
        <v>43</v>
      </c>
      <c r="V236" s="44">
        <v>0</v>
      </c>
      <c r="W236" s="44">
        <v>4.6051701859880918</v>
      </c>
      <c r="X236" s="44"/>
      <c r="Y236" s="44"/>
    </row>
    <row r="237" spans="1:30" x14ac:dyDescent="0.25">
      <c r="A237" s="47" t="s">
        <v>285</v>
      </c>
      <c r="B237" s="47" t="s">
        <v>54</v>
      </c>
      <c r="C237" s="47" t="s">
        <v>55</v>
      </c>
      <c r="D237" s="47" t="s">
        <v>97</v>
      </c>
      <c r="E237" s="47">
        <v>1576715</v>
      </c>
      <c r="F237" s="47">
        <v>0</v>
      </c>
      <c r="G237" s="47">
        <v>-3.9665296008331685</v>
      </c>
      <c r="H237" s="47">
        <v>60</v>
      </c>
      <c r="I237" s="47" t="s">
        <v>43</v>
      </c>
      <c r="J237" s="48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 t="s">
        <v>43</v>
      </c>
      <c r="V237" s="47">
        <v>0</v>
      </c>
      <c r="W237" s="47">
        <v>4.6051701859880918</v>
      </c>
      <c r="X237" s="47"/>
      <c r="Y237" s="47"/>
      <c r="Z237" s="56" t="s">
        <v>34</v>
      </c>
      <c r="AA237" s="71">
        <v>-0.27802269297377469</v>
      </c>
    </row>
    <row r="238" spans="1:30" x14ac:dyDescent="0.25">
      <c r="A238" s="44" t="s">
        <v>286</v>
      </c>
      <c r="B238" s="44" t="s">
        <v>54</v>
      </c>
      <c r="C238" s="44" t="s">
        <v>55</v>
      </c>
      <c r="D238" s="44" t="s">
        <v>97</v>
      </c>
      <c r="E238" s="44">
        <v>1473702</v>
      </c>
      <c r="F238" s="44">
        <v>0</v>
      </c>
      <c r="G238" s="44">
        <v>-4.0800871797713381</v>
      </c>
      <c r="H238" s="44">
        <v>60</v>
      </c>
      <c r="I238" s="44" t="s">
        <v>43</v>
      </c>
      <c r="J238" s="45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 t="s">
        <v>43</v>
      </c>
      <c r="V238" s="44">
        <v>0</v>
      </c>
      <c r="W238" s="44">
        <v>4.6051701859880918</v>
      </c>
      <c r="X238" s="44"/>
      <c r="Y238" s="44"/>
      <c r="Z238" s="58" t="s">
        <v>35</v>
      </c>
      <c r="AA238" s="59">
        <v>4.6051701859880918</v>
      </c>
    </row>
    <row r="239" spans="1:30" ht="17.25" x14ac:dyDescent="0.25">
      <c r="A239" s="47" t="s">
        <v>287</v>
      </c>
      <c r="B239" s="47" t="s">
        <v>54</v>
      </c>
      <c r="C239" s="47" t="s">
        <v>55</v>
      </c>
      <c r="D239" s="47" t="s">
        <v>97</v>
      </c>
      <c r="E239" s="47">
        <v>1460504</v>
      </c>
      <c r="F239" s="47">
        <v>0</v>
      </c>
      <c r="G239" s="47">
        <v>-4.7632396066931166</v>
      </c>
      <c r="H239" s="47">
        <v>30</v>
      </c>
      <c r="I239" s="47" t="s">
        <v>43</v>
      </c>
      <c r="J239" s="48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 t="s">
        <v>43</v>
      </c>
      <c r="V239" s="47" t="s">
        <v>43</v>
      </c>
      <c r="W239" s="47" t="s">
        <v>43</v>
      </c>
      <c r="X239" s="47"/>
      <c r="Y239" s="47"/>
      <c r="Z239" s="58" t="s">
        <v>36</v>
      </c>
      <c r="AA239" s="60">
        <v>0.98931453910398415</v>
      </c>
    </row>
    <row r="240" spans="1:30" ht="18" x14ac:dyDescent="0.35">
      <c r="A240" s="44" t="s">
        <v>288</v>
      </c>
      <c r="B240" s="44" t="s">
        <v>54</v>
      </c>
      <c r="C240" s="44" t="s">
        <v>55</v>
      </c>
      <c r="D240" s="44" t="s">
        <v>97</v>
      </c>
      <c r="E240" s="44">
        <v>1438519</v>
      </c>
      <c r="F240" s="44">
        <v>0</v>
      </c>
      <c r="G240" s="44">
        <v>-3.9665296008331685</v>
      </c>
      <c r="H240" s="44">
        <v>30</v>
      </c>
      <c r="I240" s="44" t="s">
        <v>43</v>
      </c>
      <c r="J240" s="45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 t="s">
        <v>43</v>
      </c>
      <c r="V240" s="44" t="s">
        <v>43</v>
      </c>
      <c r="W240" s="44" t="s">
        <v>43</v>
      </c>
      <c r="X240" s="44"/>
      <c r="Y240" s="44"/>
      <c r="Z240" s="58" t="s">
        <v>37</v>
      </c>
      <c r="AA240" s="59">
        <v>2.4931316690228895</v>
      </c>
    </row>
    <row r="241" spans="1:30" ht="18.75" x14ac:dyDescent="0.35">
      <c r="A241" s="47" t="s">
        <v>289</v>
      </c>
      <c r="B241" s="47" t="s">
        <v>54</v>
      </c>
      <c r="C241" s="47" t="s">
        <v>55</v>
      </c>
      <c r="D241" s="47" t="s">
        <v>97</v>
      </c>
      <c r="E241" s="47">
        <v>1445661</v>
      </c>
      <c r="F241" s="47">
        <v>0</v>
      </c>
      <c r="G241" s="47">
        <v>-4.0800871797713381</v>
      </c>
      <c r="H241" s="47">
        <v>30</v>
      </c>
      <c r="I241" s="47" t="s">
        <v>43</v>
      </c>
      <c r="J241" s="48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 t="s">
        <v>43</v>
      </c>
      <c r="V241" s="47" t="s">
        <v>43</v>
      </c>
      <c r="W241" s="47" t="s">
        <v>43</v>
      </c>
      <c r="X241" s="47"/>
      <c r="Y241" s="47"/>
      <c r="Z241" s="58" t="s">
        <v>38</v>
      </c>
      <c r="AA241" s="66">
        <v>556.04538594754933</v>
      </c>
    </row>
    <row r="242" spans="1:30" ht="15.75" thickBot="1" x14ac:dyDescent="0.3">
      <c r="A242" s="44" t="s">
        <v>290</v>
      </c>
      <c r="B242" s="44" t="s">
        <v>54</v>
      </c>
      <c r="C242" s="44" t="s">
        <v>55</v>
      </c>
      <c r="D242" s="44">
        <v>858</v>
      </c>
      <c r="E242" s="44">
        <v>1495143</v>
      </c>
      <c r="F242" s="44">
        <v>5.7370000000000001E-4</v>
      </c>
      <c r="G242" s="44">
        <v>1.422071761255822</v>
      </c>
      <c r="H242" s="44">
        <v>15</v>
      </c>
      <c r="I242" s="53">
        <v>0.35211479512589189</v>
      </c>
      <c r="J242" s="45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>
        <v>10</v>
      </c>
      <c r="V242" s="44" t="s">
        <v>43</v>
      </c>
      <c r="W242" s="44" t="s">
        <v>43</v>
      </c>
      <c r="X242" s="44"/>
      <c r="Y242" s="44"/>
      <c r="Z242" s="62" t="s">
        <v>7</v>
      </c>
      <c r="AA242" s="63" t="s">
        <v>39</v>
      </c>
    </row>
    <row r="243" spans="1:30" x14ac:dyDescent="0.25">
      <c r="A243" s="47" t="s">
        <v>291</v>
      </c>
      <c r="B243" s="47" t="s">
        <v>54</v>
      </c>
      <c r="C243" s="47" t="s">
        <v>55</v>
      </c>
      <c r="D243" s="47">
        <v>1084</v>
      </c>
      <c r="E243" s="47">
        <v>1546143</v>
      </c>
      <c r="F243" s="47">
        <v>7.0100000000000002E-4</v>
      </c>
      <c r="G243" s="47">
        <v>2.3271264656766801</v>
      </c>
      <c r="H243" s="47">
        <v>15</v>
      </c>
      <c r="I243" s="51">
        <v>0.84463422993265314</v>
      </c>
      <c r="J243" s="48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>
        <v>11</v>
      </c>
      <c r="V243" s="47" t="s">
        <v>43</v>
      </c>
      <c r="W243" s="47" t="s">
        <v>43</v>
      </c>
      <c r="X243" s="47"/>
      <c r="Y243" s="47"/>
    </row>
    <row r="244" spans="1:30" x14ac:dyDescent="0.25">
      <c r="A244" s="44" t="s">
        <v>292</v>
      </c>
      <c r="B244" s="44" t="s">
        <v>54</v>
      </c>
      <c r="C244" s="44" t="s">
        <v>55</v>
      </c>
      <c r="D244" s="44">
        <v>847</v>
      </c>
      <c r="E244" s="44">
        <v>1505972</v>
      </c>
      <c r="F244" s="44">
        <v>5.6240000000000001E-4</v>
      </c>
      <c r="G244" s="44">
        <v>1.1137585194215105</v>
      </c>
      <c r="H244" s="44">
        <v>15</v>
      </c>
      <c r="I244" s="53">
        <v>0.10774034908586905</v>
      </c>
      <c r="J244" s="45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>
        <v>12</v>
      </c>
      <c r="V244" s="44" t="s">
        <v>43</v>
      </c>
      <c r="W244" s="44" t="s">
        <v>43</v>
      </c>
      <c r="X244" s="44"/>
      <c r="Y244" s="44"/>
    </row>
    <row r="245" spans="1:30" x14ac:dyDescent="0.25">
      <c r="A245" s="47" t="s">
        <v>293</v>
      </c>
      <c r="B245" s="47" t="s">
        <v>54</v>
      </c>
      <c r="C245" s="47" t="s">
        <v>55</v>
      </c>
      <c r="D245" s="47">
        <v>14540</v>
      </c>
      <c r="E245" s="47">
        <v>1496291</v>
      </c>
      <c r="F245" s="47">
        <v>9.7169999999999999E-3</v>
      </c>
      <c r="G245" s="47">
        <v>100</v>
      </c>
      <c r="H245" s="47">
        <v>0</v>
      </c>
      <c r="I245" s="51">
        <v>4.6051701859880918</v>
      </c>
      <c r="J245" s="48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>
        <v>13</v>
      </c>
      <c r="V245" s="47" t="s">
        <v>43</v>
      </c>
      <c r="W245" s="47" t="s">
        <v>43</v>
      </c>
      <c r="X245" s="47"/>
      <c r="Y245" s="47"/>
    </row>
    <row r="246" spans="1:30" x14ac:dyDescent="0.25">
      <c r="A246" s="44" t="s">
        <v>294</v>
      </c>
      <c r="B246" s="44" t="s">
        <v>54</v>
      </c>
      <c r="C246" s="44" t="s">
        <v>55</v>
      </c>
      <c r="D246" s="44">
        <v>17695</v>
      </c>
      <c r="E246" s="44">
        <v>1528185</v>
      </c>
      <c r="F246" s="44">
        <v>1.158E-2</v>
      </c>
      <c r="G246" s="44">
        <v>100</v>
      </c>
      <c r="H246" s="44">
        <v>0</v>
      </c>
      <c r="I246" s="53">
        <v>4.6051701859880918</v>
      </c>
      <c r="J246" s="45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>
        <v>14</v>
      </c>
      <c r="V246" s="44" t="s">
        <v>43</v>
      </c>
      <c r="W246" s="44" t="s">
        <v>43</v>
      </c>
      <c r="X246" s="44"/>
      <c r="Y246" s="44"/>
    </row>
    <row r="247" spans="1:30" x14ac:dyDescent="0.25">
      <c r="A247" s="47" t="s">
        <v>295</v>
      </c>
      <c r="B247" s="47" t="s">
        <v>54</v>
      </c>
      <c r="C247" s="47" t="s">
        <v>55</v>
      </c>
      <c r="D247" s="47">
        <v>17759</v>
      </c>
      <c r="E247" s="47">
        <v>1576150</v>
      </c>
      <c r="F247" s="47">
        <v>1.1270000000000001E-2</v>
      </c>
      <c r="G247" s="47">
        <v>100</v>
      </c>
      <c r="H247" s="47">
        <v>0</v>
      </c>
      <c r="I247" s="51">
        <v>4.6051701859880918</v>
      </c>
      <c r="J247" s="48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>
        <v>15</v>
      </c>
      <c r="V247" s="47" t="s">
        <v>43</v>
      </c>
      <c r="W247" s="47" t="s">
        <v>43</v>
      </c>
      <c r="X247" s="47"/>
      <c r="Y247" s="47"/>
    </row>
    <row r="248" spans="1:30" ht="15.75" thickBot="1" x14ac:dyDescent="0.3">
      <c r="A248" s="44"/>
      <c r="B248" s="44"/>
      <c r="C248" s="44"/>
      <c r="D248" s="44"/>
      <c r="E248" s="44"/>
      <c r="F248" s="44"/>
      <c r="G248" s="44"/>
      <c r="H248" s="44"/>
      <c r="I248" s="44"/>
      <c r="J248" s="45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  <row r="249" spans="1:30" ht="16.5" thickTop="1" thickBot="1" x14ac:dyDescent="0.3">
      <c r="A249" s="47" t="s">
        <v>56</v>
      </c>
      <c r="B249" s="47" t="s">
        <v>17</v>
      </c>
      <c r="C249" s="47" t="s">
        <v>296</v>
      </c>
      <c r="D249" s="47">
        <v>23</v>
      </c>
      <c r="E249" s="47">
        <v>1371048</v>
      </c>
      <c r="F249" s="47">
        <v>1.6929999999999999E-5</v>
      </c>
      <c r="G249" s="47"/>
      <c r="H249" s="47"/>
      <c r="I249" s="47"/>
      <c r="J249" s="48"/>
      <c r="K249" s="47"/>
      <c r="L249" s="47"/>
      <c r="M249" s="47"/>
      <c r="N249" s="47"/>
      <c r="O249" s="47"/>
      <c r="P249" s="47"/>
      <c r="Q249" s="47"/>
      <c r="R249" s="47" t="s">
        <v>40</v>
      </c>
      <c r="S249" s="47"/>
      <c r="T249" s="47">
        <v>18</v>
      </c>
      <c r="U249" s="47"/>
      <c r="V249" s="47"/>
      <c r="W249" s="47"/>
      <c r="X249" s="47"/>
      <c r="Y249" s="47"/>
      <c r="Z249" s="46" t="s">
        <v>28</v>
      </c>
      <c r="AA249" s="46" t="s">
        <v>29</v>
      </c>
      <c r="AB249" s="46" t="s">
        <v>30</v>
      </c>
      <c r="AC249" s="46" t="s">
        <v>31</v>
      </c>
      <c r="AD249" s="46" t="s">
        <v>32</v>
      </c>
    </row>
    <row r="250" spans="1:30" ht="15.75" thickTop="1" x14ac:dyDescent="0.25">
      <c r="A250" s="44" t="s">
        <v>60</v>
      </c>
      <c r="B250" s="44" t="s">
        <v>17</v>
      </c>
      <c r="C250" s="44" t="s">
        <v>296</v>
      </c>
      <c r="D250" s="44">
        <v>29</v>
      </c>
      <c r="E250" s="44">
        <v>1414935</v>
      </c>
      <c r="F250" s="44">
        <v>2.022E-5</v>
      </c>
      <c r="G250" s="44"/>
      <c r="H250" s="44"/>
      <c r="I250" s="44"/>
      <c r="J250" s="45"/>
      <c r="K250" s="44"/>
      <c r="L250" s="44"/>
      <c r="M250" s="44"/>
      <c r="N250" s="44"/>
      <c r="O250" s="44"/>
      <c r="P250" s="44"/>
      <c r="Q250" s="44"/>
      <c r="R250" s="44" t="s">
        <v>28</v>
      </c>
      <c r="S250" s="44"/>
      <c r="T250" s="44">
        <v>328</v>
      </c>
      <c r="U250" s="44"/>
      <c r="V250" s="44"/>
      <c r="W250" s="44"/>
      <c r="X250" s="44"/>
      <c r="Y250" s="44"/>
      <c r="Z250" s="49">
        <v>120</v>
      </c>
      <c r="AA250" s="50">
        <v>0.13399363645694345</v>
      </c>
      <c r="AB250" s="50">
        <v>0.16817269914662597</v>
      </c>
      <c r="AC250" s="50">
        <v>0.14914189051961491</v>
      </c>
      <c r="AD250" s="50">
        <v>0.15043607537439477</v>
      </c>
    </row>
    <row r="251" spans="1:30" x14ac:dyDescent="0.25">
      <c r="A251" s="47" t="s">
        <v>61</v>
      </c>
      <c r="B251" s="47" t="s">
        <v>17</v>
      </c>
      <c r="C251" s="47" t="s">
        <v>296</v>
      </c>
      <c r="D251" s="47">
        <v>114</v>
      </c>
      <c r="E251" s="47">
        <v>1402530</v>
      </c>
      <c r="F251" s="47">
        <v>8.1570000000000007E-5</v>
      </c>
      <c r="G251" s="47"/>
      <c r="H251" s="47"/>
      <c r="I251" s="47"/>
      <c r="J251" s="48"/>
      <c r="K251" s="47"/>
      <c r="L251" s="47"/>
      <c r="M251" s="47"/>
      <c r="N251" s="47"/>
      <c r="O251" s="47"/>
      <c r="P251" s="47"/>
      <c r="Q251" s="47"/>
      <c r="R251" s="47" t="s">
        <v>33</v>
      </c>
      <c r="S251" s="47"/>
      <c r="T251" s="47">
        <v>342</v>
      </c>
      <c r="U251" s="47"/>
      <c r="V251" s="47"/>
      <c r="W251" s="47"/>
      <c r="X251" s="47"/>
      <c r="Y251" s="47"/>
      <c r="Z251" s="49">
        <v>60</v>
      </c>
      <c r="AA251" s="50">
        <v>0.37922889344366573</v>
      </c>
      <c r="AB251" s="50">
        <v>0.3678063007351533</v>
      </c>
      <c r="AC251" s="50">
        <v>0.38003207970088726</v>
      </c>
      <c r="AD251" s="50">
        <v>0.37568909129323541</v>
      </c>
    </row>
    <row r="252" spans="1:30" x14ac:dyDescent="0.25">
      <c r="A252" s="44" t="s">
        <v>297</v>
      </c>
      <c r="B252" s="44" t="s">
        <v>17</v>
      </c>
      <c r="C252" s="44" t="s">
        <v>296</v>
      </c>
      <c r="D252" s="44">
        <v>156091</v>
      </c>
      <c r="E252" s="44">
        <v>721609</v>
      </c>
      <c r="F252" s="44">
        <v>0.21629999999999999</v>
      </c>
      <c r="G252" s="44">
        <v>13.399363645694345</v>
      </c>
      <c r="H252" s="44">
        <v>120</v>
      </c>
      <c r="I252" s="53">
        <v>2.5952072167019336</v>
      </c>
      <c r="J252" s="45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>
        <v>1</v>
      </c>
      <c r="V252" s="44">
        <v>120</v>
      </c>
      <c r="W252" s="44">
        <v>2.5952072167019336</v>
      </c>
      <c r="X252" s="44"/>
      <c r="Y252" s="44"/>
      <c r="Z252" s="49">
        <v>30</v>
      </c>
      <c r="AA252" s="50">
        <v>0.51708853134044619</v>
      </c>
      <c r="AB252" s="50">
        <v>0.50660920475346294</v>
      </c>
      <c r="AC252" s="50">
        <v>0.47575433999522732</v>
      </c>
      <c r="AD252" s="50">
        <v>0.49981735869637883</v>
      </c>
    </row>
    <row r="253" spans="1:30" x14ac:dyDescent="0.25">
      <c r="A253" s="47" t="s">
        <v>298</v>
      </c>
      <c r="B253" s="47" t="s">
        <v>17</v>
      </c>
      <c r="C253" s="47" t="s">
        <v>296</v>
      </c>
      <c r="D253" s="47">
        <v>208397</v>
      </c>
      <c r="E253" s="47">
        <v>766614</v>
      </c>
      <c r="F253" s="47">
        <v>0.27179999999999999</v>
      </c>
      <c r="G253" s="47">
        <v>16.817269914662596</v>
      </c>
      <c r="H253" s="47">
        <v>120</v>
      </c>
      <c r="I253" s="51">
        <v>2.8224063295195947</v>
      </c>
      <c r="J253" s="48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>
        <v>2</v>
      </c>
      <c r="V253" s="47">
        <v>120</v>
      </c>
      <c r="W253" s="47">
        <v>2.8224063295195947</v>
      </c>
      <c r="X253" s="47"/>
      <c r="Y253" s="47"/>
      <c r="Z253" s="49">
        <v>15</v>
      </c>
      <c r="AA253" s="50">
        <v>0.79181645692890679</v>
      </c>
      <c r="AB253" s="50">
        <v>0.75061270477316644</v>
      </c>
      <c r="AC253" s="50">
        <v>0.71832785037254598</v>
      </c>
      <c r="AD253" s="50">
        <v>0.75358567069153981</v>
      </c>
    </row>
    <row r="254" spans="1:30" ht="15.75" thickBot="1" x14ac:dyDescent="0.3">
      <c r="A254" s="44" t="s">
        <v>299</v>
      </c>
      <c r="B254" s="44" t="s">
        <v>17</v>
      </c>
      <c r="C254" s="44" t="s">
        <v>296</v>
      </c>
      <c r="D254" s="44">
        <v>337772</v>
      </c>
      <c r="E254" s="44">
        <v>1309731</v>
      </c>
      <c r="F254" s="44">
        <v>0.25790000000000002</v>
      </c>
      <c r="G254" s="44">
        <v>14.91418905196149</v>
      </c>
      <c r="H254" s="44">
        <v>120</v>
      </c>
      <c r="I254" s="53">
        <v>2.7023130451819006</v>
      </c>
      <c r="J254" s="45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>
        <v>3</v>
      </c>
      <c r="V254" s="44">
        <v>120</v>
      </c>
      <c r="W254" s="44">
        <v>2.7023130451819006</v>
      </c>
      <c r="X254" s="44"/>
      <c r="Y254" s="44"/>
      <c r="Z254" s="54">
        <v>0</v>
      </c>
      <c r="AA254" s="55">
        <v>1</v>
      </c>
      <c r="AB254" s="55">
        <v>1</v>
      </c>
      <c r="AC254" s="55">
        <v>1</v>
      </c>
      <c r="AD254" s="55">
        <v>1</v>
      </c>
    </row>
    <row r="255" spans="1:30" ht="16.5" thickTop="1" thickBot="1" x14ac:dyDescent="0.3">
      <c r="A255" s="47" t="s">
        <v>300</v>
      </c>
      <c r="B255" s="47" t="s">
        <v>17</v>
      </c>
      <c r="C255" s="47" t="s">
        <v>296</v>
      </c>
      <c r="D255" s="47">
        <v>949241</v>
      </c>
      <c r="E255" s="47">
        <v>1550918</v>
      </c>
      <c r="F255" s="47">
        <v>0.61209999999999998</v>
      </c>
      <c r="G255" s="47">
        <v>37.922889344366574</v>
      </c>
      <c r="H255" s="47">
        <v>60</v>
      </c>
      <c r="I255" s="51">
        <v>3.6355548702743272</v>
      </c>
      <c r="J255" s="48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>
        <v>4</v>
      </c>
      <c r="V255" s="47">
        <v>60</v>
      </c>
      <c r="W255" s="47">
        <v>3.6355548702743272</v>
      </c>
      <c r="X255" s="47"/>
      <c r="Y255" s="47"/>
    </row>
    <row r="256" spans="1:30" x14ac:dyDescent="0.25">
      <c r="A256" s="44" t="s">
        <v>301</v>
      </c>
      <c r="B256" s="44" t="s">
        <v>17</v>
      </c>
      <c r="C256" s="44" t="s">
        <v>296</v>
      </c>
      <c r="D256" s="44">
        <v>896519</v>
      </c>
      <c r="E256" s="44">
        <v>1508379</v>
      </c>
      <c r="F256" s="44">
        <v>0.59440000000000004</v>
      </c>
      <c r="G256" s="44">
        <v>36.780630073515333</v>
      </c>
      <c r="H256" s="44">
        <v>60</v>
      </c>
      <c r="I256" s="53">
        <v>3.604971349902617</v>
      </c>
      <c r="J256" s="45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>
        <v>5</v>
      </c>
      <c r="V256" s="44">
        <v>60</v>
      </c>
      <c r="W256" s="44">
        <v>3.604971349902617</v>
      </c>
      <c r="X256" s="44"/>
      <c r="Y256" s="44"/>
      <c r="Z256" s="56" t="s">
        <v>34</v>
      </c>
      <c r="AA256" s="57">
        <v>-1.5350323746635954E-2</v>
      </c>
    </row>
    <row r="257" spans="1:27" x14ac:dyDescent="0.25">
      <c r="A257" s="47" t="s">
        <v>302</v>
      </c>
      <c r="B257" s="47" t="s">
        <v>17</v>
      </c>
      <c r="C257" s="47" t="s">
        <v>296</v>
      </c>
      <c r="D257" s="47">
        <v>1009186</v>
      </c>
      <c r="E257" s="47">
        <v>1535703</v>
      </c>
      <c r="F257" s="47">
        <v>0.65710000000000002</v>
      </c>
      <c r="G257" s="47">
        <v>38.003207970088724</v>
      </c>
      <c r="H257" s="47">
        <v>60</v>
      </c>
      <c r="I257" s="51">
        <v>3.6376705764286883</v>
      </c>
      <c r="J257" s="48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>
        <v>6</v>
      </c>
      <c r="V257" s="47">
        <v>60</v>
      </c>
      <c r="W257" s="47">
        <v>3.6376705764286883</v>
      </c>
      <c r="X257" s="47"/>
      <c r="Y257" s="47"/>
      <c r="Z257" s="58" t="s">
        <v>35</v>
      </c>
      <c r="AA257" s="59">
        <v>4.5248395376860886</v>
      </c>
    </row>
    <row r="258" spans="1:27" ht="17.25" x14ac:dyDescent="0.25">
      <c r="A258" s="44" t="s">
        <v>303</v>
      </c>
      <c r="B258" s="44" t="s">
        <v>17</v>
      </c>
      <c r="C258" s="44" t="s">
        <v>296</v>
      </c>
      <c r="D258" s="44">
        <v>794538</v>
      </c>
      <c r="E258" s="44">
        <v>952039</v>
      </c>
      <c r="F258" s="44">
        <v>0.83460000000000001</v>
      </c>
      <c r="G258" s="44">
        <v>51.708853134044617</v>
      </c>
      <c r="H258" s="44">
        <v>30</v>
      </c>
      <c r="I258" s="53">
        <v>3.9456290073581664</v>
      </c>
      <c r="J258" s="45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>
        <v>7</v>
      </c>
      <c r="V258" s="44">
        <v>30</v>
      </c>
      <c r="W258" s="44">
        <v>3.9456290073581664</v>
      </c>
      <c r="X258" s="44"/>
      <c r="Y258" s="44"/>
      <c r="Z258" s="58" t="s">
        <v>36</v>
      </c>
      <c r="AA258" s="60">
        <v>0.97993763759998787</v>
      </c>
    </row>
    <row r="259" spans="1:27" ht="18" x14ac:dyDescent="0.35">
      <c r="A259" s="47" t="s">
        <v>304</v>
      </c>
      <c r="B259" s="47" t="s">
        <v>17</v>
      </c>
      <c r="C259" s="47" t="s">
        <v>296</v>
      </c>
      <c r="D259" s="47">
        <v>792898</v>
      </c>
      <c r="E259" s="47">
        <v>968537</v>
      </c>
      <c r="F259" s="47">
        <v>0.81869999999999998</v>
      </c>
      <c r="G259" s="47">
        <v>50.660920475346295</v>
      </c>
      <c r="H259" s="47">
        <v>30</v>
      </c>
      <c r="I259" s="51">
        <v>3.9251548140757802</v>
      </c>
      <c r="J259" s="48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>
        <v>8</v>
      </c>
      <c r="V259" s="47">
        <v>30</v>
      </c>
      <c r="W259" s="47">
        <v>3.9251548140757802</v>
      </c>
      <c r="X259" s="47"/>
      <c r="Y259" s="47"/>
      <c r="Z259" s="58" t="s">
        <v>37</v>
      </c>
      <c r="AA259" s="61">
        <v>45.15521574662877</v>
      </c>
    </row>
    <row r="260" spans="1:27" ht="18.75" x14ac:dyDescent="0.35">
      <c r="A260" s="44" t="s">
        <v>305</v>
      </c>
      <c r="B260" s="44" t="s">
        <v>17</v>
      </c>
      <c r="C260" s="44" t="s">
        <v>296</v>
      </c>
      <c r="D260" s="44">
        <v>816903</v>
      </c>
      <c r="E260" s="44">
        <v>993119</v>
      </c>
      <c r="F260" s="44">
        <v>0.8226</v>
      </c>
      <c r="G260" s="44">
        <v>47.57543399952273</v>
      </c>
      <c r="H260" s="44">
        <v>30</v>
      </c>
      <c r="I260" s="53">
        <v>3.8623165355688274</v>
      </c>
      <c r="J260" s="45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>
        <v>9</v>
      </c>
      <c r="V260" s="44">
        <v>30</v>
      </c>
      <c r="W260" s="44">
        <v>3.8623165355688274</v>
      </c>
      <c r="X260" s="44"/>
      <c r="Y260" s="44"/>
      <c r="Z260" s="58" t="s">
        <v>38</v>
      </c>
      <c r="AA260" s="61">
        <v>30.700647493271909</v>
      </c>
    </row>
    <row r="261" spans="1:27" ht="15.75" thickBot="1" x14ac:dyDescent="0.3">
      <c r="A261" s="47" t="s">
        <v>306</v>
      </c>
      <c r="B261" s="47" t="s">
        <v>17</v>
      </c>
      <c r="C261" s="47" t="s">
        <v>296</v>
      </c>
      <c r="D261" s="47">
        <v>1336323</v>
      </c>
      <c r="E261" s="47">
        <v>1045440</v>
      </c>
      <c r="F261" s="47">
        <v>1.278</v>
      </c>
      <c r="G261" s="47">
        <v>79.181645692890683</v>
      </c>
      <c r="H261" s="47">
        <v>15</v>
      </c>
      <c r="I261" s="51">
        <v>4.3717445256611711</v>
      </c>
      <c r="J261" s="48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>
        <v>10</v>
      </c>
      <c r="V261" s="47">
        <v>15</v>
      </c>
      <c r="W261" s="47">
        <v>4.3717445256611711</v>
      </c>
      <c r="X261" s="47"/>
      <c r="Y261" s="47"/>
      <c r="Z261" s="62" t="s">
        <v>7</v>
      </c>
      <c r="AA261" s="63" t="s">
        <v>2</v>
      </c>
    </row>
    <row r="262" spans="1:27" x14ac:dyDescent="0.25">
      <c r="A262" s="44" t="s">
        <v>307</v>
      </c>
      <c r="B262" s="44" t="s">
        <v>17</v>
      </c>
      <c r="C262" s="44" t="s">
        <v>296</v>
      </c>
      <c r="D262" s="44">
        <v>1236155</v>
      </c>
      <c r="E262" s="44">
        <v>1018848</v>
      </c>
      <c r="F262" s="44">
        <v>1.2130000000000001</v>
      </c>
      <c r="G262" s="44">
        <v>75.06127047731664</v>
      </c>
      <c r="H262" s="44">
        <v>15</v>
      </c>
      <c r="I262" s="53">
        <v>4.3183047197202589</v>
      </c>
      <c r="J262" s="45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>
        <v>11</v>
      </c>
      <c r="V262" s="44">
        <v>15</v>
      </c>
      <c r="W262" s="44">
        <v>4.3183047197202589</v>
      </c>
      <c r="X262" s="44"/>
      <c r="Y262" s="44"/>
    </row>
    <row r="263" spans="1:27" x14ac:dyDescent="0.25">
      <c r="A263" s="47" t="s">
        <v>308</v>
      </c>
      <c r="B263" s="47" t="s">
        <v>17</v>
      </c>
      <c r="C263" s="47" t="s">
        <v>296</v>
      </c>
      <c r="D263" s="47">
        <v>1289074</v>
      </c>
      <c r="E263" s="47">
        <v>1038274</v>
      </c>
      <c r="F263" s="47">
        <v>1.242</v>
      </c>
      <c r="G263" s="47">
        <v>71.832785037254595</v>
      </c>
      <c r="H263" s="47">
        <v>15</v>
      </c>
      <c r="I263" s="51">
        <v>4.2743409879545151</v>
      </c>
      <c r="J263" s="48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>
        <v>12</v>
      </c>
      <c r="V263" s="47">
        <v>15</v>
      </c>
      <c r="W263" s="47">
        <v>4.2743409879545151</v>
      </c>
      <c r="X263" s="47"/>
      <c r="Y263" s="47"/>
    </row>
    <row r="264" spans="1:27" x14ac:dyDescent="0.25">
      <c r="A264" s="44" t="s">
        <v>309</v>
      </c>
      <c r="B264" s="44" t="s">
        <v>17</v>
      </c>
      <c r="C264" s="44" t="s">
        <v>296</v>
      </c>
      <c r="D264" s="44">
        <v>1905743</v>
      </c>
      <c r="E264" s="44">
        <v>1180431</v>
      </c>
      <c r="F264" s="44">
        <v>1.6140000000000001</v>
      </c>
      <c r="G264" s="44">
        <v>100</v>
      </c>
      <c r="H264" s="44">
        <v>0</v>
      </c>
      <c r="I264" s="53">
        <v>4.6051701859880918</v>
      </c>
      <c r="J264" s="45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>
        <v>13</v>
      </c>
      <c r="V264" s="44">
        <v>0</v>
      </c>
      <c r="W264" s="44">
        <v>4.6051701859880918</v>
      </c>
      <c r="X264" s="44"/>
      <c r="Y264" s="44"/>
    </row>
    <row r="265" spans="1:27" x14ac:dyDescent="0.25">
      <c r="A265" s="47" t="s">
        <v>310</v>
      </c>
      <c r="B265" s="47" t="s">
        <v>17</v>
      </c>
      <c r="C265" s="47" t="s">
        <v>296</v>
      </c>
      <c r="D265" s="47">
        <v>1940099</v>
      </c>
      <c r="E265" s="47">
        <v>1200578</v>
      </c>
      <c r="F265" s="47">
        <v>1.6160000000000001</v>
      </c>
      <c r="G265" s="47">
        <v>100</v>
      </c>
      <c r="H265" s="47">
        <v>0</v>
      </c>
      <c r="I265" s="51">
        <v>4.6051701859880918</v>
      </c>
      <c r="J265" s="48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>
        <v>14</v>
      </c>
      <c r="V265" s="47">
        <v>0</v>
      </c>
      <c r="W265" s="47">
        <v>4.6051701859880918</v>
      </c>
      <c r="X265" s="47"/>
      <c r="Y265" s="47"/>
    </row>
    <row r="266" spans="1:27" x14ac:dyDescent="0.25">
      <c r="A266" s="44" t="s">
        <v>311</v>
      </c>
      <c r="B266" s="44" t="s">
        <v>17</v>
      </c>
      <c r="C266" s="44" t="s">
        <v>296</v>
      </c>
      <c r="D266" s="44">
        <v>2069493</v>
      </c>
      <c r="E266" s="44">
        <v>1196707</v>
      </c>
      <c r="F266" s="44">
        <v>1.7290000000000001</v>
      </c>
      <c r="G266" s="44">
        <v>100</v>
      </c>
      <c r="H266" s="44">
        <v>0</v>
      </c>
      <c r="I266" s="53">
        <v>4.6051701859880918</v>
      </c>
      <c r="J266" s="45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>
        <v>15</v>
      </c>
      <c r="V266" s="44">
        <v>0</v>
      </c>
      <c r="W266" s="44">
        <v>4.6051701859880918</v>
      </c>
      <c r="X266" s="44"/>
      <c r="Y266" s="44"/>
    </row>
  </sheetData>
  <conditionalFormatting sqref="I5">
    <cfRule type="expression" dxfId="2307" priority="805">
      <formula>ISTEXT($I$5)</formula>
    </cfRule>
  </conditionalFormatting>
  <conditionalFormatting sqref="I6">
    <cfRule type="expression" dxfId="2306" priority="804">
      <formula>ISTEXT($I$6)</formula>
    </cfRule>
  </conditionalFormatting>
  <conditionalFormatting sqref="I7">
    <cfRule type="expression" dxfId="2305" priority="803">
      <formula>ISTEXT($I$7)</formula>
    </cfRule>
  </conditionalFormatting>
  <conditionalFormatting sqref="I8">
    <cfRule type="expression" dxfId="2304" priority="802">
      <formula>ISTEXT($I$8)</formula>
    </cfRule>
  </conditionalFormatting>
  <conditionalFormatting sqref="I9">
    <cfRule type="expression" dxfId="2303" priority="801">
      <formula>ISTEXT($I$9)</formula>
    </cfRule>
  </conditionalFormatting>
  <conditionalFormatting sqref="I10">
    <cfRule type="expression" dxfId="2302" priority="800">
      <formula>ISTEXT($I$10)</formula>
    </cfRule>
  </conditionalFormatting>
  <conditionalFormatting sqref="I11">
    <cfRule type="expression" dxfId="2301" priority="799">
      <formula>ISTEXT($I$11)</formula>
    </cfRule>
  </conditionalFormatting>
  <conditionalFormatting sqref="I12">
    <cfRule type="expression" dxfId="2300" priority="798">
      <formula>ISTEXT($I$12)</formula>
    </cfRule>
  </conditionalFormatting>
  <conditionalFormatting sqref="I13">
    <cfRule type="expression" dxfId="2299" priority="797">
      <formula>ISTEXT($I$13)</formula>
    </cfRule>
  </conditionalFormatting>
  <conditionalFormatting sqref="I14">
    <cfRule type="expression" dxfId="2298" priority="796">
      <formula>ISTEXT($I$14)</formula>
    </cfRule>
  </conditionalFormatting>
  <conditionalFormatting sqref="I15">
    <cfRule type="expression" dxfId="2297" priority="795">
      <formula>ISTEXT($I$15)</formula>
    </cfRule>
  </conditionalFormatting>
  <conditionalFormatting sqref="I16">
    <cfRule type="expression" dxfId="2296" priority="794">
      <formula>ISTEXT($I$16)</formula>
    </cfRule>
  </conditionalFormatting>
  <conditionalFormatting sqref="I17">
    <cfRule type="expression" dxfId="2295" priority="793">
      <formula>ISTEXT($I$17)</formula>
    </cfRule>
  </conditionalFormatting>
  <conditionalFormatting sqref="I18">
    <cfRule type="expression" dxfId="2294" priority="792">
      <formula>ISTEXT($I$18)</formula>
    </cfRule>
  </conditionalFormatting>
  <conditionalFormatting sqref="I19">
    <cfRule type="expression" dxfId="2293" priority="791">
      <formula>ISTEXT($I$19)</formula>
    </cfRule>
  </conditionalFormatting>
  <conditionalFormatting sqref="I24">
    <cfRule type="expression" dxfId="2292" priority="790">
      <formula>ISTEXT($I$24)</formula>
    </cfRule>
  </conditionalFormatting>
  <conditionalFormatting sqref="I25">
    <cfRule type="expression" dxfId="2291" priority="789">
      <formula>ISTEXT($I$25)</formula>
    </cfRule>
  </conditionalFormatting>
  <conditionalFormatting sqref="I26">
    <cfRule type="expression" dxfId="2290" priority="788">
      <formula>ISTEXT($I$26)</formula>
    </cfRule>
  </conditionalFormatting>
  <conditionalFormatting sqref="I27">
    <cfRule type="expression" dxfId="2289" priority="787">
      <formula>ISTEXT($I$27)</formula>
    </cfRule>
  </conditionalFormatting>
  <conditionalFormatting sqref="I28">
    <cfRule type="expression" dxfId="2288" priority="786">
      <formula>ISTEXT($I$28)</formula>
    </cfRule>
  </conditionalFormatting>
  <conditionalFormatting sqref="I29">
    <cfRule type="expression" dxfId="2287" priority="785">
      <formula>ISTEXT($I$29)</formula>
    </cfRule>
  </conditionalFormatting>
  <conditionalFormatting sqref="I30">
    <cfRule type="expression" dxfId="2286" priority="784">
      <formula>ISTEXT($I$30)</formula>
    </cfRule>
  </conditionalFormatting>
  <conditionalFormatting sqref="I31">
    <cfRule type="expression" dxfId="2285" priority="783">
      <formula>ISTEXT($I$31)</formula>
    </cfRule>
  </conditionalFormatting>
  <conditionalFormatting sqref="I32">
    <cfRule type="expression" dxfId="2284" priority="782">
      <formula>ISTEXT($I$32)</formula>
    </cfRule>
  </conditionalFormatting>
  <conditionalFormatting sqref="I33">
    <cfRule type="expression" dxfId="2283" priority="781">
      <formula>ISTEXT($I$33)</formula>
    </cfRule>
  </conditionalFormatting>
  <conditionalFormatting sqref="I34">
    <cfRule type="expression" dxfId="2282" priority="780">
      <formula>ISTEXT($I$34)</formula>
    </cfRule>
  </conditionalFormatting>
  <conditionalFormatting sqref="I35">
    <cfRule type="expression" dxfId="2281" priority="779">
      <formula>ISTEXT($I$35)</formula>
    </cfRule>
  </conditionalFormatting>
  <conditionalFormatting sqref="I36">
    <cfRule type="expression" dxfId="2280" priority="778">
      <formula>ISTEXT($I$36)</formula>
    </cfRule>
  </conditionalFormatting>
  <conditionalFormatting sqref="I37">
    <cfRule type="expression" dxfId="2279" priority="777">
      <formula>ISTEXT($I$37)</formula>
    </cfRule>
  </conditionalFormatting>
  <conditionalFormatting sqref="I38">
    <cfRule type="expression" dxfId="2278" priority="776">
      <formula>ISTEXT($I$38)</formula>
    </cfRule>
  </conditionalFormatting>
  <conditionalFormatting sqref="I43">
    <cfRule type="expression" dxfId="2277" priority="775">
      <formula>ISTEXT($I$43)</formula>
    </cfRule>
  </conditionalFormatting>
  <conditionalFormatting sqref="I44">
    <cfRule type="expression" dxfId="2276" priority="774">
      <formula>ISTEXT($I$44)</formula>
    </cfRule>
  </conditionalFormatting>
  <conditionalFormatting sqref="I45">
    <cfRule type="expression" dxfId="2275" priority="773">
      <formula>ISTEXT($I$45)</formula>
    </cfRule>
  </conditionalFormatting>
  <conditionalFormatting sqref="I46">
    <cfRule type="expression" dxfId="2274" priority="772">
      <formula>ISTEXT($I$46)</formula>
    </cfRule>
  </conditionalFormatting>
  <conditionalFormatting sqref="I47">
    <cfRule type="expression" dxfId="2273" priority="771">
      <formula>ISTEXT($I$47)</formula>
    </cfRule>
  </conditionalFormatting>
  <conditionalFormatting sqref="I48">
    <cfRule type="expression" dxfId="2272" priority="770">
      <formula>ISTEXT($I$48)</formula>
    </cfRule>
  </conditionalFormatting>
  <conditionalFormatting sqref="I49">
    <cfRule type="expression" dxfId="2271" priority="769">
      <formula>ISTEXT($I$49)</formula>
    </cfRule>
  </conditionalFormatting>
  <conditionalFormatting sqref="I50">
    <cfRule type="expression" dxfId="2270" priority="768">
      <formula>ISTEXT($I$50)</formula>
    </cfRule>
  </conditionalFormatting>
  <conditionalFormatting sqref="I51">
    <cfRule type="expression" dxfId="2269" priority="767">
      <formula>ISTEXT($I$51)</formula>
    </cfRule>
  </conditionalFormatting>
  <conditionalFormatting sqref="I52">
    <cfRule type="expression" dxfId="2268" priority="766">
      <formula>ISTEXT($I$52)</formula>
    </cfRule>
  </conditionalFormatting>
  <conditionalFormatting sqref="I53">
    <cfRule type="expression" dxfId="2267" priority="765">
      <formula>ISTEXT($I$53)</formula>
    </cfRule>
  </conditionalFormatting>
  <conditionalFormatting sqref="I54">
    <cfRule type="expression" dxfId="2266" priority="764">
      <formula>ISTEXT($I$54)</formula>
    </cfRule>
  </conditionalFormatting>
  <conditionalFormatting sqref="I55">
    <cfRule type="expression" dxfId="2265" priority="763">
      <formula>ISTEXT($I$55)</formula>
    </cfRule>
  </conditionalFormatting>
  <conditionalFormatting sqref="I56">
    <cfRule type="expression" dxfId="2264" priority="762">
      <formula>ISTEXT($I$56)</formula>
    </cfRule>
  </conditionalFormatting>
  <conditionalFormatting sqref="I57">
    <cfRule type="expression" dxfId="2263" priority="761">
      <formula>ISTEXT($I$57)</formula>
    </cfRule>
  </conditionalFormatting>
  <conditionalFormatting sqref="I62">
    <cfRule type="expression" dxfId="2262" priority="760">
      <formula>ISTEXT($I$62)</formula>
    </cfRule>
  </conditionalFormatting>
  <conditionalFormatting sqref="I63">
    <cfRule type="expression" dxfId="2261" priority="759">
      <formula>ISTEXT($I$63)</formula>
    </cfRule>
  </conditionalFormatting>
  <conditionalFormatting sqref="I64">
    <cfRule type="expression" dxfId="2260" priority="758">
      <formula>ISTEXT($I$64)</formula>
    </cfRule>
  </conditionalFormatting>
  <conditionalFormatting sqref="I65">
    <cfRule type="expression" dxfId="2259" priority="757">
      <formula>ISTEXT($I$65)</formula>
    </cfRule>
  </conditionalFormatting>
  <conditionalFormatting sqref="I66">
    <cfRule type="expression" dxfId="2258" priority="756">
      <formula>ISTEXT($I$66)</formula>
    </cfRule>
  </conditionalFormatting>
  <conditionalFormatting sqref="I67">
    <cfRule type="expression" dxfId="2257" priority="755">
      <formula>ISTEXT($I$67)</formula>
    </cfRule>
  </conditionalFormatting>
  <conditionalFormatting sqref="I68">
    <cfRule type="expression" dxfId="2256" priority="754">
      <formula>ISTEXT($I$68)</formula>
    </cfRule>
  </conditionalFormatting>
  <conditionalFormatting sqref="I69">
    <cfRule type="expression" dxfId="2255" priority="753">
      <formula>ISTEXT($I$69)</formula>
    </cfRule>
  </conditionalFormatting>
  <conditionalFormatting sqref="I70">
    <cfRule type="expression" dxfId="2254" priority="752">
      <formula>ISTEXT($I$70)</formula>
    </cfRule>
  </conditionalFormatting>
  <conditionalFormatting sqref="I71">
    <cfRule type="expression" dxfId="2253" priority="751">
      <formula>ISTEXT($I$71)</formula>
    </cfRule>
  </conditionalFormatting>
  <conditionalFormatting sqref="I72">
    <cfRule type="expression" dxfId="2252" priority="750">
      <formula>ISTEXT($I$72)</formula>
    </cfRule>
  </conditionalFormatting>
  <conditionalFormatting sqref="I73">
    <cfRule type="expression" dxfId="2251" priority="749">
      <formula>ISTEXT($I$73)</formula>
    </cfRule>
  </conditionalFormatting>
  <conditionalFormatting sqref="I74">
    <cfRule type="expression" dxfId="2250" priority="748">
      <formula>ISTEXT($I$74)</formula>
    </cfRule>
  </conditionalFormatting>
  <conditionalFormatting sqref="I75">
    <cfRule type="expression" dxfId="2249" priority="747">
      <formula>ISTEXT($I$75)</formula>
    </cfRule>
  </conditionalFormatting>
  <conditionalFormatting sqref="I76">
    <cfRule type="expression" dxfId="2248" priority="746">
      <formula>ISTEXT($I$76)</formula>
    </cfRule>
  </conditionalFormatting>
  <conditionalFormatting sqref="I81">
    <cfRule type="expression" dxfId="2247" priority="715">
      <formula>ISTEXT($I$81)</formula>
    </cfRule>
  </conditionalFormatting>
  <conditionalFormatting sqref="I82">
    <cfRule type="expression" dxfId="2246" priority="714">
      <formula>ISTEXT($I$82)</formula>
    </cfRule>
  </conditionalFormatting>
  <conditionalFormatting sqref="I83">
    <cfRule type="expression" dxfId="2245" priority="713">
      <formula>ISTEXT($I$83)</formula>
    </cfRule>
  </conditionalFormatting>
  <conditionalFormatting sqref="I84">
    <cfRule type="expression" dxfId="2244" priority="712">
      <formula>ISTEXT($I$84)</formula>
    </cfRule>
  </conditionalFormatting>
  <conditionalFormatting sqref="I85">
    <cfRule type="expression" dxfId="2243" priority="711">
      <formula>ISTEXT($I$85)</formula>
    </cfRule>
  </conditionalFormatting>
  <conditionalFormatting sqref="I86">
    <cfRule type="expression" dxfId="2242" priority="710">
      <formula>ISTEXT($I$86)</formula>
    </cfRule>
  </conditionalFormatting>
  <conditionalFormatting sqref="I87">
    <cfRule type="expression" dxfId="2241" priority="709">
      <formula>ISTEXT($I$87)</formula>
    </cfRule>
  </conditionalFormatting>
  <conditionalFormatting sqref="I88">
    <cfRule type="expression" dxfId="2240" priority="708">
      <formula>ISTEXT($I$88)</formula>
    </cfRule>
  </conditionalFormatting>
  <conditionalFormatting sqref="I89">
    <cfRule type="expression" dxfId="2239" priority="707">
      <formula>ISTEXT($I$89)</formula>
    </cfRule>
  </conditionalFormatting>
  <conditionalFormatting sqref="I90">
    <cfRule type="expression" dxfId="2238" priority="706">
      <formula>ISTEXT($I$90)</formula>
    </cfRule>
  </conditionalFormatting>
  <conditionalFormatting sqref="I91">
    <cfRule type="expression" dxfId="2237" priority="705">
      <formula>ISTEXT($I$91)</formula>
    </cfRule>
  </conditionalFormatting>
  <conditionalFormatting sqref="I92">
    <cfRule type="expression" dxfId="2236" priority="704">
      <formula>ISTEXT($I$92)</formula>
    </cfRule>
  </conditionalFormatting>
  <conditionalFormatting sqref="I93">
    <cfRule type="expression" dxfId="2235" priority="703">
      <formula>ISTEXT($I$93)</formula>
    </cfRule>
  </conditionalFormatting>
  <conditionalFormatting sqref="I94">
    <cfRule type="expression" dxfId="2234" priority="702">
      <formula>ISTEXT($I$94)</formula>
    </cfRule>
  </conditionalFormatting>
  <conditionalFormatting sqref="I95">
    <cfRule type="expression" dxfId="2233" priority="701">
      <formula>ISTEXT($I$95)</formula>
    </cfRule>
  </conditionalFormatting>
  <conditionalFormatting sqref="I119">
    <cfRule type="expression" dxfId="2232" priority="685">
      <formula>ISTEXT($I$119)</formula>
    </cfRule>
  </conditionalFormatting>
  <conditionalFormatting sqref="I120">
    <cfRule type="expression" dxfId="2231" priority="684">
      <formula>ISTEXT($I$120)</formula>
    </cfRule>
  </conditionalFormatting>
  <conditionalFormatting sqref="I121">
    <cfRule type="expression" dxfId="2230" priority="683">
      <formula>ISTEXT($I$121)</formula>
    </cfRule>
  </conditionalFormatting>
  <conditionalFormatting sqref="I122">
    <cfRule type="expression" dxfId="2229" priority="682">
      <formula>ISTEXT($I$122)</formula>
    </cfRule>
  </conditionalFormatting>
  <conditionalFormatting sqref="I123">
    <cfRule type="expression" dxfId="2228" priority="681">
      <formula>ISTEXT($I$123)</formula>
    </cfRule>
  </conditionalFormatting>
  <conditionalFormatting sqref="I124">
    <cfRule type="expression" dxfId="2227" priority="680">
      <formula>ISTEXT($I$124)</formula>
    </cfRule>
  </conditionalFormatting>
  <conditionalFormatting sqref="I125">
    <cfRule type="expression" dxfId="2226" priority="679">
      <formula>ISTEXT($I$125)</formula>
    </cfRule>
  </conditionalFormatting>
  <conditionalFormatting sqref="I126">
    <cfRule type="expression" dxfId="2225" priority="678">
      <formula>ISTEXT($I$126)</formula>
    </cfRule>
  </conditionalFormatting>
  <conditionalFormatting sqref="I127">
    <cfRule type="expression" dxfId="2224" priority="677">
      <formula>ISTEXT($I$127)</formula>
    </cfRule>
  </conditionalFormatting>
  <conditionalFormatting sqref="I128">
    <cfRule type="expression" dxfId="2223" priority="676">
      <formula>ISTEXT($I$128)</formula>
    </cfRule>
  </conditionalFormatting>
  <conditionalFormatting sqref="I129">
    <cfRule type="expression" dxfId="2222" priority="675">
      <formula>ISTEXT($I$129)</formula>
    </cfRule>
  </conditionalFormatting>
  <conditionalFormatting sqref="I130">
    <cfRule type="expression" dxfId="2221" priority="674">
      <formula>ISTEXT($I$130)</formula>
    </cfRule>
  </conditionalFormatting>
  <conditionalFormatting sqref="I131">
    <cfRule type="expression" dxfId="2220" priority="673">
      <formula>ISTEXT($I$131)</formula>
    </cfRule>
  </conditionalFormatting>
  <conditionalFormatting sqref="I132">
    <cfRule type="expression" dxfId="2219" priority="672">
      <formula>ISTEXT($I$132)</formula>
    </cfRule>
  </conditionalFormatting>
  <conditionalFormatting sqref="I133">
    <cfRule type="expression" dxfId="2218" priority="671">
      <formula>ISTEXT($I$133)</formula>
    </cfRule>
  </conditionalFormatting>
  <conditionalFormatting sqref="I138">
    <cfRule type="expression" dxfId="2217" priority="670">
      <formula>ISTEXT($I$138)</formula>
    </cfRule>
  </conditionalFormatting>
  <conditionalFormatting sqref="I139">
    <cfRule type="expression" dxfId="2216" priority="669">
      <formula>ISTEXT($I$139)</formula>
    </cfRule>
  </conditionalFormatting>
  <conditionalFormatting sqref="I140">
    <cfRule type="expression" dxfId="2215" priority="668">
      <formula>ISTEXT($I$140)</formula>
    </cfRule>
  </conditionalFormatting>
  <conditionalFormatting sqref="I141">
    <cfRule type="expression" dxfId="2214" priority="667">
      <formula>ISTEXT($I$141)</formula>
    </cfRule>
  </conditionalFormatting>
  <conditionalFormatting sqref="I142">
    <cfRule type="expression" dxfId="2213" priority="666">
      <formula>ISTEXT($I$142)</formula>
    </cfRule>
  </conditionalFormatting>
  <conditionalFormatting sqref="I143">
    <cfRule type="expression" dxfId="2212" priority="665">
      <formula>ISTEXT($I$143)</formula>
    </cfRule>
  </conditionalFormatting>
  <conditionalFormatting sqref="I144">
    <cfRule type="expression" dxfId="2211" priority="664">
      <formula>ISTEXT($I$144)</formula>
    </cfRule>
  </conditionalFormatting>
  <conditionalFormatting sqref="I145">
    <cfRule type="expression" dxfId="2210" priority="663">
      <formula>ISTEXT($I$145)</formula>
    </cfRule>
  </conditionalFormatting>
  <conditionalFormatting sqref="I146">
    <cfRule type="expression" dxfId="2209" priority="662">
      <formula>ISTEXT($I$146)</formula>
    </cfRule>
  </conditionalFormatting>
  <conditionalFormatting sqref="I147">
    <cfRule type="expression" dxfId="2208" priority="661">
      <formula>ISTEXT($I$147)</formula>
    </cfRule>
  </conditionalFormatting>
  <conditionalFormatting sqref="I148">
    <cfRule type="expression" dxfId="2207" priority="660">
      <formula>ISTEXT($I$148)</formula>
    </cfRule>
  </conditionalFormatting>
  <conditionalFormatting sqref="I149">
    <cfRule type="expression" dxfId="2206" priority="659">
      <formula>ISTEXT($I$149)</formula>
    </cfRule>
  </conditionalFormatting>
  <conditionalFormatting sqref="I150">
    <cfRule type="expression" dxfId="2205" priority="658">
      <formula>ISTEXT($I$150)</formula>
    </cfRule>
  </conditionalFormatting>
  <conditionalFormatting sqref="I151">
    <cfRule type="expression" dxfId="2204" priority="657">
      <formula>ISTEXT($I$151)</formula>
    </cfRule>
  </conditionalFormatting>
  <conditionalFormatting sqref="I152">
    <cfRule type="expression" dxfId="2203" priority="656">
      <formula>ISTEXT($I$152)</formula>
    </cfRule>
  </conditionalFormatting>
  <conditionalFormatting sqref="I176">
    <cfRule type="expression" dxfId="2202" priority="640">
      <formula>ISTEXT($I$176)</formula>
    </cfRule>
  </conditionalFormatting>
  <conditionalFormatting sqref="I177">
    <cfRule type="expression" dxfId="2201" priority="639">
      <formula>ISTEXT($I$177)</formula>
    </cfRule>
  </conditionalFormatting>
  <conditionalFormatting sqref="I178">
    <cfRule type="expression" dxfId="2200" priority="638">
      <formula>ISTEXT($I$178)</formula>
    </cfRule>
  </conditionalFormatting>
  <conditionalFormatting sqref="I179">
    <cfRule type="expression" dxfId="2199" priority="637">
      <formula>ISTEXT($I$179)</formula>
    </cfRule>
  </conditionalFormatting>
  <conditionalFormatting sqref="I180">
    <cfRule type="expression" dxfId="2198" priority="636">
      <formula>ISTEXT($I$180)</formula>
    </cfRule>
  </conditionalFormatting>
  <conditionalFormatting sqref="I181">
    <cfRule type="expression" dxfId="2197" priority="635">
      <formula>ISTEXT($I$181)</formula>
    </cfRule>
  </conditionalFormatting>
  <conditionalFormatting sqref="I182">
    <cfRule type="expression" dxfId="2196" priority="634">
      <formula>ISTEXT($I$182)</formula>
    </cfRule>
  </conditionalFormatting>
  <conditionalFormatting sqref="I183">
    <cfRule type="expression" dxfId="2195" priority="633">
      <formula>ISTEXT($I$183)</formula>
    </cfRule>
  </conditionalFormatting>
  <conditionalFormatting sqref="I184">
    <cfRule type="expression" dxfId="2194" priority="632">
      <formula>ISTEXT($I$184)</formula>
    </cfRule>
  </conditionalFormatting>
  <conditionalFormatting sqref="I185">
    <cfRule type="expression" dxfId="2193" priority="631">
      <formula>ISTEXT($I$185)</formula>
    </cfRule>
  </conditionalFormatting>
  <conditionalFormatting sqref="I186">
    <cfRule type="expression" dxfId="2192" priority="630">
      <formula>ISTEXT($I$186)</formula>
    </cfRule>
  </conditionalFormatting>
  <conditionalFormatting sqref="I187">
    <cfRule type="expression" dxfId="2191" priority="629">
      <formula>ISTEXT($I$187)</formula>
    </cfRule>
  </conditionalFormatting>
  <conditionalFormatting sqref="I188">
    <cfRule type="expression" dxfId="2190" priority="628">
      <formula>ISTEXT($I$188)</formula>
    </cfRule>
  </conditionalFormatting>
  <conditionalFormatting sqref="I189">
    <cfRule type="expression" dxfId="2189" priority="627">
      <formula>ISTEXT($I$189)</formula>
    </cfRule>
  </conditionalFormatting>
  <conditionalFormatting sqref="I190">
    <cfRule type="expression" dxfId="2188" priority="626">
      <formula>ISTEXT($I$190)</formula>
    </cfRule>
  </conditionalFormatting>
  <conditionalFormatting sqref="I214">
    <cfRule type="expression" dxfId="2187" priority="610">
      <formula>ISTEXT($I$214)</formula>
    </cfRule>
  </conditionalFormatting>
  <conditionalFormatting sqref="I215">
    <cfRule type="expression" dxfId="2186" priority="609">
      <formula>ISTEXT($I$215)</formula>
    </cfRule>
  </conditionalFormatting>
  <conditionalFormatting sqref="I216">
    <cfRule type="expression" dxfId="2185" priority="608">
      <formula>ISTEXT($I$216)</formula>
    </cfRule>
  </conditionalFormatting>
  <conditionalFormatting sqref="I217">
    <cfRule type="expression" dxfId="2184" priority="607">
      <formula>ISTEXT($I$217)</formula>
    </cfRule>
  </conditionalFormatting>
  <conditionalFormatting sqref="I218">
    <cfRule type="expression" dxfId="2183" priority="606">
      <formula>ISTEXT($I$218)</formula>
    </cfRule>
  </conditionalFormatting>
  <conditionalFormatting sqref="I219">
    <cfRule type="expression" dxfId="2182" priority="605">
      <formula>ISTEXT($I$219)</formula>
    </cfRule>
  </conditionalFormatting>
  <conditionalFormatting sqref="I220">
    <cfRule type="expression" dxfId="2181" priority="604">
      <formula>ISTEXT($I$220)</formula>
    </cfRule>
  </conditionalFormatting>
  <conditionalFormatting sqref="I221">
    <cfRule type="expression" dxfId="2180" priority="603">
      <formula>ISTEXT($I$221)</formula>
    </cfRule>
  </conditionalFormatting>
  <conditionalFormatting sqref="I222">
    <cfRule type="expression" dxfId="2179" priority="602">
      <formula>ISTEXT($I$222)</formula>
    </cfRule>
  </conditionalFormatting>
  <conditionalFormatting sqref="I223">
    <cfRule type="expression" dxfId="2178" priority="601">
      <formula>ISTEXT($I$223)</formula>
    </cfRule>
  </conditionalFormatting>
  <conditionalFormatting sqref="I224">
    <cfRule type="expression" dxfId="2177" priority="600">
      <formula>ISTEXT($I$224)</formula>
    </cfRule>
  </conditionalFormatting>
  <conditionalFormatting sqref="I225">
    <cfRule type="expression" dxfId="2176" priority="599">
      <formula>ISTEXT($I$225)</formula>
    </cfRule>
  </conditionalFormatting>
  <conditionalFormatting sqref="I226">
    <cfRule type="expression" dxfId="2175" priority="598">
      <formula>ISTEXT($I$226)</formula>
    </cfRule>
  </conditionalFormatting>
  <conditionalFormatting sqref="I227">
    <cfRule type="expression" dxfId="2174" priority="597">
      <formula>ISTEXT($I$227)</formula>
    </cfRule>
  </conditionalFormatting>
  <conditionalFormatting sqref="I228">
    <cfRule type="expression" dxfId="2173" priority="596">
      <formula>ISTEXT($I$228)</formula>
    </cfRule>
  </conditionalFormatting>
  <conditionalFormatting sqref="I233">
    <cfRule type="expression" dxfId="2172" priority="565">
      <formula>ISTEXT($I$233)</formula>
    </cfRule>
  </conditionalFormatting>
  <conditionalFormatting sqref="I234">
    <cfRule type="expression" dxfId="2171" priority="564">
      <formula>ISTEXT($I$234)</formula>
    </cfRule>
  </conditionalFormatting>
  <conditionalFormatting sqref="I235">
    <cfRule type="expression" dxfId="2170" priority="563">
      <formula>ISTEXT($I$235)</formula>
    </cfRule>
  </conditionalFormatting>
  <conditionalFormatting sqref="I236">
    <cfRule type="expression" dxfId="2169" priority="562">
      <formula>ISTEXT($I$236)</formula>
    </cfRule>
  </conditionalFormatting>
  <conditionalFormatting sqref="I237">
    <cfRule type="expression" dxfId="2168" priority="561">
      <formula>ISTEXT($I$237)</formula>
    </cfRule>
  </conditionalFormatting>
  <conditionalFormatting sqref="I238">
    <cfRule type="expression" dxfId="2167" priority="560">
      <formula>ISTEXT($I$238)</formula>
    </cfRule>
  </conditionalFormatting>
  <conditionalFormatting sqref="I239">
    <cfRule type="expression" dxfId="2166" priority="559">
      <formula>ISTEXT($I$239)</formula>
    </cfRule>
  </conditionalFormatting>
  <conditionalFormatting sqref="I240">
    <cfRule type="expression" dxfId="2165" priority="558">
      <formula>ISTEXT($I$240)</formula>
    </cfRule>
  </conditionalFormatting>
  <conditionalFormatting sqref="I241">
    <cfRule type="expression" dxfId="2164" priority="557">
      <formula>ISTEXT($I$241)</formula>
    </cfRule>
  </conditionalFormatting>
  <conditionalFormatting sqref="I242">
    <cfRule type="expression" dxfId="2163" priority="556">
      <formula>ISTEXT($I$242)</formula>
    </cfRule>
  </conditionalFormatting>
  <conditionalFormatting sqref="I243">
    <cfRule type="expression" dxfId="2162" priority="555">
      <formula>ISTEXT($I$243)</formula>
    </cfRule>
  </conditionalFormatting>
  <conditionalFormatting sqref="I244">
    <cfRule type="expression" dxfId="2161" priority="554">
      <formula>ISTEXT($I$244)</formula>
    </cfRule>
  </conditionalFormatting>
  <conditionalFormatting sqref="I245">
    <cfRule type="expression" dxfId="2160" priority="553">
      <formula>ISTEXT($I$245)</formula>
    </cfRule>
  </conditionalFormatting>
  <conditionalFormatting sqref="I246">
    <cfRule type="expression" dxfId="2159" priority="552">
      <formula>ISTEXT($I$246)</formula>
    </cfRule>
  </conditionalFormatting>
  <conditionalFormatting sqref="I247">
    <cfRule type="expression" dxfId="2158" priority="551">
      <formula>ISTEXT($I$247)</formula>
    </cfRule>
  </conditionalFormatting>
  <conditionalFormatting sqref="I252">
    <cfRule type="expression" dxfId="2157" priority="550">
      <formula>ISTEXT($I$252)</formula>
    </cfRule>
  </conditionalFormatting>
  <conditionalFormatting sqref="I253">
    <cfRule type="expression" dxfId="2156" priority="549">
      <formula>ISTEXT($I$253)</formula>
    </cfRule>
  </conditionalFormatting>
  <conditionalFormatting sqref="I254">
    <cfRule type="expression" dxfId="2155" priority="548">
      <formula>ISTEXT($I$254)</formula>
    </cfRule>
  </conditionalFormatting>
  <conditionalFormatting sqref="I255">
    <cfRule type="expression" dxfId="2154" priority="547">
      <formula>ISTEXT($I$255)</formula>
    </cfRule>
  </conditionalFormatting>
  <conditionalFormatting sqref="I256">
    <cfRule type="expression" dxfId="2153" priority="546">
      <formula>ISTEXT($I$256)</formula>
    </cfRule>
  </conditionalFormatting>
  <conditionalFormatting sqref="I257">
    <cfRule type="expression" dxfId="2152" priority="545">
      <formula>ISTEXT($I$257)</formula>
    </cfRule>
  </conditionalFormatting>
  <conditionalFormatting sqref="I258">
    <cfRule type="expression" dxfId="2151" priority="544">
      <formula>ISTEXT($I$258)</formula>
    </cfRule>
  </conditionalFormatting>
  <conditionalFormatting sqref="I259">
    <cfRule type="expression" dxfId="2150" priority="543">
      <formula>ISTEXT($I$259)</formula>
    </cfRule>
  </conditionalFormatting>
  <conditionalFormatting sqref="I260">
    <cfRule type="expression" dxfId="2149" priority="542">
      <formula>ISTEXT($I$260)</formula>
    </cfRule>
  </conditionalFormatting>
  <conditionalFormatting sqref="I261">
    <cfRule type="expression" dxfId="2148" priority="541">
      <formula>ISTEXT($I$261)</formula>
    </cfRule>
  </conditionalFormatting>
  <conditionalFormatting sqref="I262">
    <cfRule type="expression" dxfId="2147" priority="540">
      <formula>ISTEXT($I$262)</formula>
    </cfRule>
  </conditionalFormatting>
  <conditionalFormatting sqref="I263">
    <cfRule type="expression" dxfId="2146" priority="539">
      <formula>ISTEXT($I$263)</formula>
    </cfRule>
  </conditionalFormatting>
  <conditionalFormatting sqref="I264">
    <cfRule type="expression" dxfId="2145" priority="538">
      <formula>ISTEXT($I$264)</formula>
    </cfRule>
  </conditionalFormatting>
  <conditionalFormatting sqref="I265">
    <cfRule type="expression" dxfId="2144" priority="537">
      <formula>ISTEXT($I$265)</formula>
    </cfRule>
  </conditionalFormatting>
  <conditionalFormatting sqref="I266">
    <cfRule type="expression" dxfId="2143" priority="536">
      <formula>ISTEXT($I$266)</formula>
    </cfRule>
  </conditionalFormatting>
  <conditionalFormatting sqref="AA3">
    <cfRule type="expression" dxfId="2142" priority="520">
      <formula>ISTEXT($AA$3)</formula>
    </cfRule>
  </conditionalFormatting>
  <conditionalFormatting sqref="AB3">
    <cfRule type="expression" dxfId="2141" priority="519">
      <formula>ISTEXT($AB$3)</formula>
    </cfRule>
  </conditionalFormatting>
  <conditionalFormatting sqref="AC3">
    <cfRule type="expression" dxfId="2140" priority="518">
      <formula>ISTEXT($AC$3)</formula>
    </cfRule>
  </conditionalFormatting>
  <conditionalFormatting sqref="AD3">
    <cfRule type="expression" dxfId="2139" priority="517">
      <formula>ISTEXT($AD$3)</formula>
    </cfRule>
  </conditionalFormatting>
  <conditionalFormatting sqref="AA4">
    <cfRule type="expression" dxfId="2138" priority="516">
      <formula>ISTEXT($AA$4)</formula>
    </cfRule>
  </conditionalFormatting>
  <conditionalFormatting sqref="AB4">
    <cfRule type="expression" dxfId="2137" priority="515">
      <formula>ISTEXT($AB$4)</formula>
    </cfRule>
  </conditionalFormatting>
  <conditionalFormatting sqref="AC4">
    <cfRule type="expression" dxfId="2136" priority="514">
      <formula>ISTEXT($AC$4)</formula>
    </cfRule>
  </conditionalFormatting>
  <conditionalFormatting sqref="AD4">
    <cfRule type="expression" dxfId="2135" priority="513">
      <formula>ISTEXT($AD$4)</formula>
    </cfRule>
  </conditionalFormatting>
  <conditionalFormatting sqref="AA5">
    <cfRule type="expression" dxfId="2134" priority="512">
      <formula>ISTEXT($AA$5)</formula>
    </cfRule>
  </conditionalFormatting>
  <conditionalFormatting sqref="AB5">
    <cfRule type="expression" dxfId="2133" priority="511">
      <formula>ISTEXT($AB$5)</formula>
    </cfRule>
  </conditionalFormatting>
  <conditionalFormatting sqref="AC5">
    <cfRule type="expression" dxfId="2132" priority="510">
      <formula>ISTEXT($AC$5)</formula>
    </cfRule>
  </conditionalFormatting>
  <conditionalFormatting sqref="AD5">
    <cfRule type="expression" dxfId="2131" priority="509">
      <formula>ISTEXT($AD$5)</formula>
    </cfRule>
  </conditionalFormatting>
  <conditionalFormatting sqref="AA6">
    <cfRule type="expression" dxfId="2130" priority="508">
      <formula>ISTEXT($AA$6)</formula>
    </cfRule>
  </conditionalFormatting>
  <conditionalFormatting sqref="AB6">
    <cfRule type="expression" dxfId="2129" priority="507">
      <formula>ISTEXT($AB$6)</formula>
    </cfRule>
  </conditionalFormatting>
  <conditionalFormatting sqref="AC6">
    <cfRule type="expression" dxfId="2128" priority="506">
      <formula>ISTEXT($AC$6)</formula>
    </cfRule>
  </conditionalFormatting>
  <conditionalFormatting sqref="AD6">
    <cfRule type="expression" dxfId="2127" priority="505">
      <formula>ISTEXT($AD$6)</formula>
    </cfRule>
  </conditionalFormatting>
  <conditionalFormatting sqref="AA7">
    <cfRule type="expression" dxfId="2126" priority="504">
      <formula>ISTEXT($AA$7)</formula>
    </cfRule>
  </conditionalFormatting>
  <conditionalFormatting sqref="AB7">
    <cfRule type="expression" dxfId="2125" priority="503">
      <formula>ISTEXT($AB$7)</formula>
    </cfRule>
  </conditionalFormatting>
  <conditionalFormatting sqref="AC7">
    <cfRule type="expression" dxfId="2124" priority="502">
      <formula>ISTEXT($AC$7)</formula>
    </cfRule>
  </conditionalFormatting>
  <conditionalFormatting sqref="AD7">
    <cfRule type="expression" dxfId="2123" priority="501">
      <formula>ISTEXT($AD$7)</formula>
    </cfRule>
  </conditionalFormatting>
  <conditionalFormatting sqref="AA22">
    <cfRule type="expression" dxfId="2122" priority="500">
      <formula>ISTEXT($AA$22)</formula>
    </cfRule>
  </conditionalFormatting>
  <conditionalFormatting sqref="AB22">
    <cfRule type="expression" dxfId="2121" priority="499">
      <formula>ISTEXT($AB$22)</formula>
    </cfRule>
  </conditionalFormatting>
  <conditionalFormatting sqref="AC22">
    <cfRule type="expression" dxfId="2120" priority="498">
      <formula>ISTEXT($AC$22)</formula>
    </cfRule>
  </conditionalFormatting>
  <conditionalFormatting sqref="AD22">
    <cfRule type="expression" dxfId="2119" priority="497">
      <formula>ISTEXT($AD$22)</formula>
    </cfRule>
  </conditionalFormatting>
  <conditionalFormatting sqref="AA23">
    <cfRule type="expression" dxfId="2118" priority="496">
      <formula>ISTEXT($AA$23)</formula>
    </cfRule>
  </conditionalFormatting>
  <conditionalFormatting sqref="AB23">
    <cfRule type="expression" dxfId="2117" priority="495">
      <formula>ISTEXT($AB$23)</formula>
    </cfRule>
  </conditionalFormatting>
  <conditionalFormatting sqref="AC23">
    <cfRule type="expression" dxfId="2116" priority="494">
      <formula>ISTEXT($AC$23)</formula>
    </cfRule>
  </conditionalFormatting>
  <conditionalFormatting sqref="AD23">
    <cfRule type="expression" dxfId="2115" priority="493">
      <formula>ISTEXT($AD$23)</formula>
    </cfRule>
  </conditionalFormatting>
  <conditionalFormatting sqref="AA24">
    <cfRule type="expression" dxfId="2114" priority="492">
      <formula>ISTEXT($AA$24)</formula>
    </cfRule>
  </conditionalFormatting>
  <conditionalFormatting sqref="AB24">
    <cfRule type="expression" dxfId="2113" priority="491">
      <formula>ISTEXT($AB$24)</formula>
    </cfRule>
  </conditionalFormatting>
  <conditionalFormatting sqref="AC24">
    <cfRule type="expression" dxfId="2112" priority="490">
      <formula>ISTEXT($AC$24)</formula>
    </cfRule>
  </conditionalFormatting>
  <conditionalFormatting sqref="AD24">
    <cfRule type="expression" dxfId="2111" priority="489">
      <formula>ISTEXT($AD$24)</formula>
    </cfRule>
  </conditionalFormatting>
  <conditionalFormatting sqref="AA25">
    <cfRule type="expression" dxfId="2110" priority="488">
      <formula>ISTEXT($AA$25)</formula>
    </cfRule>
  </conditionalFormatting>
  <conditionalFormatting sqref="AB25">
    <cfRule type="expression" dxfId="2109" priority="487">
      <formula>ISTEXT($AB$25)</formula>
    </cfRule>
  </conditionalFormatting>
  <conditionalFormatting sqref="AC25">
    <cfRule type="expression" dxfId="2108" priority="486">
      <formula>ISTEXT($AC$25)</formula>
    </cfRule>
  </conditionalFormatting>
  <conditionalFormatting sqref="AD25">
    <cfRule type="expression" dxfId="2107" priority="485">
      <formula>ISTEXT($AD$25)</formula>
    </cfRule>
  </conditionalFormatting>
  <conditionalFormatting sqref="AA26">
    <cfRule type="expression" dxfId="2106" priority="484">
      <formula>ISTEXT($AA$26)</formula>
    </cfRule>
  </conditionalFormatting>
  <conditionalFormatting sqref="AB26">
    <cfRule type="expression" dxfId="2105" priority="483">
      <formula>ISTEXT($AB$26)</formula>
    </cfRule>
  </conditionalFormatting>
  <conditionalFormatting sqref="AC26">
    <cfRule type="expression" dxfId="2104" priority="482">
      <formula>ISTEXT($AC$26)</formula>
    </cfRule>
  </conditionalFormatting>
  <conditionalFormatting sqref="AD26">
    <cfRule type="expression" dxfId="2103" priority="481">
      <formula>ISTEXT($AD$26)</formula>
    </cfRule>
  </conditionalFormatting>
  <conditionalFormatting sqref="AA41">
    <cfRule type="expression" dxfId="2102" priority="480">
      <formula>ISTEXT($AA$41)</formula>
    </cfRule>
  </conditionalFormatting>
  <conditionalFormatting sqref="AB41">
    <cfRule type="expression" dxfId="2101" priority="479">
      <formula>ISTEXT($AB$41)</formula>
    </cfRule>
  </conditionalFormatting>
  <conditionalFormatting sqref="AC41">
    <cfRule type="expression" dxfId="2100" priority="478">
      <formula>ISTEXT($AC$41)</formula>
    </cfRule>
  </conditionalFormatting>
  <conditionalFormatting sqref="AD41">
    <cfRule type="expression" dxfId="2099" priority="477">
      <formula>ISTEXT($AD$41)</formula>
    </cfRule>
  </conditionalFormatting>
  <conditionalFormatting sqref="AA42">
    <cfRule type="expression" dxfId="2098" priority="476">
      <formula>ISTEXT($AA$42)</formula>
    </cfRule>
  </conditionalFormatting>
  <conditionalFormatting sqref="AB42">
    <cfRule type="expression" dxfId="2097" priority="475">
      <formula>ISTEXT($AB$42)</formula>
    </cfRule>
  </conditionalFormatting>
  <conditionalFormatting sqref="AC42">
    <cfRule type="expression" dxfId="2096" priority="474">
      <formula>ISTEXT($AC$42)</formula>
    </cfRule>
  </conditionalFormatting>
  <conditionalFormatting sqref="AD42">
    <cfRule type="expression" dxfId="2095" priority="473">
      <formula>ISTEXT($AD$42)</formula>
    </cfRule>
  </conditionalFormatting>
  <conditionalFormatting sqref="AA43">
    <cfRule type="expression" dxfId="2094" priority="472">
      <formula>ISTEXT($AA$43)</formula>
    </cfRule>
  </conditionalFormatting>
  <conditionalFormatting sqref="AB43">
    <cfRule type="expression" dxfId="2093" priority="471">
      <formula>ISTEXT($AB$43)</formula>
    </cfRule>
  </conditionalFormatting>
  <conditionalFormatting sqref="AC43">
    <cfRule type="expression" dxfId="2092" priority="470">
      <formula>ISTEXT($AC$43)</formula>
    </cfRule>
  </conditionalFormatting>
  <conditionalFormatting sqref="AD43">
    <cfRule type="expression" dxfId="2091" priority="469">
      <formula>ISTEXT($AD$43)</formula>
    </cfRule>
  </conditionalFormatting>
  <conditionalFormatting sqref="AA44">
    <cfRule type="expression" dxfId="2090" priority="468">
      <formula>ISTEXT($AA$44)</formula>
    </cfRule>
  </conditionalFormatting>
  <conditionalFormatting sqref="AB44">
    <cfRule type="expression" dxfId="2089" priority="467">
      <formula>ISTEXT($AB$44)</formula>
    </cfRule>
  </conditionalFormatting>
  <conditionalFormatting sqref="AC44">
    <cfRule type="expression" dxfId="2088" priority="466">
      <formula>ISTEXT($AC$44)</formula>
    </cfRule>
  </conditionalFormatting>
  <conditionalFormatting sqref="AD44">
    <cfRule type="expression" dxfId="2087" priority="465">
      <formula>ISTEXT($AD$44)</formula>
    </cfRule>
  </conditionalFormatting>
  <conditionalFormatting sqref="AA45">
    <cfRule type="expression" dxfId="2086" priority="464">
      <formula>ISTEXT($AA$45)</formula>
    </cfRule>
  </conditionalFormatting>
  <conditionalFormatting sqref="AB45">
    <cfRule type="expression" dxfId="2085" priority="463">
      <formula>ISTEXT($AB$45)</formula>
    </cfRule>
  </conditionalFormatting>
  <conditionalFormatting sqref="AC45">
    <cfRule type="expression" dxfId="2084" priority="462">
      <formula>ISTEXT($AC$45)</formula>
    </cfRule>
  </conditionalFormatting>
  <conditionalFormatting sqref="AD45">
    <cfRule type="expression" dxfId="2083" priority="461">
      <formula>ISTEXT($AD$45)</formula>
    </cfRule>
  </conditionalFormatting>
  <conditionalFormatting sqref="AA60">
    <cfRule type="expression" dxfId="2082" priority="460">
      <formula>ISTEXT($AA$60)</formula>
    </cfRule>
  </conditionalFormatting>
  <conditionalFormatting sqref="AB60">
    <cfRule type="expression" dxfId="2081" priority="459">
      <formula>ISTEXT($AB$60)</formula>
    </cfRule>
  </conditionalFormatting>
  <conditionalFormatting sqref="AC60">
    <cfRule type="expression" dxfId="2080" priority="458">
      <formula>ISTEXT($AC$60)</formula>
    </cfRule>
  </conditionalFormatting>
  <conditionalFormatting sqref="AD60">
    <cfRule type="expression" dxfId="2079" priority="457">
      <formula>ISTEXT($AD$60)</formula>
    </cfRule>
  </conditionalFormatting>
  <conditionalFormatting sqref="AA61">
    <cfRule type="expression" dxfId="2078" priority="456">
      <formula>ISTEXT($AA$61)</formula>
    </cfRule>
  </conditionalFormatting>
  <conditionalFormatting sqref="AB61">
    <cfRule type="expression" dxfId="2077" priority="455">
      <formula>ISTEXT($AB$61)</formula>
    </cfRule>
  </conditionalFormatting>
  <conditionalFormatting sqref="AC61">
    <cfRule type="expression" dxfId="2076" priority="454">
      <formula>ISTEXT($AC$61)</formula>
    </cfRule>
  </conditionalFormatting>
  <conditionalFormatting sqref="AD61">
    <cfRule type="expression" dxfId="2075" priority="453">
      <formula>ISTEXT($AD$61)</formula>
    </cfRule>
  </conditionalFormatting>
  <conditionalFormatting sqref="AA62">
    <cfRule type="expression" dxfId="2074" priority="452">
      <formula>ISTEXT($AA$62)</formula>
    </cfRule>
  </conditionalFormatting>
  <conditionalFormatting sqref="AB62">
    <cfRule type="expression" dxfId="2073" priority="451">
      <formula>ISTEXT($AB$62)</formula>
    </cfRule>
  </conditionalFormatting>
  <conditionalFormatting sqref="AC62">
    <cfRule type="expression" dxfId="2072" priority="450">
      <formula>ISTEXT($AC$62)</formula>
    </cfRule>
  </conditionalFormatting>
  <conditionalFormatting sqref="AD62">
    <cfRule type="expression" dxfId="2071" priority="449">
      <formula>ISTEXT($AD$62)</formula>
    </cfRule>
  </conditionalFormatting>
  <conditionalFormatting sqref="AA63">
    <cfRule type="expression" dxfId="2070" priority="448">
      <formula>ISTEXT($AA$63)</formula>
    </cfRule>
  </conditionalFormatting>
  <conditionalFormatting sqref="AB63">
    <cfRule type="expression" dxfId="2069" priority="447">
      <formula>ISTEXT($AB$63)</formula>
    </cfRule>
  </conditionalFormatting>
  <conditionalFormatting sqref="AC63">
    <cfRule type="expression" dxfId="2068" priority="446">
      <formula>ISTEXT($AC$63)</formula>
    </cfRule>
  </conditionalFormatting>
  <conditionalFormatting sqref="AD63">
    <cfRule type="expression" dxfId="2067" priority="445">
      <formula>ISTEXT($AD$63)</formula>
    </cfRule>
  </conditionalFormatting>
  <conditionalFormatting sqref="AA64">
    <cfRule type="expression" dxfId="2066" priority="444">
      <formula>ISTEXT($AA$64)</formula>
    </cfRule>
  </conditionalFormatting>
  <conditionalFormatting sqref="AB64">
    <cfRule type="expression" dxfId="2065" priority="443">
      <formula>ISTEXT($AB$64)</formula>
    </cfRule>
  </conditionalFormatting>
  <conditionalFormatting sqref="AC64">
    <cfRule type="expression" dxfId="2064" priority="442">
      <formula>ISTEXT($AC$64)</formula>
    </cfRule>
  </conditionalFormatting>
  <conditionalFormatting sqref="AD64">
    <cfRule type="expression" dxfId="2063" priority="441">
      <formula>ISTEXT($AD$64)</formula>
    </cfRule>
  </conditionalFormatting>
  <conditionalFormatting sqref="AA79">
    <cfRule type="expression" dxfId="2062" priority="400">
      <formula>ISTEXT($AA$79)</formula>
    </cfRule>
  </conditionalFormatting>
  <conditionalFormatting sqref="AB79">
    <cfRule type="expression" dxfId="2061" priority="399">
      <formula>ISTEXT($AB$79)</formula>
    </cfRule>
  </conditionalFormatting>
  <conditionalFormatting sqref="AC79">
    <cfRule type="expression" dxfId="2060" priority="398">
      <formula>ISTEXT($AC$79)</formula>
    </cfRule>
  </conditionalFormatting>
  <conditionalFormatting sqref="AD79">
    <cfRule type="expression" dxfId="2059" priority="397">
      <formula>ISTEXT($AD$79)</formula>
    </cfRule>
  </conditionalFormatting>
  <conditionalFormatting sqref="AA80">
    <cfRule type="expression" dxfId="2058" priority="396">
      <formula>ISTEXT($AA$80)</formula>
    </cfRule>
  </conditionalFormatting>
  <conditionalFormatting sqref="AB80">
    <cfRule type="expression" dxfId="2057" priority="395">
      <formula>ISTEXT($AB$80)</formula>
    </cfRule>
  </conditionalFormatting>
  <conditionalFormatting sqref="AC80">
    <cfRule type="expression" dxfId="2056" priority="394">
      <formula>ISTEXT($AC$80)</formula>
    </cfRule>
  </conditionalFormatting>
  <conditionalFormatting sqref="AD80">
    <cfRule type="expression" dxfId="2055" priority="393">
      <formula>ISTEXT($AD$80)</formula>
    </cfRule>
  </conditionalFormatting>
  <conditionalFormatting sqref="AA81">
    <cfRule type="expression" dxfId="2054" priority="392">
      <formula>ISTEXT($AA$81)</formula>
    </cfRule>
  </conditionalFormatting>
  <conditionalFormatting sqref="AB81">
    <cfRule type="expression" dxfId="2053" priority="391">
      <formula>ISTEXT($AB$81)</formula>
    </cfRule>
  </conditionalFormatting>
  <conditionalFormatting sqref="AC81">
    <cfRule type="expression" dxfId="2052" priority="390">
      <formula>ISTEXT($AC$81)</formula>
    </cfRule>
  </conditionalFormatting>
  <conditionalFormatting sqref="AD81">
    <cfRule type="expression" dxfId="2051" priority="389">
      <formula>ISTEXT($AD$81)</formula>
    </cfRule>
  </conditionalFormatting>
  <conditionalFormatting sqref="AA82">
    <cfRule type="expression" dxfId="2050" priority="388">
      <formula>ISTEXT($AA$82)</formula>
    </cfRule>
  </conditionalFormatting>
  <conditionalFormatting sqref="AB82">
    <cfRule type="expression" dxfId="2049" priority="387">
      <formula>ISTEXT($AB$82)</formula>
    </cfRule>
  </conditionalFormatting>
  <conditionalFormatting sqref="AC82">
    <cfRule type="expression" dxfId="2048" priority="386">
      <formula>ISTEXT($AC$82)</formula>
    </cfRule>
  </conditionalFormatting>
  <conditionalFormatting sqref="AD82">
    <cfRule type="expression" dxfId="2047" priority="385">
      <formula>ISTEXT($AD$82)</formula>
    </cfRule>
  </conditionalFormatting>
  <conditionalFormatting sqref="AA83">
    <cfRule type="expression" dxfId="2046" priority="384">
      <formula>ISTEXT($AA$83)</formula>
    </cfRule>
  </conditionalFormatting>
  <conditionalFormatting sqref="AB83">
    <cfRule type="expression" dxfId="2045" priority="383">
      <formula>ISTEXT($AB$83)</formula>
    </cfRule>
  </conditionalFormatting>
  <conditionalFormatting sqref="AC83">
    <cfRule type="expression" dxfId="2044" priority="382">
      <formula>ISTEXT($AC$83)</formula>
    </cfRule>
  </conditionalFormatting>
  <conditionalFormatting sqref="AD83">
    <cfRule type="expression" dxfId="2043" priority="381">
      <formula>ISTEXT($AD$83)</formula>
    </cfRule>
  </conditionalFormatting>
  <conditionalFormatting sqref="AA117">
    <cfRule type="expression" dxfId="2042" priority="360">
      <formula>ISTEXT($AA$117)</formula>
    </cfRule>
  </conditionalFormatting>
  <conditionalFormatting sqref="AB117">
    <cfRule type="expression" dxfId="2041" priority="359">
      <formula>ISTEXT($AB$117)</formula>
    </cfRule>
  </conditionalFormatting>
  <conditionalFormatting sqref="AC117">
    <cfRule type="expression" dxfId="2040" priority="358">
      <formula>ISTEXT($AC$117)</formula>
    </cfRule>
  </conditionalFormatting>
  <conditionalFormatting sqref="AD117">
    <cfRule type="expression" dxfId="2039" priority="357">
      <formula>ISTEXT($AD$117)</formula>
    </cfRule>
  </conditionalFormatting>
  <conditionalFormatting sqref="AA118">
    <cfRule type="expression" dxfId="2038" priority="356">
      <formula>ISTEXT($AA$118)</formula>
    </cfRule>
  </conditionalFormatting>
  <conditionalFormatting sqref="AB118">
    <cfRule type="expression" dxfId="2037" priority="355">
      <formula>ISTEXT($AB$118)</formula>
    </cfRule>
  </conditionalFormatting>
  <conditionalFormatting sqref="AC118">
    <cfRule type="expression" dxfId="2036" priority="354">
      <formula>ISTEXT($AC$118)</formula>
    </cfRule>
  </conditionalFormatting>
  <conditionalFormatting sqref="AD118">
    <cfRule type="expression" dxfId="2035" priority="353">
      <formula>ISTEXT($AD$118)</formula>
    </cfRule>
  </conditionalFormatting>
  <conditionalFormatting sqref="AA119">
    <cfRule type="expression" dxfId="2034" priority="352">
      <formula>ISTEXT($AA$119)</formula>
    </cfRule>
  </conditionalFormatting>
  <conditionalFormatting sqref="AB119">
    <cfRule type="expression" dxfId="2033" priority="351">
      <formula>ISTEXT($AB$119)</formula>
    </cfRule>
  </conditionalFormatting>
  <conditionalFormatting sqref="AC119">
    <cfRule type="expression" dxfId="2032" priority="350">
      <formula>ISTEXT($AC$119)</formula>
    </cfRule>
  </conditionalFormatting>
  <conditionalFormatting sqref="AD119">
    <cfRule type="expression" dxfId="2031" priority="349">
      <formula>ISTEXT($AD$119)</formula>
    </cfRule>
  </conditionalFormatting>
  <conditionalFormatting sqref="AA120">
    <cfRule type="expression" dxfId="2030" priority="348">
      <formula>ISTEXT($AA$120)</formula>
    </cfRule>
  </conditionalFormatting>
  <conditionalFormatting sqref="AB120">
    <cfRule type="expression" dxfId="2029" priority="347">
      <formula>ISTEXT($AB$120)</formula>
    </cfRule>
  </conditionalFormatting>
  <conditionalFormatting sqref="AC120">
    <cfRule type="expression" dxfId="2028" priority="346">
      <formula>ISTEXT($AC$120)</formula>
    </cfRule>
  </conditionalFormatting>
  <conditionalFormatting sqref="AD120">
    <cfRule type="expression" dxfId="2027" priority="345">
      <formula>ISTEXT($AD$120)</formula>
    </cfRule>
  </conditionalFormatting>
  <conditionalFormatting sqref="AA121">
    <cfRule type="expression" dxfId="2026" priority="344">
      <formula>ISTEXT($AA$121)</formula>
    </cfRule>
  </conditionalFormatting>
  <conditionalFormatting sqref="AB121">
    <cfRule type="expression" dxfId="2025" priority="343">
      <formula>ISTEXT($AB$121)</formula>
    </cfRule>
  </conditionalFormatting>
  <conditionalFormatting sqref="AC121">
    <cfRule type="expression" dxfId="2024" priority="342">
      <formula>ISTEXT($AC$121)</formula>
    </cfRule>
  </conditionalFormatting>
  <conditionalFormatting sqref="AD121">
    <cfRule type="expression" dxfId="2023" priority="341">
      <formula>ISTEXT($AD$121)</formula>
    </cfRule>
  </conditionalFormatting>
  <conditionalFormatting sqref="AA136">
    <cfRule type="expression" dxfId="2022" priority="340">
      <formula>ISTEXT($AA$136)</formula>
    </cfRule>
  </conditionalFormatting>
  <conditionalFormatting sqref="AB136">
    <cfRule type="expression" dxfId="2021" priority="339">
      <formula>ISTEXT($AB$136)</formula>
    </cfRule>
  </conditionalFormatting>
  <conditionalFormatting sqref="AC136">
    <cfRule type="expression" dxfId="2020" priority="338">
      <formula>ISTEXT($AC$136)</formula>
    </cfRule>
  </conditionalFormatting>
  <conditionalFormatting sqref="AD136">
    <cfRule type="expression" dxfId="2019" priority="337">
      <formula>ISTEXT($AD$136)</formula>
    </cfRule>
  </conditionalFormatting>
  <conditionalFormatting sqref="AA137">
    <cfRule type="expression" dxfId="2018" priority="336">
      <formula>ISTEXT($AA$137)</formula>
    </cfRule>
  </conditionalFormatting>
  <conditionalFormatting sqref="AB137">
    <cfRule type="expression" dxfId="2017" priority="335">
      <formula>ISTEXT($AB$137)</formula>
    </cfRule>
  </conditionalFormatting>
  <conditionalFormatting sqref="AC137">
    <cfRule type="expression" dxfId="2016" priority="334">
      <formula>ISTEXT($AC$137)</formula>
    </cfRule>
  </conditionalFormatting>
  <conditionalFormatting sqref="AD137">
    <cfRule type="expression" dxfId="2015" priority="333">
      <formula>ISTEXT($AD$137)</formula>
    </cfRule>
  </conditionalFormatting>
  <conditionalFormatting sqref="AA138">
    <cfRule type="expression" dxfId="2014" priority="332">
      <formula>ISTEXT($AA$138)</formula>
    </cfRule>
  </conditionalFormatting>
  <conditionalFormatting sqref="AB138">
    <cfRule type="expression" dxfId="2013" priority="331">
      <formula>ISTEXT($AB$138)</formula>
    </cfRule>
  </conditionalFormatting>
  <conditionalFormatting sqref="AC138">
    <cfRule type="expression" dxfId="2012" priority="330">
      <formula>ISTEXT($AC$138)</formula>
    </cfRule>
  </conditionalFormatting>
  <conditionalFormatting sqref="AD138">
    <cfRule type="expression" dxfId="2011" priority="329">
      <formula>ISTEXT($AD$138)</formula>
    </cfRule>
  </conditionalFormatting>
  <conditionalFormatting sqref="AA139">
    <cfRule type="expression" dxfId="2010" priority="328">
      <formula>ISTEXT($AA$139)</formula>
    </cfRule>
  </conditionalFormatting>
  <conditionalFormatting sqref="AB139">
    <cfRule type="expression" dxfId="2009" priority="327">
      <formula>ISTEXT($AB$139)</formula>
    </cfRule>
  </conditionalFormatting>
  <conditionalFormatting sqref="AC139">
    <cfRule type="expression" dxfId="2008" priority="326">
      <formula>ISTEXT($AC$139)</formula>
    </cfRule>
  </conditionalFormatting>
  <conditionalFormatting sqref="AD139">
    <cfRule type="expression" dxfId="2007" priority="325">
      <formula>ISTEXT($AD$139)</formula>
    </cfRule>
  </conditionalFormatting>
  <conditionalFormatting sqref="AA140">
    <cfRule type="expression" dxfId="2006" priority="324">
      <formula>ISTEXT($AA$140)</formula>
    </cfRule>
  </conditionalFormatting>
  <conditionalFormatting sqref="AB140">
    <cfRule type="expression" dxfId="2005" priority="323">
      <formula>ISTEXT($AB$140)</formula>
    </cfRule>
  </conditionalFormatting>
  <conditionalFormatting sqref="AC140">
    <cfRule type="expression" dxfId="2004" priority="322">
      <formula>ISTEXT($AC$140)</formula>
    </cfRule>
  </conditionalFormatting>
  <conditionalFormatting sqref="AD140">
    <cfRule type="expression" dxfId="2003" priority="321">
      <formula>ISTEXT($AD$140)</formula>
    </cfRule>
  </conditionalFormatting>
  <conditionalFormatting sqref="AA174">
    <cfRule type="expression" dxfId="2002" priority="300">
      <formula>ISTEXT($AA$174)</formula>
    </cfRule>
  </conditionalFormatting>
  <conditionalFormatting sqref="AB174">
    <cfRule type="expression" dxfId="2001" priority="299">
      <formula>ISTEXT($AB$174)</formula>
    </cfRule>
  </conditionalFormatting>
  <conditionalFormatting sqref="AC174">
    <cfRule type="expression" dxfId="2000" priority="298">
      <formula>ISTEXT($AC$174)</formula>
    </cfRule>
  </conditionalFormatting>
  <conditionalFormatting sqref="AD174">
    <cfRule type="expression" dxfId="1999" priority="297">
      <formula>ISTEXT($AD$174)</formula>
    </cfRule>
  </conditionalFormatting>
  <conditionalFormatting sqref="AA175">
    <cfRule type="expression" dxfId="1998" priority="296">
      <formula>ISTEXT($AA$175)</formula>
    </cfRule>
  </conditionalFormatting>
  <conditionalFormatting sqref="AB175">
    <cfRule type="expression" dxfId="1997" priority="295">
      <formula>ISTEXT($AB$175)</formula>
    </cfRule>
  </conditionalFormatting>
  <conditionalFormatting sqref="AC175">
    <cfRule type="expression" dxfId="1996" priority="294">
      <formula>ISTEXT($AC$175)</formula>
    </cfRule>
  </conditionalFormatting>
  <conditionalFormatting sqref="AD175">
    <cfRule type="expression" dxfId="1995" priority="293">
      <formula>ISTEXT($AD$175)</formula>
    </cfRule>
  </conditionalFormatting>
  <conditionalFormatting sqref="AA176">
    <cfRule type="expression" dxfId="1994" priority="292">
      <formula>ISTEXT($AA$176)</formula>
    </cfRule>
  </conditionalFormatting>
  <conditionalFormatting sqref="AB176">
    <cfRule type="expression" dxfId="1993" priority="291">
      <formula>ISTEXT($AB$176)</formula>
    </cfRule>
  </conditionalFormatting>
  <conditionalFormatting sqref="AC176">
    <cfRule type="expression" dxfId="1992" priority="290">
      <formula>ISTEXT($AC$176)</formula>
    </cfRule>
  </conditionalFormatting>
  <conditionalFormatting sqref="AD176">
    <cfRule type="expression" dxfId="1991" priority="289">
      <formula>ISTEXT($AD$176)</formula>
    </cfRule>
  </conditionalFormatting>
  <conditionalFormatting sqref="AA177">
    <cfRule type="expression" dxfId="1990" priority="288">
      <formula>ISTEXT($AA$177)</formula>
    </cfRule>
  </conditionalFormatting>
  <conditionalFormatting sqref="AB177">
    <cfRule type="expression" dxfId="1989" priority="287">
      <formula>ISTEXT($AB$177)</formula>
    </cfRule>
  </conditionalFormatting>
  <conditionalFormatting sqref="AC177">
    <cfRule type="expression" dxfId="1988" priority="286">
      <formula>ISTEXT($AC$177)</formula>
    </cfRule>
  </conditionalFormatting>
  <conditionalFormatting sqref="AD177">
    <cfRule type="expression" dxfId="1987" priority="285">
      <formula>ISTEXT($AD$177)</formula>
    </cfRule>
  </conditionalFormatting>
  <conditionalFormatting sqref="AA178">
    <cfRule type="expression" dxfId="1986" priority="284">
      <formula>ISTEXT($AA$178)</formula>
    </cfRule>
  </conditionalFormatting>
  <conditionalFormatting sqref="AB178">
    <cfRule type="expression" dxfId="1985" priority="283">
      <formula>ISTEXT($AB$178)</formula>
    </cfRule>
  </conditionalFormatting>
  <conditionalFormatting sqref="AC178">
    <cfRule type="expression" dxfId="1984" priority="282">
      <formula>ISTEXT($AC$178)</formula>
    </cfRule>
  </conditionalFormatting>
  <conditionalFormatting sqref="AD178">
    <cfRule type="expression" dxfId="1983" priority="281">
      <formula>ISTEXT($AD$178)</formula>
    </cfRule>
  </conditionalFormatting>
  <conditionalFormatting sqref="AA212">
    <cfRule type="expression" dxfId="1982" priority="260">
      <formula>ISTEXT($AA$212)</formula>
    </cfRule>
  </conditionalFormatting>
  <conditionalFormatting sqref="AB212">
    <cfRule type="expression" dxfId="1981" priority="259">
      <formula>ISTEXT($AB$212)</formula>
    </cfRule>
  </conditionalFormatting>
  <conditionalFormatting sqref="AC212">
    <cfRule type="expression" dxfId="1980" priority="258">
      <formula>ISTEXT($AC$212)</formula>
    </cfRule>
  </conditionalFormatting>
  <conditionalFormatting sqref="AD212">
    <cfRule type="expression" dxfId="1979" priority="257">
      <formula>ISTEXT($AD$212)</formula>
    </cfRule>
  </conditionalFormatting>
  <conditionalFormatting sqref="AA213">
    <cfRule type="expression" dxfId="1978" priority="256">
      <formula>ISTEXT($AA$213)</formula>
    </cfRule>
  </conditionalFormatting>
  <conditionalFormatting sqref="AB213">
    <cfRule type="expression" dxfId="1977" priority="255">
      <formula>ISTEXT($AB$213)</formula>
    </cfRule>
  </conditionalFormatting>
  <conditionalFormatting sqref="AC213">
    <cfRule type="expression" dxfId="1976" priority="254">
      <formula>ISTEXT($AC$213)</formula>
    </cfRule>
  </conditionalFormatting>
  <conditionalFormatting sqref="AD213">
    <cfRule type="expression" dxfId="1975" priority="253">
      <formula>ISTEXT($AD$213)</formula>
    </cfRule>
  </conditionalFormatting>
  <conditionalFormatting sqref="AA214">
    <cfRule type="expression" dxfId="1974" priority="252">
      <formula>ISTEXT($AA$214)</formula>
    </cfRule>
  </conditionalFormatting>
  <conditionalFormatting sqref="AB214">
    <cfRule type="expression" dxfId="1973" priority="251">
      <formula>ISTEXT($AB$214)</formula>
    </cfRule>
  </conditionalFormatting>
  <conditionalFormatting sqref="AC214">
    <cfRule type="expression" dxfId="1972" priority="250">
      <formula>ISTEXT($AC$214)</formula>
    </cfRule>
  </conditionalFormatting>
  <conditionalFormatting sqref="AD214">
    <cfRule type="expression" dxfId="1971" priority="249">
      <formula>ISTEXT($AD$214)</formula>
    </cfRule>
  </conditionalFormatting>
  <conditionalFormatting sqref="AA215">
    <cfRule type="expression" dxfId="1970" priority="248">
      <formula>ISTEXT($AA$215)</formula>
    </cfRule>
  </conditionalFormatting>
  <conditionalFormatting sqref="AB215">
    <cfRule type="expression" dxfId="1969" priority="247">
      <formula>ISTEXT($AB$215)</formula>
    </cfRule>
  </conditionalFormatting>
  <conditionalFormatting sqref="AC215">
    <cfRule type="expression" dxfId="1968" priority="246">
      <formula>ISTEXT($AC$215)</formula>
    </cfRule>
  </conditionalFormatting>
  <conditionalFormatting sqref="AD215">
    <cfRule type="expression" dxfId="1967" priority="245">
      <formula>ISTEXT($AD$215)</formula>
    </cfRule>
  </conditionalFormatting>
  <conditionalFormatting sqref="AA216">
    <cfRule type="expression" dxfId="1966" priority="244">
      <formula>ISTEXT($AA$216)</formula>
    </cfRule>
  </conditionalFormatting>
  <conditionalFormatting sqref="AB216">
    <cfRule type="expression" dxfId="1965" priority="243">
      <formula>ISTEXT($AB$216)</formula>
    </cfRule>
  </conditionalFormatting>
  <conditionalFormatting sqref="AC216">
    <cfRule type="expression" dxfId="1964" priority="242">
      <formula>ISTEXT($AC$216)</formula>
    </cfRule>
  </conditionalFormatting>
  <conditionalFormatting sqref="AD216">
    <cfRule type="expression" dxfId="1963" priority="241">
      <formula>ISTEXT($AD$216)</formula>
    </cfRule>
  </conditionalFormatting>
  <conditionalFormatting sqref="AA231">
    <cfRule type="expression" dxfId="1962" priority="200">
      <formula>ISTEXT($AA$231)</formula>
    </cfRule>
  </conditionalFormatting>
  <conditionalFormatting sqref="AB231">
    <cfRule type="expression" dxfId="1961" priority="199">
      <formula>ISTEXT($AB$231)</formula>
    </cfRule>
  </conditionalFormatting>
  <conditionalFormatting sqref="AC231">
    <cfRule type="expression" dxfId="1960" priority="198">
      <formula>ISTEXT($AC$231)</formula>
    </cfRule>
  </conditionalFormatting>
  <conditionalFormatting sqref="AD231">
    <cfRule type="expression" dxfId="1959" priority="197">
      <formula>ISTEXT($AD$231)</formula>
    </cfRule>
  </conditionalFormatting>
  <conditionalFormatting sqref="AA232">
    <cfRule type="expression" dxfId="1958" priority="196">
      <formula>ISTEXT($AA$232)</formula>
    </cfRule>
  </conditionalFormatting>
  <conditionalFormatting sqref="AB232">
    <cfRule type="expression" dxfId="1957" priority="195">
      <formula>ISTEXT($AB$232)</formula>
    </cfRule>
  </conditionalFormatting>
  <conditionalFormatting sqref="AC232">
    <cfRule type="expression" dxfId="1956" priority="194">
      <formula>ISTEXT($AC$232)</formula>
    </cfRule>
  </conditionalFormatting>
  <conditionalFormatting sqref="AD232">
    <cfRule type="expression" dxfId="1955" priority="193">
      <formula>ISTEXT($AD$232)</formula>
    </cfRule>
  </conditionalFormatting>
  <conditionalFormatting sqref="AA233">
    <cfRule type="expression" dxfId="1954" priority="192">
      <formula>ISTEXT($AA$233)</formula>
    </cfRule>
  </conditionalFormatting>
  <conditionalFormatting sqref="AB233">
    <cfRule type="expression" dxfId="1953" priority="191">
      <formula>ISTEXT($AB$233)</formula>
    </cfRule>
  </conditionalFormatting>
  <conditionalFormatting sqref="AC233">
    <cfRule type="expression" dxfId="1952" priority="190">
      <formula>ISTEXT($AC$233)</formula>
    </cfRule>
  </conditionalFormatting>
  <conditionalFormatting sqref="AD233">
    <cfRule type="expression" dxfId="1951" priority="189">
      <formula>ISTEXT($AD$233)</formula>
    </cfRule>
  </conditionalFormatting>
  <conditionalFormatting sqref="AA234">
    <cfRule type="expression" dxfId="1950" priority="188">
      <formula>ISTEXT($AA$234)</formula>
    </cfRule>
  </conditionalFormatting>
  <conditionalFormatting sqref="AB234">
    <cfRule type="expression" dxfId="1949" priority="187">
      <formula>ISTEXT($AB$234)</formula>
    </cfRule>
  </conditionalFormatting>
  <conditionalFormatting sqref="AC234">
    <cfRule type="expression" dxfId="1948" priority="186">
      <formula>ISTEXT($AC$234)</formula>
    </cfRule>
  </conditionalFormatting>
  <conditionalFormatting sqref="AD234">
    <cfRule type="expression" dxfId="1947" priority="185">
      <formula>ISTEXT($AD$234)</formula>
    </cfRule>
  </conditionalFormatting>
  <conditionalFormatting sqref="AA235">
    <cfRule type="expression" dxfId="1946" priority="184">
      <formula>ISTEXT($AA$235)</formula>
    </cfRule>
  </conditionalFormatting>
  <conditionalFormatting sqref="AB235">
    <cfRule type="expression" dxfId="1945" priority="183">
      <formula>ISTEXT($AB$235)</formula>
    </cfRule>
  </conditionalFormatting>
  <conditionalFormatting sqref="AC235">
    <cfRule type="expression" dxfId="1944" priority="182">
      <formula>ISTEXT($AC$235)</formula>
    </cfRule>
  </conditionalFormatting>
  <conditionalFormatting sqref="AD235">
    <cfRule type="expression" dxfId="1943" priority="181">
      <formula>ISTEXT($AD$235)</formula>
    </cfRule>
  </conditionalFormatting>
  <conditionalFormatting sqref="AA250">
    <cfRule type="expression" dxfId="1942" priority="180">
      <formula>ISTEXT($AA$250)</formula>
    </cfRule>
  </conditionalFormatting>
  <conditionalFormatting sqref="AB250">
    <cfRule type="expression" dxfId="1941" priority="179">
      <formula>ISTEXT($AB$250)</formula>
    </cfRule>
  </conditionalFormatting>
  <conditionalFormatting sqref="AC250">
    <cfRule type="expression" dxfId="1940" priority="178">
      <formula>ISTEXT($AC$250)</formula>
    </cfRule>
  </conditionalFormatting>
  <conditionalFormatting sqref="AD250">
    <cfRule type="expression" dxfId="1939" priority="177">
      <formula>ISTEXT($AD$250)</formula>
    </cfRule>
  </conditionalFormatting>
  <conditionalFormatting sqref="AA251">
    <cfRule type="expression" dxfId="1938" priority="176">
      <formula>ISTEXT($AA$251)</formula>
    </cfRule>
  </conditionalFormatting>
  <conditionalFormatting sqref="AB251">
    <cfRule type="expression" dxfId="1937" priority="175">
      <formula>ISTEXT($AB$251)</formula>
    </cfRule>
  </conditionalFormatting>
  <conditionalFormatting sqref="AC251">
    <cfRule type="expression" dxfId="1936" priority="174">
      <formula>ISTEXT($AC$251)</formula>
    </cfRule>
  </conditionalFormatting>
  <conditionalFormatting sqref="AD251">
    <cfRule type="expression" dxfId="1935" priority="173">
      <formula>ISTEXT($AD$251)</formula>
    </cfRule>
  </conditionalFormatting>
  <conditionalFormatting sqref="AA252">
    <cfRule type="expression" dxfId="1934" priority="172">
      <formula>ISTEXT($AA$252)</formula>
    </cfRule>
  </conditionalFormatting>
  <conditionalFormatting sqref="AB252">
    <cfRule type="expression" dxfId="1933" priority="171">
      <formula>ISTEXT($AB$252)</formula>
    </cfRule>
  </conditionalFormatting>
  <conditionalFormatting sqref="AC252">
    <cfRule type="expression" dxfId="1932" priority="170">
      <formula>ISTEXT($AC$252)</formula>
    </cfRule>
  </conditionalFormatting>
  <conditionalFormatting sqref="AD252">
    <cfRule type="expression" dxfId="1931" priority="169">
      <formula>ISTEXT($AD$252)</formula>
    </cfRule>
  </conditionalFormatting>
  <conditionalFormatting sqref="AA253">
    <cfRule type="expression" dxfId="1930" priority="168">
      <formula>ISTEXT($AA$253)</formula>
    </cfRule>
  </conditionalFormatting>
  <conditionalFormatting sqref="AB253">
    <cfRule type="expression" dxfId="1929" priority="167">
      <formula>ISTEXT($AB$253)</formula>
    </cfRule>
  </conditionalFormatting>
  <conditionalFormatting sqref="AC253">
    <cfRule type="expression" dxfId="1928" priority="166">
      <formula>ISTEXT($AC$253)</formula>
    </cfRule>
  </conditionalFormatting>
  <conditionalFormatting sqref="AD253">
    <cfRule type="expression" dxfId="1927" priority="165">
      <formula>ISTEXT($AD$253)</formula>
    </cfRule>
  </conditionalFormatting>
  <conditionalFormatting sqref="AA254">
    <cfRule type="expression" dxfId="1926" priority="164">
      <formula>ISTEXT($AA$254)</formula>
    </cfRule>
  </conditionalFormatting>
  <conditionalFormatting sqref="AB254">
    <cfRule type="expression" dxfId="1925" priority="163">
      <formula>ISTEXT($AB$254)</formula>
    </cfRule>
  </conditionalFormatting>
  <conditionalFormatting sqref="AC254">
    <cfRule type="expression" dxfId="1924" priority="162">
      <formula>ISTEXT($AC$254)</formula>
    </cfRule>
  </conditionalFormatting>
  <conditionalFormatting sqref="AD254">
    <cfRule type="expression" dxfId="1923" priority="161">
      <formula>ISTEXT($AD$254)</formula>
    </cfRule>
  </conditionalFormatting>
  <conditionalFormatting sqref="AD197">
    <cfRule type="expression" dxfId="1922" priority="36">
      <formula>ISTEXT($AD$45)</formula>
    </cfRule>
  </conditionalFormatting>
  <conditionalFormatting sqref="I157">
    <cfRule type="expression" dxfId="1921" priority="105">
      <formula>ISTEXT($I$43)</formula>
    </cfRule>
  </conditionalFormatting>
  <conditionalFormatting sqref="I158">
    <cfRule type="expression" dxfId="1920" priority="104">
      <formula>ISTEXT($I$44)</formula>
    </cfRule>
  </conditionalFormatting>
  <conditionalFormatting sqref="I159">
    <cfRule type="expression" dxfId="1919" priority="103">
      <formula>ISTEXT($I$45)</formula>
    </cfRule>
  </conditionalFormatting>
  <conditionalFormatting sqref="I160">
    <cfRule type="expression" dxfId="1918" priority="102">
      <formula>ISTEXT($I$46)</formula>
    </cfRule>
  </conditionalFormatting>
  <conditionalFormatting sqref="I161">
    <cfRule type="expression" dxfId="1917" priority="101">
      <formula>ISTEXT($I$47)</formula>
    </cfRule>
  </conditionalFormatting>
  <conditionalFormatting sqref="I162">
    <cfRule type="expression" dxfId="1916" priority="100">
      <formula>ISTEXT($I$48)</formula>
    </cfRule>
  </conditionalFormatting>
  <conditionalFormatting sqref="I163">
    <cfRule type="expression" dxfId="1915" priority="99">
      <formula>ISTEXT($I$49)</formula>
    </cfRule>
  </conditionalFormatting>
  <conditionalFormatting sqref="I164">
    <cfRule type="expression" dxfId="1914" priority="98">
      <formula>ISTEXT($I$50)</formula>
    </cfRule>
  </conditionalFormatting>
  <conditionalFormatting sqref="I165">
    <cfRule type="expression" dxfId="1913" priority="97">
      <formula>ISTEXT($I$51)</formula>
    </cfRule>
  </conditionalFormatting>
  <conditionalFormatting sqref="I166">
    <cfRule type="expression" dxfId="1912" priority="96">
      <formula>ISTEXT($I$52)</formula>
    </cfRule>
  </conditionalFormatting>
  <conditionalFormatting sqref="I167">
    <cfRule type="expression" dxfId="1911" priority="95">
      <formula>ISTEXT($I$53)</formula>
    </cfRule>
  </conditionalFormatting>
  <conditionalFormatting sqref="I168">
    <cfRule type="expression" dxfId="1910" priority="94">
      <formula>ISTEXT($I$54)</formula>
    </cfRule>
  </conditionalFormatting>
  <conditionalFormatting sqref="I169">
    <cfRule type="expression" dxfId="1909" priority="93">
      <formula>ISTEXT($I$55)</formula>
    </cfRule>
  </conditionalFormatting>
  <conditionalFormatting sqref="I170">
    <cfRule type="expression" dxfId="1908" priority="92">
      <formula>ISTEXT($I$56)</formula>
    </cfRule>
  </conditionalFormatting>
  <conditionalFormatting sqref="I171">
    <cfRule type="expression" dxfId="1907" priority="91">
      <formula>ISTEXT($I$57)</formula>
    </cfRule>
  </conditionalFormatting>
  <conditionalFormatting sqref="AA155">
    <cfRule type="expression" dxfId="1906" priority="90">
      <formula>ISTEXT($AA$41)</formula>
    </cfRule>
  </conditionalFormatting>
  <conditionalFormatting sqref="AB155">
    <cfRule type="expression" dxfId="1905" priority="89">
      <formula>ISTEXT($AB$41)</formula>
    </cfRule>
  </conditionalFormatting>
  <conditionalFormatting sqref="AC155">
    <cfRule type="expression" dxfId="1904" priority="88">
      <formula>ISTEXT($AC$41)</formula>
    </cfRule>
  </conditionalFormatting>
  <conditionalFormatting sqref="AD155">
    <cfRule type="expression" dxfId="1903" priority="87">
      <formula>ISTEXT($AD$41)</formula>
    </cfRule>
  </conditionalFormatting>
  <conditionalFormatting sqref="AA156">
    <cfRule type="expression" dxfId="1902" priority="86">
      <formula>ISTEXT($AA$42)</formula>
    </cfRule>
  </conditionalFormatting>
  <conditionalFormatting sqref="AB156">
    <cfRule type="expression" dxfId="1901" priority="85">
      <formula>ISTEXT($AB$42)</formula>
    </cfRule>
  </conditionalFormatting>
  <conditionalFormatting sqref="AC156">
    <cfRule type="expression" dxfId="1900" priority="84">
      <formula>ISTEXT($AC$42)</formula>
    </cfRule>
  </conditionalFormatting>
  <conditionalFormatting sqref="AD156">
    <cfRule type="expression" dxfId="1899" priority="83">
      <formula>ISTEXT($AD$42)</formula>
    </cfRule>
  </conditionalFormatting>
  <conditionalFormatting sqref="AA157">
    <cfRule type="expression" dxfId="1898" priority="82">
      <formula>ISTEXT($AA$43)</formula>
    </cfRule>
  </conditionalFormatting>
  <conditionalFormatting sqref="AB157">
    <cfRule type="expression" dxfId="1897" priority="81">
      <formula>ISTEXT($AB$43)</formula>
    </cfRule>
  </conditionalFormatting>
  <conditionalFormatting sqref="AC157">
    <cfRule type="expression" dxfId="1896" priority="80">
      <formula>ISTEXT($AC$43)</formula>
    </cfRule>
  </conditionalFormatting>
  <conditionalFormatting sqref="AD157">
    <cfRule type="expression" dxfId="1895" priority="79">
      <formula>ISTEXT($AD$43)</formula>
    </cfRule>
  </conditionalFormatting>
  <conditionalFormatting sqref="AA158">
    <cfRule type="expression" dxfId="1894" priority="78">
      <formula>ISTEXT($AA$44)</formula>
    </cfRule>
  </conditionalFormatting>
  <conditionalFormatting sqref="AB158">
    <cfRule type="expression" dxfId="1893" priority="77">
      <formula>ISTEXT($AB$44)</formula>
    </cfRule>
  </conditionalFormatting>
  <conditionalFormatting sqref="AC158">
    <cfRule type="expression" dxfId="1892" priority="76">
      <formula>ISTEXT($AC$44)</formula>
    </cfRule>
  </conditionalFormatting>
  <conditionalFormatting sqref="AD158">
    <cfRule type="expression" dxfId="1891" priority="75">
      <formula>ISTEXT($AD$44)</formula>
    </cfRule>
  </conditionalFormatting>
  <conditionalFormatting sqref="AA159">
    <cfRule type="expression" dxfId="1890" priority="74">
      <formula>ISTEXT($AA$45)</formula>
    </cfRule>
  </conditionalFormatting>
  <conditionalFormatting sqref="AB159">
    <cfRule type="expression" dxfId="1889" priority="73">
      <formula>ISTEXT($AB$45)</formula>
    </cfRule>
  </conditionalFormatting>
  <conditionalFormatting sqref="AC159">
    <cfRule type="expression" dxfId="1888" priority="72">
      <formula>ISTEXT($AC$45)</formula>
    </cfRule>
  </conditionalFormatting>
  <conditionalFormatting sqref="AD159">
    <cfRule type="expression" dxfId="1887" priority="71">
      <formula>ISTEXT($AD$45)</formula>
    </cfRule>
  </conditionalFormatting>
  <conditionalFormatting sqref="I195">
    <cfRule type="expression" dxfId="1886" priority="70">
      <formula>ISTEXT($I$43)</formula>
    </cfRule>
  </conditionalFormatting>
  <conditionalFormatting sqref="I196">
    <cfRule type="expression" dxfId="1885" priority="69">
      <formula>ISTEXT($I$44)</formula>
    </cfRule>
  </conditionalFormatting>
  <conditionalFormatting sqref="I197">
    <cfRule type="expression" dxfId="1884" priority="68">
      <formula>ISTEXT($I$45)</formula>
    </cfRule>
  </conditionalFormatting>
  <conditionalFormatting sqref="I198">
    <cfRule type="expression" dxfId="1883" priority="67">
      <formula>ISTEXT($I$46)</formula>
    </cfRule>
  </conditionalFormatting>
  <conditionalFormatting sqref="I199">
    <cfRule type="expression" dxfId="1882" priority="66">
      <formula>ISTEXT($I$47)</formula>
    </cfRule>
  </conditionalFormatting>
  <conditionalFormatting sqref="I200">
    <cfRule type="expression" dxfId="1881" priority="65">
      <formula>ISTEXT($I$48)</formula>
    </cfRule>
  </conditionalFormatting>
  <conditionalFormatting sqref="I201">
    <cfRule type="expression" dxfId="1880" priority="64">
      <formula>ISTEXT($I$49)</formula>
    </cfRule>
  </conditionalFormatting>
  <conditionalFormatting sqref="I202">
    <cfRule type="expression" dxfId="1879" priority="63">
      <formula>ISTEXT($I$50)</formula>
    </cfRule>
  </conditionalFormatting>
  <conditionalFormatting sqref="I203">
    <cfRule type="expression" dxfId="1878" priority="62">
      <formula>ISTEXT($I$51)</formula>
    </cfRule>
  </conditionalFormatting>
  <conditionalFormatting sqref="I204">
    <cfRule type="expression" dxfId="1877" priority="61">
      <formula>ISTEXT($I$52)</formula>
    </cfRule>
  </conditionalFormatting>
  <conditionalFormatting sqref="I205">
    <cfRule type="expression" dxfId="1876" priority="60">
      <formula>ISTEXT($I$53)</formula>
    </cfRule>
  </conditionalFormatting>
  <conditionalFormatting sqref="I206">
    <cfRule type="expression" dxfId="1875" priority="59">
      <formula>ISTEXT($I$54)</formula>
    </cfRule>
  </conditionalFormatting>
  <conditionalFormatting sqref="I207">
    <cfRule type="expression" dxfId="1874" priority="58">
      <formula>ISTEXT($I$55)</formula>
    </cfRule>
  </conditionalFormatting>
  <conditionalFormatting sqref="I208">
    <cfRule type="expression" dxfId="1873" priority="57">
      <formula>ISTEXT($I$56)</formula>
    </cfRule>
  </conditionalFormatting>
  <conditionalFormatting sqref="I209">
    <cfRule type="expression" dxfId="1872" priority="56">
      <formula>ISTEXT($I$57)</formula>
    </cfRule>
  </conditionalFormatting>
  <conditionalFormatting sqref="AA193">
    <cfRule type="expression" dxfId="1871" priority="55">
      <formula>ISTEXT($AA$41)</formula>
    </cfRule>
  </conditionalFormatting>
  <conditionalFormatting sqref="AB193">
    <cfRule type="expression" dxfId="1870" priority="54">
      <formula>ISTEXT($AB$41)</formula>
    </cfRule>
  </conditionalFormatting>
  <conditionalFormatting sqref="AC193">
    <cfRule type="expression" dxfId="1869" priority="53">
      <formula>ISTEXT($AC$41)</formula>
    </cfRule>
  </conditionalFormatting>
  <conditionalFormatting sqref="AD193">
    <cfRule type="expression" dxfId="1868" priority="52">
      <formula>ISTEXT($AD$41)</formula>
    </cfRule>
  </conditionalFormatting>
  <conditionalFormatting sqref="AA194">
    <cfRule type="expression" dxfId="1867" priority="51">
      <formula>ISTEXT($AA$42)</formula>
    </cfRule>
  </conditionalFormatting>
  <conditionalFormatting sqref="AB194">
    <cfRule type="expression" dxfId="1866" priority="50">
      <formula>ISTEXT($AB$42)</formula>
    </cfRule>
  </conditionalFormatting>
  <conditionalFormatting sqref="AC194">
    <cfRule type="expression" dxfId="1865" priority="49">
      <formula>ISTEXT($AC$42)</formula>
    </cfRule>
  </conditionalFormatting>
  <conditionalFormatting sqref="AD194">
    <cfRule type="expression" dxfId="1864" priority="48">
      <formula>ISTEXT($AD$42)</formula>
    </cfRule>
  </conditionalFormatting>
  <conditionalFormatting sqref="AA195">
    <cfRule type="expression" dxfId="1863" priority="47">
      <formula>ISTEXT($AA$43)</formula>
    </cfRule>
  </conditionalFormatting>
  <conditionalFormatting sqref="AB195">
    <cfRule type="expression" dxfId="1862" priority="46">
      <formula>ISTEXT($AB$43)</formula>
    </cfRule>
  </conditionalFormatting>
  <conditionalFormatting sqref="AC195">
    <cfRule type="expression" dxfId="1861" priority="45">
      <formula>ISTEXT($AC$43)</formula>
    </cfRule>
  </conditionalFormatting>
  <conditionalFormatting sqref="AD195">
    <cfRule type="expression" dxfId="1860" priority="44">
      <formula>ISTEXT($AD$43)</formula>
    </cfRule>
  </conditionalFormatting>
  <conditionalFormatting sqref="AA196">
    <cfRule type="expression" dxfId="1859" priority="43">
      <formula>ISTEXT($AA$44)</formula>
    </cfRule>
  </conditionalFormatting>
  <conditionalFormatting sqref="AB196">
    <cfRule type="expression" dxfId="1858" priority="42">
      <formula>ISTEXT($AB$44)</formula>
    </cfRule>
  </conditionalFormatting>
  <conditionalFormatting sqref="AC196">
    <cfRule type="expression" dxfId="1857" priority="41">
      <formula>ISTEXT($AC$44)</formula>
    </cfRule>
  </conditionalFormatting>
  <conditionalFormatting sqref="AD196">
    <cfRule type="expression" dxfId="1856" priority="40">
      <formula>ISTEXT($AD$44)</formula>
    </cfRule>
  </conditionalFormatting>
  <conditionalFormatting sqref="AA197">
    <cfRule type="expression" dxfId="1855" priority="39">
      <formula>ISTEXT($AA$45)</formula>
    </cfRule>
  </conditionalFormatting>
  <conditionalFormatting sqref="AB197">
    <cfRule type="expression" dxfId="1854" priority="38">
      <formula>ISTEXT($AB$45)</formula>
    </cfRule>
  </conditionalFormatting>
  <conditionalFormatting sqref="AC197">
    <cfRule type="expression" dxfId="1853" priority="37">
      <formula>ISTEXT($AC$45)</formula>
    </cfRule>
  </conditionalFormatting>
  <conditionalFormatting sqref="I100">
    <cfRule type="expression" dxfId="1852" priority="35">
      <formula>ISTEXT($I$138)</formula>
    </cfRule>
  </conditionalFormatting>
  <conditionalFormatting sqref="I101">
    <cfRule type="expression" dxfId="1851" priority="34">
      <formula>ISTEXT($I$139)</formula>
    </cfRule>
  </conditionalFormatting>
  <conditionalFormatting sqref="I102">
    <cfRule type="expression" dxfId="1850" priority="33">
      <formula>ISTEXT($I$140)</formula>
    </cfRule>
  </conditionalFormatting>
  <conditionalFormatting sqref="I103">
    <cfRule type="expression" dxfId="1849" priority="32">
      <formula>ISTEXT($I$141)</formula>
    </cfRule>
  </conditionalFormatting>
  <conditionalFormatting sqref="I104">
    <cfRule type="expression" dxfId="1848" priority="31">
      <formula>ISTEXT($I$142)</formula>
    </cfRule>
  </conditionalFormatting>
  <conditionalFormatting sqref="I105">
    <cfRule type="expression" dxfId="1847" priority="30">
      <formula>ISTEXT($I$143)</formula>
    </cfRule>
  </conditionalFormatting>
  <conditionalFormatting sqref="I106">
    <cfRule type="expression" dxfId="1846" priority="29">
      <formula>ISTEXT($I$144)</formula>
    </cfRule>
  </conditionalFormatting>
  <conditionalFormatting sqref="I107">
    <cfRule type="expression" dxfId="1845" priority="28">
      <formula>ISTEXT($I$145)</formula>
    </cfRule>
  </conditionalFormatting>
  <conditionalFormatting sqref="I108">
    <cfRule type="expression" dxfId="1844" priority="27">
      <formula>ISTEXT($I$146)</formula>
    </cfRule>
  </conditionalFormatting>
  <conditionalFormatting sqref="I109">
    <cfRule type="expression" dxfId="1843" priority="26">
      <formula>ISTEXT($I$147)</formula>
    </cfRule>
  </conditionalFormatting>
  <conditionalFormatting sqref="I110">
    <cfRule type="expression" dxfId="1842" priority="25">
      <formula>ISTEXT($I$148)</formula>
    </cfRule>
  </conditionalFormatting>
  <conditionalFormatting sqref="I111">
    <cfRule type="expression" dxfId="1841" priority="24">
      <formula>ISTEXT($I$149)</formula>
    </cfRule>
  </conditionalFormatting>
  <conditionalFormatting sqref="I112">
    <cfRule type="expression" dxfId="1840" priority="23">
      <formula>ISTEXT($I$150)</formula>
    </cfRule>
  </conditionalFormatting>
  <conditionalFormatting sqref="I113">
    <cfRule type="expression" dxfId="1839" priority="22">
      <formula>ISTEXT($I$151)</formula>
    </cfRule>
  </conditionalFormatting>
  <conditionalFormatting sqref="I114">
    <cfRule type="expression" dxfId="1838" priority="21">
      <formula>ISTEXT($I$152)</formula>
    </cfRule>
  </conditionalFormatting>
  <conditionalFormatting sqref="AA98">
    <cfRule type="expression" dxfId="1837" priority="20">
      <formula>ISTEXT($AA$136)</formula>
    </cfRule>
  </conditionalFormatting>
  <conditionalFormatting sqref="AB98">
    <cfRule type="expression" dxfId="1836" priority="19">
      <formula>ISTEXT($AB$136)</formula>
    </cfRule>
  </conditionalFormatting>
  <conditionalFormatting sqref="AC98">
    <cfRule type="expression" dxfId="1835" priority="18">
      <formula>ISTEXT($AC$136)</formula>
    </cfRule>
  </conditionalFormatting>
  <conditionalFormatting sqref="AD98">
    <cfRule type="expression" dxfId="1834" priority="17">
      <formula>ISTEXT($AD$136)</formula>
    </cfRule>
  </conditionalFormatting>
  <conditionalFormatting sqref="AA99">
    <cfRule type="expression" dxfId="1833" priority="16">
      <formula>ISTEXT($AA$137)</formula>
    </cfRule>
  </conditionalFormatting>
  <conditionalFormatting sqref="AB99">
    <cfRule type="expression" dxfId="1832" priority="15">
      <formula>ISTEXT($AB$137)</formula>
    </cfRule>
  </conditionalFormatting>
  <conditionalFormatting sqref="AC99">
    <cfRule type="expression" dxfId="1831" priority="14">
      <formula>ISTEXT($AC$137)</formula>
    </cfRule>
  </conditionalFormatting>
  <conditionalFormatting sqref="AD99">
    <cfRule type="expression" dxfId="1830" priority="13">
      <formula>ISTEXT($AD$137)</formula>
    </cfRule>
  </conditionalFormatting>
  <conditionalFormatting sqref="AA100">
    <cfRule type="expression" dxfId="1829" priority="12">
      <formula>ISTEXT($AA$138)</formula>
    </cfRule>
  </conditionalFormatting>
  <conditionalFormatting sqref="AB100">
    <cfRule type="expression" dxfId="1828" priority="11">
      <formula>ISTEXT($AB$138)</formula>
    </cfRule>
  </conditionalFormatting>
  <conditionalFormatting sqref="AC100">
    <cfRule type="expression" dxfId="1827" priority="10">
      <formula>ISTEXT($AC$138)</formula>
    </cfRule>
  </conditionalFormatting>
  <conditionalFormatting sqref="AD100">
    <cfRule type="expression" dxfId="1826" priority="9">
      <formula>ISTEXT($AD$138)</formula>
    </cfRule>
  </conditionalFormatting>
  <conditionalFormatting sqref="AA101">
    <cfRule type="expression" dxfId="1825" priority="8">
      <formula>ISTEXT($AA$139)</formula>
    </cfRule>
  </conditionalFormatting>
  <conditionalFormatting sqref="AB101">
    <cfRule type="expression" dxfId="1824" priority="7">
      <formula>ISTEXT($AB$139)</formula>
    </cfRule>
  </conditionalFormatting>
  <conditionalFormatting sqref="AC101">
    <cfRule type="expression" dxfId="1823" priority="6">
      <formula>ISTEXT($AC$139)</formula>
    </cfRule>
  </conditionalFormatting>
  <conditionalFormatting sqref="AD101">
    <cfRule type="expression" dxfId="1822" priority="5">
      <formula>ISTEXT($AD$139)</formula>
    </cfRule>
  </conditionalFormatting>
  <conditionalFormatting sqref="AA102">
    <cfRule type="expression" dxfId="1821" priority="4">
      <formula>ISTEXT($AA$140)</formula>
    </cfRule>
  </conditionalFormatting>
  <conditionalFormatting sqref="AB102">
    <cfRule type="expression" dxfId="1820" priority="3">
      <formula>ISTEXT($AB$140)</formula>
    </cfRule>
  </conditionalFormatting>
  <conditionalFormatting sqref="AC102">
    <cfRule type="expression" dxfId="1819" priority="2">
      <formula>ISTEXT($AC$140)</formula>
    </cfRule>
  </conditionalFormatting>
  <conditionalFormatting sqref="AD102">
    <cfRule type="expression" dxfId="1818" priority="1">
      <formula>ISTEXT($AD$140)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280"/>
  <sheetViews>
    <sheetView topLeftCell="D1" workbookViewId="0">
      <pane ySplit="1" topLeftCell="A248" activePane="bottomLeft" state="frozenSplit"/>
      <selection pane="bottomLeft" activeCell="AB112" sqref="AB112"/>
    </sheetView>
  </sheetViews>
  <sheetFormatPr defaultRowHeight="15" x14ac:dyDescent="0.25"/>
  <cols>
    <col min="1" max="1" width="63.28515625" style="80" bestFit="1" customWidth="1"/>
    <col min="2" max="2" width="15.85546875" style="80" bestFit="1" customWidth="1"/>
    <col min="3" max="3" width="11.85546875" style="80" bestFit="1" customWidth="1"/>
    <col min="4" max="4" width="9" style="80" bestFit="1" customWidth="1"/>
    <col min="5" max="5" width="10.5703125" style="80" bestFit="1" customWidth="1"/>
    <col min="6" max="6" width="8.7109375" style="80" customWidth="1"/>
    <col min="7" max="7" width="12.42578125" style="80" bestFit="1" customWidth="1"/>
    <col min="8" max="8" width="11.5703125" style="80" bestFit="1" customWidth="1"/>
    <col min="9" max="9" width="14.71093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8.28515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s="120" customFormat="1" ht="16.5" thickTop="1" thickBot="1" x14ac:dyDescent="0.3">
      <c r="A2" s="121" t="s">
        <v>825</v>
      </c>
      <c r="B2" s="121" t="s">
        <v>57</v>
      </c>
      <c r="C2" s="121" t="s">
        <v>58</v>
      </c>
      <c r="D2" s="121">
        <v>456100</v>
      </c>
      <c r="E2" s="121">
        <v>4895000</v>
      </c>
      <c r="F2" s="121">
        <v>9.3179999999999999E-2</v>
      </c>
      <c r="G2" s="121"/>
      <c r="H2" s="121"/>
      <c r="I2" s="121"/>
      <c r="J2" s="122"/>
      <c r="K2" s="121"/>
      <c r="L2" s="121"/>
      <c r="M2" s="121"/>
      <c r="N2" s="121"/>
      <c r="O2" s="121"/>
      <c r="P2" s="121"/>
      <c r="Q2" s="121"/>
      <c r="R2" s="121" t="s">
        <v>59</v>
      </c>
      <c r="S2" s="121"/>
      <c r="T2" s="121">
        <v>1</v>
      </c>
      <c r="U2" s="121"/>
      <c r="V2" s="121"/>
      <c r="W2" s="121"/>
      <c r="X2" s="121"/>
      <c r="Y2" s="121"/>
      <c r="Z2" s="119" t="s">
        <v>28</v>
      </c>
      <c r="AA2" s="119" t="s">
        <v>29</v>
      </c>
      <c r="AB2" s="119" t="s">
        <v>30</v>
      </c>
      <c r="AC2" s="119" t="s">
        <v>31</v>
      </c>
      <c r="AD2" s="119" t="s">
        <v>32</v>
      </c>
    </row>
    <row r="3" spans="1:30" s="120" customFormat="1" ht="15.75" thickTop="1" x14ac:dyDescent="0.25">
      <c r="A3" s="117" t="s">
        <v>826</v>
      </c>
      <c r="B3" s="117" t="s">
        <v>57</v>
      </c>
      <c r="C3" s="117" t="s">
        <v>58</v>
      </c>
      <c r="D3" s="117">
        <v>476600</v>
      </c>
      <c r="E3" s="117">
        <v>4737000</v>
      </c>
      <c r="F3" s="117">
        <v>0.10059999999999999</v>
      </c>
      <c r="G3" s="117"/>
      <c r="H3" s="117"/>
      <c r="I3" s="117"/>
      <c r="J3" s="118"/>
      <c r="K3" s="117"/>
      <c r="L3" s="117"/>
      <c r="M3" s="117"/>
      <c r="N3" s="117"/>
      <c r="O3" s="117"/>
      <c r="P3" s="117"/>
      <c r="Q3" s="117"/>
      <c r="R3" s="117" t="s">
        <v>28</v>
      </c>
      <c r="S3" s="117"/>
      <c r="T3" s="117">
        <v>5</v>
      </c>
      <c r="U3" s="117"/>
      <c r="V3" s="117"/>
      <c r="W3" s="117"/>
      <c r="X3" s="117"/>
      <c r="Y3" s="117"/>
      <c r="Z3" s="123">
        <v>120</v>
      </c>
      <c r="AA3" s="140">
        <v>1.7977150272626572</v>
      </c>
      <c r="AB3" s="140">
        <v>1.8445701581403846</v>
      </c>
      <c r="AC3" s="140">
        <v>1.6128756408886007</v>
      </c>
      <c r="AD3" s="140">
        <v>1.7517202754305474</v>
      </c>
    </row>
    <row r="4" spans="1:30" s="120" customFormat="1" ht="15.75" thickBot="1" x14ac:dyDescent="0.3">
      <c r="A4" s="121" t="s">
        <v>827</v>
      </c>
      <c r="B4" s="121" t="s">
        <v>57</v>
      </c>
      <c r="C4" s="121" t="s">
        <v>58</v>
      </c>
      <c r="D4" s="121">
        <v>482300</v>
      </c>
      <c r="E4" s="121">
        <v>4867000</v>
      </c>
      <c r="F4" s="121">
        <v>9.9099999999999994E-2</v>
      </c>
      <c r="G4" s="121"/>
      <c r="H4" s="121"/>
      <c r="I4" s="121"/>
      <c r="J4" s="122"/>
      <c r="K4" s="121"/>
      <c r="L4" s="121"/>
      <c r="M4" s="121"/>
      <c r="N4" s="121"/>
      <c r="O4" s="121"/>
      <c r="P4" s="121"/>
      <c r="Q4" s="121"/>
      <c r="R4" s="121" t="s">
        <v>33</v>
      </c>
      <c r="S4" s="121"/>
      <c r="T4" s="121">
        <v>10</v>
      </c>
      <c r="U4" s="121"/>
      <c r="V4" s="121"/>
      <c r="W4" s="121"/>
      <c r="X4" s="121"/>
      <c r="Y4" s="121"/>
      <c r="Z4" s="125">
        <v>0</v>
      </c>
      <c r="AA4" s="126">
        <v>1</v>
      </c>
      <c r="AB4" s="126">
        <v>1</v>
      </c>
      <c r="AC4" s="126">
        <v>1</v>
      </c>
      <c r="AD4" s="126">
        <v>1</v>
      </c>
    </row>
    <row r="5" spans="1:30" s="120" customFormat="1" ht="16.5" thickTop="1" thickBot="1" x14ac:dyDescent="0.3">
      <c r="A5" s="117" t="s">
        <v>610</v>
      </c>
      <c r="B5" s="117" t="s">
        <v>57</v>
      </c>
      <c r="C5" s="117" t="s">
        <v>58</v>
      </c>
      <c r="D5" s="117">
        <v>28570000</v>
      </c>
      <c r="E5" s="117">
        <v>4212000</v>
      </c>
      <c r="F5" s="117">
        <v>6.7839999999999998</v>
      </c>
      <c r="G5" s="117">
        <v>179.77150272626571</v>
      </c>
      <c r="H5" s="117">
        <v>120</v>
      </c>
      <c r="I5" s="136">
        <v>5.1916866151837908</v>
      </c>
      <c r="J5" s="118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>
        <v>1</v>
      </c>
      <c r="V5" s="117">
        <v>120</v>
      </c>
      <c r="W5" s="117">
        <v>5.1916866151837908</v>
      </c>
      <c r="X5" s="117"/>
      <c r="Y5" s="117"/>
      <c r="Z5" s="127"/>
      <c r="AA5" s="127"/>
      <c r="AB5" s="127"/>
      <c r="AC5" s="127"/>
    </row>
    <row r="6" spans="1:30" s="120" customFormat="1" x14ac:dyDescent="0.25">
      <c r="A6" s="121" t="s">
        <v>611</v>
      </c>
      <c r="B6" s="121" t="s">
        <v>57</v>
      </c>
      <c r="C6" s="121" t="s">
        <v>58</v>
      </c>
      <c r="D6" s="121">
        <v>26950000</v>
      </c>
      <c r="E6" s="121">
        <v>4110000</v>
      </c>
      <c r="F6" s="121">
        <v>6.5579999999999998</v>
      </c>
      <c r="G6" s="121">
        <v>184.45701581403847</v>
      </c>
      <c r="H6" s="121">
        <v>120</v>
      </c>
      <c r="I6" s="135">
        <v>5.2174164597196357</v>
      </c>
      <c r="J6" s="122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>
        <v>2</v>
      </c>
      <c r="V6" s="121">
        <v>120</v>
      </c>
      <c r="W6" s="121">
        <v>5.2174164597196357</v>
      </c>
      <c r="X6" s="121"/>
      <c r="Y6" s="121"/>
      <c r="Z6" s="128" t="s">
        <v>34</v>
      </c>
      <c r="AA6" s="141">
        <v>4.6577261140970079E-3</v>
      </c>
      <c r="AB6" s="127"/>
      <c r="AC6" s="127"/>
    </row>
    <row r="7" spans="1:30" s="120" customFormat="1" x14ac:dyDescent="0.25">
      <c r="A7" s="117" t="s">
        <v>612</v>
      </c>
      <c r="B7" s="117" t="s">
        <v>57</v>
      </c>
      <c r="C7" s="117" t="s">
        <v>58</v>
      </c>
      <c r="D7" s="117">
        <v>24700000</v>
      </c>
      <c r="E7" s="117">
        <v>4164000</v>
      </c>
      <c r="F7" s="117">
        <v>5.9320000000000004</v>
      </c>
      <c r="G7" s="117">
        <v>161.28756408886008</v>
      </c>
      <c r="H7" s="117">
        <v>120</v>
      </c>
      <c r="I7" s="136">
        <v>5.0831888841357715</v>
      </c>
      <c r="J7" s="118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>
        <v>3</v>
      </c>
      <c r="V7" s="117">
        <v>120</v>
      </c>
      <c r="W7" s="117">
        <v>5.0831888841357715</v>
      </c>
      <c r="X7" s="117"/>
      <c r="Y7" s="117"/>
      <c r="Z7" s="130" t="s">
        <v>35</v>
      </c>
      <c r="AA7" s="139">
        <v>4.6051701859880927</v>
      </c>
      <c r="AB7" s="127"/>
      <c r="AC7" s="127"/>
    </row>
    <row r="8" spans="1:30" s="120" customFormat="1" x14ac:dyDescent="0.25">
      <c r="A8" s="121" t="s">
        <v>613</v>
      </c>
      <c r="B8" s="121" t="s">
        <v>57</v>
      </c>
      <c r="C8" s="121" t="s">
        <v>58</v>
      </c>
      <c r="D8" s="121">
        <v>14420000</v>
      </c>
      <c r="E8" s="121">
        <v>3778000</v>
      </c>
      <c r="F8" s="121">
        <v>3.8170000000000002</v>
      </c>
      <c r="G8" s="121">
        <v>100</v>
      </c>
      <c r="H8" s="121">
        <v>0</v>
      </c>
      <c r="I8" s="135">
        <v>4.6051701859880918</v>
      </c>
      <c r="J8" s="122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>
        <v>4</v>
      </c>
      <c r="V8" s="121">
        <v>0</v>
      </c>
      <c r="W8" s="121">
        <v>4.6051701859880918</v>
      </c>
      <c r="X8" s="121"/>
      <c r="Y8" s="121"/>
      <c r="Z8" s="130" t="s">
        <v>819</v>
      </c>
      <c r="AA8" s="142">
        <v>0.97879836315393454</v>
      </c>
      <c r="AB8" s="127"/>
      <c r="AC8" s="127"/>
    </row>
    <row r="9" spans="1:30" s="120" customFormat="1" x14ac:dyDescent="0.25">
      <c r="A9" s="117" t="s">
        <v>614</v>
      </c>
      <c r="B9" s="117" t="s">
        <v>57</v>
      </c>
      <c r="C9" s="117" t="s">
        <v>58</v>
      </c>
      <c r="D9" s="117">
        <v>14160000</v>
      </c>
      <c r="E9" s="117">
        <v>3932000</v>
      </c>
      <c r="F9" s="117">
        <v>3.6</v>
      </c>
      <c r="G9" s="117">
        <v>100</v>
      </c>
      <c r="H9" s="117">
        <v>0</v>
      </c>
      <c r="I9" s="136">
        <v>4.6051701859880918</v>
      </c>
      <c r="J9" s="118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>
        <v>5</v>
      </c>
      <c r="V9" s="117">
        <v>0</v>
      </c>
      <c r="W9" s="117">
        <v>4.6051701859880918</v>
      </c>
      <c r="X9" s="117"/>
      <c r="Y9" s="117"/>
      <c r="Z9" s="130" t="s">
        <v>820</v>
      </c>
      <c r="AA9" s="131" t="s">
        <v>45</v>
      </c>
      <c r="AB9" s="127"/>
      <c r="AC9" s="127"/>
    </row>
    <row r="10" spans="1:30" s="120" customFormat="1" x14ac:dyDescent="0.25">
      <c r="A10" s="121" t="s">
        <v>615</v>
      </c>
      <c r="B10" s="121" t="s">
        <v>57</v>
      </c>
      <c r="C10" s="121" t="s">
        <v>58</v>
      </c>
      <c r="D10" s="121">
        <v>14380000</v>
      </c>
      <c r="E10" s="121">
        <v>3870000</v>
      </c>
      <c r="F10" s="121">
        <v>3.7149999999999999</v>
      </c>
      <c r="G10" s="121">
        <v>100</v>
      </c>
      <c r="H10" s="121">
        <v>0</v>
      </c>
      <c r="I10" s="135">
        <v>4.6051701859880918</v>
      </c>
      <c r="J10" s="122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>
        <v>6</v>
      </c>
      <c r="V10" s="121">
        <v>0</v>
      </c>
      <c r="W10" s="121">
        <v>4.6051701859880918</v>
      </c>
      <c r="X10" s="121"/>
      <c r="Y10" s="121"/>
      <c r="Z10" s="130" t="s">
        <v>822</v>
      </c>
      <c r="AA10" s="132">
        <v>0</v>
      </c>
      <c r="AB10" s="127"/>
      <c r="AC10" s="127"/>
    </row>
    <row r="11" spans="1:30" ht="15.75" thickBot="1" x14ac:dyDescent="0.3">
      <c r="A11" s="87"/>
      <c r="B11" s="87"/>
      <c r="C11" s="87"/>
      <c r="D11" s="87"/>
      <c r="E11" s="87"/>
      <c r="F11" s="87"/>
      <c r="G11" s="87"/>
      <c r="H11" s="87"/>
      <c r="I11" s="95"/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103" t="s">
        <v>7</v>
      </c>
      <c r="AA11" s="104" t="s">
        <v>39</v>
      </c>
    </row>
    <row r="12" spans="1:30" x14ac:dyDescent="0.25">
      <c r="A12" s="84"/>
      <c r="B12" s="84"/>
      <c r="C12" s="84"/>
      <c r="D12" s="84"/>
      <c r="E12" s="84"/>
      <c r="F12" s="84"/>
      <c r="G12" s="84"/>
      <c r="H12" s="84"/>
      <c r="I12" s="94"/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30" x14ac:dyDescent="0.25">
      <c r="A13" s="87"/>
      <c r="B13" s="87"/>
      <c r="C13" s="87"/>
      <c r="D13" s="87"/>
      <c r="E13" s="87"/>
      <c r="F13" s="87"/>
      <c r="G13" s="87"/>
      <c r="H13" s="87"/>
      <c r="I13" s="95"/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30" x14ac:dyDescent="0.25">
      <c r="A14" s="84"/>
      <c r="B14" s="84"/>
      <c r="C14" s="84"/>
      <c r="D14" s="84"/>
      <c r="E14" s="84"/>
      <c r="F14" s="84"/>
      <c r="G14" s="84"/>
      <c r="H14" s="84"/>
      <c r="I14" s="94"/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spans="1:30" x14ac:dyDescent="0.25">
      <c r="A15" s="87"/>
      <c r="B15" s="87"/>
      <c r="C15" s="87"/>
      <c r="D15" s="87"/>
      <c r="E15" s="87"/>
      <c r="F15" s="87"/>
      <c r="G15" s="87"/>
      <c r="H15" s="87"/>
      <c r="I15" s="95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30" x14ac:dyDescent="0.25">
      <c r="A16" s="84"/>
      <c r="B16" s="84"/>
      <c r="C16" s="84"/>
      <c r="D16" s="84"/>
      <c r="E16" s="84"/>
      <c r="F16" s="84"/>
      <c r="G16" s="84"/>
      <c r="H16" s="84"/>
      <c r="I16" s="94"/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30" x14ac:dyDescent="0.25">
      <c r="A17" s="87"/>
      <c r="B17" s="87"/>
      <c r="C17" s="87"/>
      <c r="D17" s="87"/>
      <c r="E17" s="87"/>
      <c r="F17" s="87"/>
      <c r="G17" s="87"/>
      <c r="H17" s="87"/>
      <c r="I17" s="95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94"/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spans="1:30" x14ac:dyDescent="0.25">
      <c r="A19" s="87"/>
      <c r="B19" s="87"/>
      <c r="C19" s="87"/>
      <c r="D19" s="87"/>
      <c r="E19" s="87"/>
      <c r="F19" s="87"/>
      <c r="G19" s="87"/>
      <c r="H19" s="87"/>
      <c r="I19" s="95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94"/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30" ht="15.75" thickBot="1" x14ac:dyDescent="0.3">
      <c r="A21" s="87"/>
      <c r="B21" s="87"/>
      <c r="C21" s="87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30" s="146" customFormat="1" ht="16.5" thickTop="1" thickBot="1" x14ac:dyDescent="0.3">
      <c r="A22" s="143" t="s">
        <v>825</v>
      </c>
      <c r="B22" s="143" t="s">
        <v>77</v>
      </c>
      <c r="C22" s="143" t="s">
        <v>78</v>
      </c>
      <c r="D22" s="143" t="s">
        <v>97</v>
      </c>
      <c r="E22" s="143">
        <v>4895000</v>
      </c>
      <c r="F22" s="143">
        <v>0</v>
      </c>
      <c r="G22" s="143"/>
      <c r="H22" s="143"/>
      <c r="I22" s="143"/>
      <c r="J22" s="144"/>
      <c r="K22" s="143"/>
      <c r="L22" s="143"/>
      <c r="M22" s="143"/>
      <c r="N22" s="143"/>
      <c r="O22" s="143"/>
      <c r="P22" s="143"/>
      <c r="Q22" s="143"/>
      <c r="R22" s="143" t="s">
        <v>79</v>
      </c>
      <c r="S22" s="143"/>
      <c r="T22" s="143">
        <v>2</v>
      </c>
      <c r="U22" s="143"/>
      <c r="V22" s="143"/>
      <c r="W22" s="143"/>
      <c r="X22" s="143"/>
      <c r="Y22" s="143"/>
      <c r="Z22" s="145" t="s">
        <v>28</v>
      </c>
      <c r="AA22" s="145" t="s">
        <v>29</v>
      </c>
      <c r="AB22" s="145" t="s">
        <v>30</v>
      </c>
      <c r="AC22" s="145" t="s">
        <v>31</v>
      </c>
      <c r="AD22" s="145" t="s">
        <v>32</v>
      </c>
    </row>
    <row r="23" spans="1:30" s="146" customFormat="1" ht="15.75" thickTop="1" x14ac:dyDescent="0.25">
      <c r="A23" s="147" t="s">
        <v>826</v>
      </c>
      <c r="B23" s="147" t="s">
        <v>77</v>
      </c>
      <c r="C23" s="147" t="s">
        <v>78</v>
      </c>
      <c r="D23" s="147">
        <v>130.80000000000001</v>
      </c>
      <c r="E23" s="147">
        <v>4737000</v>
      </c>
      <c r="F23" s="147">
        <v>2.7610000000000002E-5</v>
      </c>
      <c r="G23" s="147"/>
      <c r="H23" s="147"/>
      <c r="I23" s="147"/>
      <c r="J23" s="148"/>
      <c r="K23" s="147"/>
      <c r="L23" s="147"/>
      <c r="M23" s="147"/>
      <c r="N23" s="147"/>
      <c r="O23" s="147"/>
      <c r="P23" s="147"/>
      <c r="Q23" s="147"/>
      <c r="R23" s="147" t="s">
        <v>28</v>
      </c>
      <c r="S23" s="147"/>
      <c r="T23" s="147">
        <v>25</v>
      </c>
      <c r="U23" s="147"/>
      <c r="V23" s="147"/>
      <c r="W23" s="147"/>
      <c r="X23" s="147"/>
      <c r="Y23" s="147"/>
      <c r="Z23" s="149">
        <f>$H$25</f>
        <v>120</v>
      </c>
      <c r="AA23" s="150" t="str">
        <f>IF(ISTEXT($I$25),TEXT($G$25/100,"0.00%"),$G$25 / 100)</f>
        <v>-0.03%</v>
      </c>
      <c r="AB23" s="151">
        <f>IF(ISTEXT($I$26),TEXT($G$26/100,"0.00%"),$G$26 / 100)</f>
        <v>3.2838415554163627E-2</v>
      </c>
      <c r="AC23" s="151">
        <f>IF(ISTEXT($I$27),TEXT($G$27/100,"0.00%"),$G$27 / 100)</f>
        <v>2.0344864662291001E-2</v>
      </c>
      <c r="AD23" s="151">
        <f>IFERROR(AVERAGE($AA$23:$AC$23),"")</f>
        <v>2.6591640108227316E-2</v>
      </c>
    </row>
    <row r="24" spans="1:30" s="146" customFormat="1" ht="15.75" thickBot="1" x14ac:dyDescent="0.3">
      <c r="A24" s="143" t="s">
        <v>827</v>
      </c>
      <c r="B24" s="143" t="s">
        <v>77</v>
      </c>
      <c r="C24" s="143" t="s">
        <v>78</v>
      </c>
      <c r="D24" s="143" t="s">
        <v>97</v>
      </c>
      <c r="E24" s="143">
        <v>4867000</v>
      </c>
      <c r="F24" s="143">
        <v>0</v>
      </c>
      <c r="G24" s="143"/>
      <c r="H24" s="143"/>
      <c r="I24" s="143"/>
      <c r="J24" s="144"/>
      <c r="K24" s="143"/>
      <c r="L24" s="143"/>
      <c r="M24" s="143"/>
      <c r="N24" s="143"/>
      <c r="O24" s="143"/>
      <c r="P24" s="143"/>
      <c r="Q24" s="143"/>
      <c r="R24" s="143" t="s">
        <v>33</v>
      </c>
      <c r="S24" s="143"/>
      <c r="T24" s="143">
        <v>30</v>
      </c>
      <c r="U24" s="143"/>
      <c r="V24" s="143"/>
      <c r="W24" s="143"/>
      <c r="X24" s="143"/>
      <c r="Y24" s="143"/>
      <c r="Z24" s="152">
        <f>$H$28</f>
        <v>0</v>
      </c>
      <c r="AA24" s="153">
        <f>IF(ISTEXT($I$28),TEXT($G$28/100,"0.00%"),$G$28 / 100)</f>
        <v>1</v>
      </c>
      <c r="AB24" s="153">
        <f>IF(ISTEXT($I$29),TEXT($G$29/100,"0.00%"),$G$29 / 100)</f>
        <v>1</v>
      </c>
      <c r="AC24" s="153">
        <f>IF(ISTEXT($I$30),TEXT($G$30/100,"0.00%"),$G$30 / 100)</f>
        <v>1</v>
      </c>
      <c r="AD24" s="153">
        <f>IFERROR(AVERAGE($AA$24:$AC$24),"")</f>
        <v>1</v>
      </c>
    </row>
    <row r="25" spans="1:30" s="146" customFormat="1" ht="16.5" thickTop="1" thickBot="1" x14ac:dyDescent="0.3">
      <c r="A25" s="147" t="s">
        <v>616</v>
      </c>
      <c r="B25" s="147" t="s">
        <v>77</v>
      </c>
      <c r="C25" s="147" t="s">
        <v>78</v>
      </c>
      <c r="D25" s="147" t="s">
        <v>97</v>
      </c>
      <c r="E25" s="147">
        <v>2921000</v>
      </c>
      <c r="F25" s="147">
        <v>0</v>
      </c>
      <c r="G25" s="147">
        <f>($F$25 -  AVERAGE($F$22,$F$23,$F$24) ) / ($F$28 -  AVERAGE($F$22,$F$23,$F$24) ) * 100</f>
        <v>-2.5318106279009565E-2</v>
      </c>
      <c r="H25" s="147">
        <v>120</v>
      </c>
      <c r="I25" s="147" t="str">
        <f>TEXT("","0.00")</f>
        <v/>
      </c>
      <c r="J25" s="148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 t="str">
        <f>IF(ISTEXT($I$25),"",1)</f>
        <v/>
      </c>
      <c r="V25" s="147">
        <f t="shared" ref="V25:V30" si="0">IFERROR(INDEX($H$25:$H$30,SMALL($U$25:$U$30,ROW(W1)),1),"")</f>
        <v>120</v>
      </c>
      <c r="W25" s="147">
        <f t="shared" ref="W25:W30" si="1">IFERROR(INDEX($I$25:$I$30,SMALL($U$25:$U$30,ROW(I1)),1),"")</f>
        <v>1.1890139429890756</v>
      </c>
      <c r="X25" s="147"/>
      <c r="Y25" s="147"/>
      <c r="Z25" s="154"/>
      <c r="AA25" s="154"/>
      <c r="AB25" s="154"/>
      <c r="AC25" s="154"/>
    </row>
    <row r="26" spans="1:30" s="146" customFormat="1" x14ac:dyDescent="0.25">
      <c r="A26" s="143" t="s">
        <v>617</v>
      </c>
      <c r="B26" s="143" t="s">
        <v>77</v>
      </c>
      <c r="C26" s="143" t="s">
        <v>78</v>
      </c>
      <c r="D26" s="143">
        <v>1945</v>
      </c>
      <c r="E26" s="143">
        <v>3053000</v>
      </c>
      <c r="F26" s="143">
        <v>6.3710000000000004E-4</v>
      </c>
      <c r="G26" s="143">
        <f>($F$26 -  AVERAGE($F$22,$F$23,$F$24) ) / ($F$29 -  AVERAGE($F$22,$F$23,$F$24) ) * 100</f>
        <v>3.2838415554163629</v>
      </c>
      <c r="H26" s="143">
        <v>120</v>
      </c>
      <c r="I26" s="155">
        <f>LN($G$26)</f>
        <v>1.1890139429890756</v>
      </c>
      <c r="J26" s="144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>
        <f>IF(ISTEXT($I$26),"",2)</f>
        <v>2</v>
      </c>
      <c r="V26" s="143">
        <f t="shared" si="0"/>
        <v>120</v>
      </c>
      <c r="W26" s="143">
        <f t="shared" si="1"/>
        <v>0.71024343630137976</v>
      </c>
      <c r="X26" s="143"/>
      <c r="Y26" s="143"/>
      <c r="Z26" s="156" t="s">
        <v>34</v>
      </c>
      <c r="AA26" s="157">
        <f>IFERROR(SLOPE($W$25:$W$30,$V$25:$V$30),"")</f>
        <v>-3.04628458028572E-2</v>
      </c>
      <c r="AB26" s="154"/>
      <c r="AC26" s="154"/>
    </row>
    <row r="27" spans="1:30" s="146" customFormat="1" x14ac:dyDescent="0.25">
      <c r="A27" s="147" t="s">
        <v>618</v>
      </c>
      <c r="B27" s="147" t="s">
        <v>77</v>
      </c>
      <c r="C27" s="147" t="s">
        <v>78</v>
      </c>
      <c r="D27" s="147">
        <v>2227</v>
      </c>
      <c r="E27" s="147">
        <v>3483000</v>
      </c>
      <c r="F27" s="147">
        <v>6.3929999999999998E-4</v>
      </c>
      <c r="G27" s="147">
        <f>($F$27 -  AVERAGE($F$22,$F$23,$F$24) ) / ($F$30 -  AVERAGE($F$22,$F$23,$F$24) ) * 100</f>
        <v>2.0344864662291</v>
      </c>
      <c r="H27" s="147">
        <v>120</v>
      </c>
      <c r="I27" s="158">
        <f>LN($G$27)</f>
        <v>0.71024343630137976</v>
      </c>
      <c r="J27" s="148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>
        <f>IF(ISTEXT($I$27),"",3)</f>
        <v>3</v>
      </c>
      <c r="V27" s="147">
        <f t="shared" si="0"/>
        <v>0</v>
      </c>
      <c r="W27" s="147">
        <f t="shared" si="1"/>
        <v>4.6051701859880918</v>
      </c>
      <c r="X27" s="147"/>
      <c r="Y27" s="147"/>
      <c r="Z27" s="159" t="s">
        <v>35</v>
      </c>
      <c r="AA27" s="160">
        <f>IFERROR(INTERCEPT($W$25:$W$30,$V$25:$V$30),"")</f>
        <v>4.6051701859880918</v>
      </c>
      <c r="AB27" s="154"/>
      <c r="AC27" s="154"/>
    </row>
    <row r="28" spans="1:30" s="146" customFormat="1" ht="17.25" x14ac:dyDescent="0.25">
      <c r="A28" s="143" t="s">
        <v>619</v>
      </c>
      <c r="B28" s="143" t="s">
        <v>77</v>
      </c>
      <c r="C28" s="143" t="s">
        <v>78</v>
      </c>
      <c r="D28" s="143">
        <v>157500</v>
      </c>
      <c r="E28" s="143">
        <v>4331000</v>
      </c>
      <c r="F28" s="143">
        <v>3.6360000000000003E-2</v>
      </c>
      <c r="G28" s="143">
        <f>($F$28 -  AVERAGE($F$22,$F$23,$F$24) ) / ($F$28 -  AVERAGE($F$22,$F$23,$F$24) ) * 100</f>
        <v>100</v>
      </c>
      <c r="H28" s="143">
        <v>0</v>
      </c>
      <c r="I28" s="155">
        <f>LN($G$28)</f>
        <v>4.6051701859880918</v>
      </c>
      <c r="J28" s="144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>
        <f>IF(ISTEXT($I$28),"",4)</f>
        <v>4</v>
      </c>
      <c r="V28" s="143">
        <f t="shared" si="0"/>
        <v>0</v>
      </c>
      <c r="W28" s="143">
        <f t="shared" si="1"/>
        <v>4.6051701859880918</v>
      </c>
      <c r="X28" s="143"/>
      <c r="Y28" s="143"/>
      <c r="Z28" s="159" t="s">
        <v>36</v>
      </c>
      <c r="AA28" s="161">
        <f>IFERROR(CORREL($W$25:$W$30,$V$25:$V$30)^2,"")</f>
        <v>0.99290345238991651</v>
      </c>
      <c r="AB28" s="154"/>
      <c r="AC28" s="154"/>
    </row>
    <row r="29" spans="1:30" s="146" customFormat="1" ht="18" x14ac:dyDescent="0.35">
      <c r="A29" s="147" t="s">
        <v>620</v>
      </c>
      <c r="B29" s="147" t="s">
        <v>77</v>
      </c>
      <c r="C29" s="147" t="s">
        <v>78</v>
      </c>
      <c r="D29" s="147">
        <v>82260</v>
      </c>
      <c r="E29" s="147">
        <v>4300000</v>
      </c>
      <c r="F29" s="147">
        <v>1.9130000000000001E-2</v>
      </c>
      <c r="G29" s="147">
        <f>($F$29 -  AVERAGE($F$22,$F$23,$F$24) ) / ($F$29 -  AVERAGE($F$22,$F$23,$F$24) ) * 100</f>
        <v>100</v>
      </c>
      <c r="H29" s="147">
        <v>0</v>
      </c>
      <c r="I29" s="158">
        <f>LN($G$29)</f>
        <v>4.6051701859880918</v>
      </c>
      <c r="J29" s="148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>
        <f>IF(ISTEXT($I$29),"",5)</f>
        <v>5</v>
      </c>
      <c r="V29" s="147">
        <f t="shared" si="0"/>
        <v>0</v>
      </c>
      <c r="W29" s="147">
        <f t="shared" si="1"/>
        <v>4.6051701859880918</v>
      </c>
      <c r="X29" s="147"/>
      <c r="Y29" s="147"/>
      <c r="Z29" s="159" t="s">
        <v>37</v>
      </c>
      <c r="AA29" s="162">
        <f>IF(AA26&gt;0,"",IFERROR(LN(2) /ABS(AA26),0))</f>
        <v>22.753855140314336</v>
      </c>
      <c r="AB29" s="154"/>
      <c r="AC29" s="154"/>
    </row>
    <row r="30" spans="1:30" s="146" customFormat="1" ht="18.75" x14ac:dyDescent="0.35">
      <c r="A30" s="143" t="s">
        <v>621</v>
      </c>
      <c r="B30" s="143" t="s">
        <v>77</v>
      </c>
      <c r="C30" s="143" t="s">
        <v>78</v>
      </c>
      <c r="D30" s="143">
        <v>128000</v>
      </c>
      <c r="E30" s="143">
        <v>4130000</v>
      </c>
      <c r="F30" s="143">
        <v>3.0980000000000001E-2</v>
      </c>
      <c r="G30" s="143">
        <f>($F$30 -  AVERAGE($F$22,$F$23,$F$24) ) / ($F$30 -  AVERAGE($F$22,$F$23,$F$24) ) * 100</f>
        <v>100</v>
      </c>
      <c r="H30" s="143">
        <v>0</v>
      </c>
      <c r="I30" s="155">
        <f>LN($G$30)</f>
        <v>4.6051701859880918</v>
      </c>
      <c r="J30" s="144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>
        <f>IF(ISTEXT($I$30),"",6)</f>
        <v>6</v>
      </c>
      <c r="V30" s="143" t="str">
        <f t="shared" si="0"/>
        <v/>
      </c>
      <c r="W30" s="143" t="str">
        <f t="shared" si="1"/>
        <v/>
      </c>
      <c r="X30" s="143"/>
      <c r="Y30" s="143"/>
      <c r="Z30" s="159" t="s">
        <v>38</v>
      </c>
      <c r="AA30" s="162">
        <f>IF(AA26&gt;0,0,IFERROR(ABS(AA26 * 1000 / 0.5),0))</f>
        <v>60.925691605714398</v>
      </c>
      <c r="AB30" s="154"/>
      <c r="AC30" s="154"/>
    </row>
    <row r="31" spans="1:30" ht="15.75" thickBot="1" x14ac:dyDescent="0.3">
      <c r="A31" s="87"/>
      <c r="B31" s="87"/>
      <c r="C31" s="87"/>
      <c r="D31" s="87"/>
      <c r="E31" s="87"/>
      <c r="F31" s="87"/>
      <c r="G31" s="87"/>
      <c r="H31" s="87"/>
      <c r="I31" s="95"/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103" t="s">
        <v>7</v>
      </c>
      <c r="AA31" s="104" t="s">
        <v>622</v>
      </c>
    </row>
    <row r="32" spans="1:30" x14ac:dyDescent="0.25">
      <c r="A32" s="84"/>
      <c r="B32" s="84"/>
      <c r="C32" s="84"/>
      <c r="D32" s="84"/>
      <c r="E32" s="84"/>
      <c r="F32" s="84"/>
      <c r="G32" s="84"/>
      <c r="H32" s="84"/>
      <c r="I32" s="94"/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:30" x14ac:dyDescent="0.25">
      <c r="A33" s="87"/>
      <c r="B33" s="87"/>
      <c r="C33" s="87"/>
      <c r="D33" s="87"/>
      <c r="E33" s="87"/>
      <c r="F33" s="87"/>
      <c r="G33" s="87"/>
      <c r="H33" s="87"/>
      <c r="I33" s="95"/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30" x14ac:dyDescent="0.25">
      <c r="A34" s="84"/>
      <c r="B34" s="84"/>
      <c r="C34" s="84"/>
      <c r="D34" s="84"/>
      <c r="E34" s="84"/>
      <c r="F34" s="84"/>
      <c r="G34" s="84"/>
      <c r="H34" s="84"/>
      <c r="I34" s="94"/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spans="1:30" x14ac:dyDescent="0.25">
      <c r="A35" s="87"/>
      <c r="B35" s="87"/>
      <c r="C35" s="87"/>
      <c r="D35" s="87"/>
      <c r="E35" s="87"/>
      <c r="F35" s="87"/>
      <c r="G35" s="87"/>
      <c r="H35" s="87"/>
      <c r="I35" s="95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30" x14ac:dyDescent="0.25">
      <c r="A36" s="84"/>
      <c r="B36" s="84"/>
      <c r="C36" s="84"/>
      <c r="D36" s="84"/>
      <c r="E36" s="84"/>
      <c r="F36" s="84"/>
      <c r="G36" s="84"/>
      <c r="H36" s="84"/>
      <c r="I36" s="94"/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spans="1:30" x14ac:dyDescent="0.25">
      <c r="A37" s="87"/>
      <c r="B37" s="87"/>
      <c r="C37" s="87"/>
      <c r="D37" s="87"/>
      <c r="E37" s="87"/>
      <c r="F37" s="87"/>
      <c r="G37" s="87"/>
      <c r="H37" s="87"/>
      <c r="I37" s="95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30" x14ac:dyDescent="0.25">
      <c r="A38" s="84"/>
      <c r="B38" s="84"/>
      <c r="C38" s="84"/>
      <c r="D38" s="84"/>
      <c r="E38" s="84"/>
      <c r="F38" s="84"/>
      <c r="G38" s="84"/>
      <c r="H38" s="84"/>
      <c r="I38" s="94"/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30" x14ac:dyDescent="0.25">
      <c r="A39" s="87"/>
      <c r="B39" s="87"/>
      <c r="C39" s="87"/>
      <c r="D39" s="87"/>
      <c r="E39" s="87"/>
      <c r="F39" s="87"/>
      <c r="G39" s="87"/>
      <c r="H39" s="87"/>
      <c r="I39" s="95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30" x14ac:dyDescent="0.25">
      <c r="A40" s="84"/>
      <c r="B40" s="84"/>
      <c r="C40" s="84"/>
      <c r="D40" s="84"/>
      <c r="E40" s="84"/>
      <c r="F40" s="84"/>
      <c r="G40" s="84"/>
      <c r="H40" s="84"/>
      <c r="I40" s="94"/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30" ht="15.75" thickBot="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30" ht="16.5" thickTop="1" thickBot="1" x14ac:dyDescent="0.3">
      <c r="A42" s="84" t="s">
        <v>607</v>
      </c>
      <c r="B42" s="84" t="s">
        <v>95</v>
      </c>
      <c r="C42" s="84" t="s">
        <v>96</v>
      </c>
      <c r="D42" s="84">
        <v>6601</v>
      </c>
      <c r="E42" s="84">
        <v>4429000</v>
      </c>
      <c r="F42" s="84">
        <v>1.4909999999999999E-3</v>
      </c>
      <c r="G42" s="84"/>
      <c r="H42" s="84"/>
      <c r="I42" s="84"/>
      <c r="J42" s="85"/>
      <c r="K42" s="84"/>
      <c r="L42" s="84"/>
      <c r="M42" s="84"/>
      <c r="N42" s="84"/>
      <c r="O42" s="84"/>
      <c r="P42" s="84"/>
      <c r="Q42" s="84"/>
      <c r="R42" s="84" t="s">
        <v>98</v>
      </c>
      <c r="S42" s="84"/>
      <c r="T42" s="84">
        <v>3</v>
      </c>
      <c r="U42" s="84"/>
      <c r="V42" s="84"/>
      <c r="W42" s="84"/>
      <c r="X42" s="84"/>
      <c r="Y42" s="84"/>
      <c r="Z42" s="86" t="s">
        <v>28</v>
      </c>
      <c r="AA42" s="86" t="s">
        <v>29</v>
      </c>
      <c r="AB42" s="86" t="s">
        <v>30</v>
      </c>
      <c r="AC42" s="86" t="s">
        <v>31</v>
      </c>
      <c r="AD42" s="86" t="s">
        <v>32</v>
      </c>
    </row>
    <row r="43" spans="1:30" ht="15.75" thickTop="1" x14ac:dyDescent="0.25">
      <c r="A43" s="87" t="s">
        <v>608</v>
      </c>
      <c r="B43" s="87" t="s">
        <v>95</v>
      </c>
      <c r="C43" s="87" t="s">
        <v>96</v>
      </c>
      <c r="D43" s="87">
        <v>7756</v>
      </c>
      <c r="E43" s="87">
        <v>4424000</v>
      </c>
      <c r="F43" s="87">
        <v>1.753E-3</v>
      </c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 t="s">
        <v>28</v>
      </c>
      <c r="S43" s="87"/>
      <c r="T43" s="87">
        <v>45</v>
      </c>
      <c r="U43" s="87"/>
      <c r="V43" s="87"/>
      <c r="W43" s="87"/>
      <c r="X43" s="87"/>
      <c r="Y43" s="87"/>
      <c r="Z43" s="89">
        <v>120</v>
      </c>
      <c r="AA43" s="90">
        <v>1.5317355915481381</v>
      </c>
      <c r="AB43" s="90">
        <v>1.5033585399856364</v>
      </c>
      <c r="AC43" s="90">
        <v>1.61120326655608</v>
      </c>
      <c r="AD43" s="90">
        <v>1.5487657993632851</v>
      </c>
    </row>
    <row r="44" spans="1:30" ht="15.75" thickBot="1" x14ac:dyDescent="0.3">
      <c r="A44" s="84" t="s">
        <v>609</v>
      </c>
      <c r="B44" s="84" t="s">
        <v>95</v>
      </c>
      <c r="C44" s="84" t="s">
        <v>96</v>
      </c>
      <c r="D44" s="84">
        <v>6394</v>
      </c>
      <c r="E44" s="84">
        <v>4381000</v>
      </c>
      <c r="F44" s="84">
        <v>1.4599999999999999E-3</v>
      </c>
      <c r="G44" s="84"/>
      <c r="H44" s="84"/>
      <c r="I44" s="84"/>
      <c r="J44" s="85"/>
      <c r="K44" s="84"/>
      <c r="L44" s="84"/>
      <c r="M44" s="84"/>
      <c r="N44" s="84"/>
      <c r="O44" s="84"/>
      <c r="P44" s="84"/>
      <c r="Q44" s="84"/>
      <c r="R44" s="84" t="s">
        <v>33</v>
      </c>
      <c r="S44" s="84"/>
      <c r="T44" s="84">
        <v>50</v>
      </c>
      <c r="U44" s="84"/>
      <c r="V44" s="84"/>
      <c r="W44" s="84"/>
      <c r="X44" s="84"/>
      <c r="Y44" s="84"/>
      <c r="Z44" s="92">
        <v>0</v>
      </c>
      <c r="AA44" s="93">
        <v>1</v>
      </c>
      <c r="AB44" s="93">
        <v>1</v>
      </c>
      <c r="AC44" s="93">
        <v>1</v>
      </c>
      <c r="AD44" s="93">
        <v>1</v>
      </c>
    </row>
    <row r="45" spans="1:30" ht="16.5" thickTop="1" thickBot="1" x14ac:dyDescent="0.3">
      <c r="A45" s="87" t="s">
        <v>623</v>
      </c>
      <c r="B45" s="87" t="s">
        <v>95</v>
      </c>
      <c r="C45" s="87" t="s">
        <v>96</v>
      </c>
      <c r="D45" s="87">
        <v>311400</v>
      </c>
      <c r="E45" s="87">
        <v>4093000</v>
      </c>
      <c r="F45" s="87">
        <v>7.6090000000000005E-2</v>
      </c>
      <c r="G45" s="87">
        <v>153.1735591548138</v>
      </c>
      <c r="H45" s="87">
        <v>120</v>
      </c>
      <c r="I45" s="95">
        <v>5.0315716520377807</v>
      </c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>
        <v>1</v>
      </c>
      <c r="V45" s="87">
        <v>120</v>
      </c>
      <c r="W45" s="87">
        <v>5.0315716520377807</v>
      </c>
      <c r="X45" s="87"/>
      <c r="Y45" s="87"/>
    </row>
    <row r="46" spans="1:30" x14ac:dyDescent="0.25">
      <c r="A46" s="84" t="s">
        <v>624</v>
      </c>
      <c r="B46" s="84" t="s">
        <v>95</v>
      </c>
      <c r="C46" s="84" t="s">
        <v>96</v>
      </c>
      <c r="D46" s="84">
        <v>287700</v>
      </c>
      <c r="E46" s="84">
        <v>3955000</v>
      </c>
      <c r="F46" s="84">
        <v>7.2739999999999999E-2</v>
      </c>
      <c r="G46" s="84">
        <v>150.33585399856364</v>
      </c>
      <c r="H46" s="84">
        <v>120</v>
      </c>
      <c r="I46" s="94">
        <v>5.0128718178684819</v>
      </c>
      <c r="J46" s="8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>
        <v>2</v>
      </c>
      <c r="V46" s="84">
        <v>120</v>
      </c>
      <c r="W46" s="84">
        <v>5.0128718178684819</v>
      </c>
      <c r="X46" s="84"/>
      <c r="Y46" s="84"/>
      <c r="Z46" s="96" t="s">
        <v>34</v>
      </c>
      <c r="AA46" s="110">
        <v>3.6419010230997061E-3</v>
      </c>
    </row>
    <row r="47" spans="1:30" x14ac:dyDescent="0.25">
      <c r="A47" s="87" t="s">
        <v>625</v>
      </c>
      <c r="B47" s="87" t="s">
        <v>95</v>
      </c>
      <c r="C47" s="87" t="s">
        <v>96</v>
      </c>
      <c r="D47" s="87">
        <v>298200</v>
      </c>
      <c r="E47" s="87">
        <v>3856000</v>
      </c>
      <c r="F47" s="87">
        <v>7.7329999999999996E-2</v>
      </c>
      <c r="G47" s="87">
        <v>161.12032665560801</v>
      </c>
      <c r="H47" s="87">
        <v>120</v>
      </c>
      <c r="I47" s="95">
        <v>5.0821514563739072</v>
      </c>
      <c r="J47" s="88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>
        <v>3</v>
      </c>
      <c r="V47" s="87">
        <v>120</v>
      </c>
      <c r="W47" s="87">
        <v>5.0821514563739072</v>
      </c>
      <c r="X47" s="87"/>
      <c r="Y47" s="87"/>
      <c r="Z47" s="98" t="s">
        <v>35</v>
      </c>
      <c r="AA47" s="99">
        <v>4.6051701859880927</v>
      </c>
    </row>
    <row r="48" spans="1:30" ht="17.25" x14ac:dyDescent="0.25">
      <c r="A48" s="84" t="s">
        <v>626</v>
      </c>
      <c r="B48" s="84" t="s">
        <v>95</v>
      </c>
      <c r="C48" s="84" t="s">
        <v>96</v>
      </c>
      <c r="D48" s="84">
        <v>196000</v>
      </c>
      <c r="E48" s="84">
        <v>3903000</v>
      </c>
      <c r="F48" s="84">
        <v>5.0220000000000001E-2</v>
      </c>
      <c r="G48" s="84">
        <v>100</v>
      </c>
      <c r="H48" s="84">
        <v>0</v>
      </c>
      <c r="I48" s="94">
        <v>4.6051701859880918</v>
      </c>
      <c r="J48" s="85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>
        <v>4</v>
      </c>
      <c r="V48" s="84">
        <v>0</v>
      </c>
      <c r="W48" s="84">
        <v>4.6051701859880918</v>
      </c>
      <c r="X48" s="84"/>
      <c r="Y48" s="84"/>
      <c r="Z48" s="98" t="s">
        <v>36</v>
      </c>
      <c r="AA48" s="100">
        <v>0.99111178813237166</v>
      </c>
    </row>
    <row r="49" spans="1:30" ht="18" x14ac:dyDescent="0.35">
      <c r="A49" s="87" t="s">
        <v>627</v>
      </c>
      <c r="B49" s="87" t="s">
        <v>95</v>
      </c>
      <c r="C49" s="87" t="s">
        <v>96</v>
      </c>
      <c r="D49" s="87">
        <v>195700</v>
      </c>
      <c r="E49" s="87">
        <v>4000000</v>
      </c>
      <c r="F49" s="87">
        <v>4.8910000000000002E-2</v>
      </c>
      <c r="G49" s="87">
        <v>100</v>
      </c>
      <c r="H49" s="87">
        <v>0</v>
      </c>
      <c r="I49" s="95">
        <v>4.6051701859880918</v>
      </c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>
        <v>5</v>
      </c>
      <c r="V49" s="87">
        <v>0</v>
      </c>
      <c r="W49" s="87">
        <v>4.6051701859880918</v>
      </c>
      <c r="X49" s="87"/>
      <c r="Y49" s="87"/>
      <c r="Z49" s="98" t="s">
        <v>37</v>
      </c>
      <c r="AA49" s="101" t="s">
        <v>45</v>
      </c>
    </row>
    <row r="50" spans="1:30" ht="18.75" x14ac:dyDescent="0.35">
      <c r="A50" s="84" t="s">
        <v>628</v>
      </c>
      <c r="B50" s="84" t="s">
        <v>95</v>
      </c>
      <c r="C50" s="84" t="s">
        <v>96</v>
      </c>
      <c r="D50" s="84">
        <v>197000</v>
      </c>
      <c r="E50" s="84">
        <v>4056000</v>
      </c>
      <c r="F50" s="84">
        <v>4.8590000000000001E-2</v>
      </c>
      <c r="G50" s="84">
        <v>100</v>
      </c>
      <c r="H50" s="84">
        <v>0</v>
      </c>
      <c r="I50" s="94">
        <v>4.6051701859880918</v>
      </c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>
        <v>6</v>
      </c>
      <c r="V50" s="84">
        <v>0</v>
      </c>
      <c r="W50" s="84">
        <v>4.6051701859880918</v>
      </c>
      <c r="X50" s="84"/>
      <c r="Y50" s="84"/>
      <c r="Z50" s="98" t="s">
        <v>38</v>
      </c>
      <c r="AA50" s="102">
        <v>0</v>
      </c>
    </row>
    <row r="51" spans="1:30" ht="15.75" thickBot="1" x14ac:dyDescent="0.3">
      <c r="A51" s="87"/>
      <c r="B51" s="87"/>
      <c r="C51" s="87"/>
      <c r="D51" s="87"/>
      <c r="E51" s="87"/>
      <c r="F51" s="87"/>
      <c r="G51" s="87"/>
      <c r="H51" s="87"/>
      <c r="I51" s="95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103" t="s">
        <v>7</v>
      </c>
      <c r="AA51" s="104" t="s">
        <v>39</v>
      </c>
    </row>
    <row r="52" spans="1:30" x14ac:dyDescent="0.25">
      <c r="A52" s="84"/>
      <c r="B52" s="84"/>
      <c r="C52" s="84"/>
      <c r="D52" s="84"/>
      <c r="E52" s="84"/>
      <c r="F52" s="84"/>
      <c r="G52" s="84"/>
      <c r="H52" s="84"/>
      <c r="I52" s="94"/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spans="1:30" x14ac:dyDescent="0.25">
      <c r="A53" s="87"/>
      <c r="B53" s="87"/>
      <c r="C53" s="87"/>
      <c r="D53" s="87"/>
      <c r="E53" s="87"/>
      <c r="F53" s="87"/>
      <c r="G53" s="87"/>
      <c r="H53" s="87"/>
      <c r="I53" s="95"/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30" x14ac:dyDescent="0.25">
      <c r="A54" s="84"/>
      <c r="B54" s="84"/>
      <c r="C54" s="84"/>
      <c r="D54" s="84"/>
      <c r="E54" s="84"/>
      <c r="F54" s="84"/>
      <c r="G54" s="84"/>
      <c r="H54" s="84"/>
      <c r="I54" s="94"/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spans="1:30" x14ac:dyDescent="0.25">
      <c r="A55" s="87"/>
      <c r="B55" s="87"/>
      <c r="C55" s="87"/>
      <c r="D55" s="87"/>
      <c r="E55" s="87"/>
      <c r="F55" s="87"/>
      <c r="G55" s="87"/>
      <c r="H55" s="87"/>
      <c r="I55" s="95"/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30" x14ac:dyDescent="0.25">
      <c r="A56" s="84"/>
      <c r="B56" s="84"/>
      <c r="C56" s="84"/>
      <c r="D56" s="84"/>
      <c r="E56" s="84"/>
      <c r="F56" s="84"/>
      <c r="G56" s="84"/>
      <c r="H56" s="84"/>
      <c r="I56" s="94"/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spans="1:30" x14ac:dyDescent="0.25">
      <c r="A57" s="87"/>
      <c r="B57" s="87"/>
      <c r="C57" s="87"/>
      <c r="D57" s="87"/>
      <c r="E57" s="87"/>
      <c r="F57" s="87"/>
      <c r="G57" s="87"/>
      <c r="H57" s="87"/>
      <c r="I57" s="95"/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30" x14ac:dyDescent="0.25">
      <c r="A58" s="84"/>
      <c r="B58" s="84"/>
      <c r="C58" s="84"/>
      <c r="D58" s="84"/>
      <c r="E58" s="84"/>
      <c r="F58" s="84"/>
      <c r="G58" s="84"/>
      <c r="H58" s="84"/>
      <c r="I58" s="94"/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spans="1:30" x14ac:dyDescent="0.25">
      <c r="A59" s="87"/>
      <c r="B59" s="87"/>
      <c r="C59" s="87"/>
      <c r="D59" s="87"/>
      <c r="E59" s="87"/>
      <c r="F59" s="87"/>
      <c r="G59" s="87"/>
      <c r="H59" s="87"/>
      <c r="I59" s="95"/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30" x14ac:dyDescent="0.25">
      <c r="A60" s="84"/>
      <c r="B60" s="84"/>
      <c r="C60" s="84"/>
      <c r="D60" s="84"/>
      <c r="E60" s="84"/>
      <c r="F60" s="84"/>
      <c r="G60" s="84"/>
      <c r="H60" s="84"/>
      <c r="I60" s="94"/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spans="1:30" ht="15.75" thickBot="1" x14ac:dyDescent="0.3">
      <c r="A61" s="87"/>
      <c r="B61" s="87"/>
      <c r="C61" s="87"/>
      <c r="D61" s="87"/>
      <c r="E61" s="87"/>
      <c r="F61" s="87"/>
      <c r="G61" s="87"/>
      <c r="H61" s="87"/>
      <c r="I61" s="87"/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30" ht="16.5" thickTop="1" thickBot="1" x14ac:dyDescent="0.3">
      <c r="A62" s="84" t="s">
        <v>607</v>
      </c>
      <c r="B62" s="84" t="s">
        <v>114</v>
      </c>
      <c r="C62" s="84" t="s">
        <v>115</v>
      </c>
      <c r="D62" s="84">
        <v>28.57</v>
      </c>
      <c r="E62" s="84">
        <v>4429000</v>
      </c>
      <c r="F62" s="84">
        <v>6.4509999999999997E-6</v>
      </c>
      <c r="G62" s="84"/>
      <c r="H62" s="84"/>
      <c r="I62" s="84"/>
      <c r="J62" s="85"/>
      <c r="K62" s="84"/>
      <c r="L62" s="84"/>
      <c r="M62" s="84"/>
      <c r="N62" s="84"/>
      <c r="O62" s="84"/>
      <c r="P62" s="84"/>
      <c r="Q62" s="84"/>
      <c r="R62" s="84" t="s">
        <v>116</v>
      </c>
      <c r="S62" s="84"/>
      <c r="T62" s="84">
        <v>4</v>
      </c>
      <c r="U62" s="84"/>
      <c r="V62" s="84"/>
      <c r="W62" s="84"/>
      <c r="X62" s="84"/>
      <c r="Y62" s="84"/>
      <c r="Z62" s="86" t="s">
        <v>28</v>
      </c>
      <c r="AA62" s="86" t="s">
        <v>29</v>
      </c>
      <c r="AB62" s="86" t="s">
        <v>30</v>
      </c>
      <c r="AC62" s="86" t="s">
        <v>31</v>
      </c>
      <c r="AD62" s="86" t="s">
        <v>32</v>
      </c>
    </row>
    <row r="63" spans="1:30" ht="15.75" thickTop="1" x14ac:dyDescent="0.25">
      <c r="A63" s="87" t="s">
        <v>608</v>
      </c>
      <c r="B63" s="87" t="s">
        <v>114</v>
      </c>
      <c r="C63" s="87" t="s">
        <v>115</v>
      </c>
      <c r="D63" s="87" t="s">
        <v>97</v>
      </c>
      <c r="E63" s="87">
        <v>4424000</v>
      </c>
      <c r="F63" s="87">
        <v>0</v>
      </c>
      <c r="G63" s="87"/>
      <c r="H63" s="87"/>
      <c r="I63" s="87"/>
      <c r="J63" s="88"/>
      <c r="K63" s="87"/>
      <c r="L63" s="87"/>
      <c r="M63" s="87"/>
      <c r="N63" s="87"/>
      <c r="O63" s="87"/>
      <c r="P63" s="87"/>
      <c r="Q63" s="87"/>
      <c r="R63" s="87" t="s">
        <v>28</v>
      </c>
      <c r="S63" s="87"/>
      <c r="T63" s="87">
        <v>65</v>
      </c>
      <c r="U63" s="87"/>
      <c r="V63" s="87"/>
      <c r="W63" s="87"/>
      <c r="X63" s="87"/>
      <c r="Y63" s="87"/>
      <c r="Z63" s="89">
        <v>120</v>
      </c>
      <c r="AA63" s="90">
        <v>2.1370345828681634</v>
      </c>
      <c r="AB63" s="90">
        <v>1.5817897551634781</v>
      </c>
      <c r="AC63" s="91">
        <v>0.97334159186768987</v>
      </c>
      <c r="AD63" s="90">
        <v>1.5640553099664436</v>
      </c>
    </row>
    <row r="64" spans="1:30" ht="15.75" thickBot="1" x14ac:dyDescent="0.3">
      <c r="A64" s="84" t="s">
        <v>609</v>
      </c>
      <c r="B64" s="84" t="s">
        <v>114</v>
      </c>
      <c r="C64" s="84" t="s">
        <v>115</v>
      </c>
      <c r="D64" s="84">
        <v>28.6</v>
      </c>
      <c r="E64" s="84">
        <v>4381000</v>
      </c>
      <c r="F64" s="84">
        <v>6.5289999999999997E-6</v>
      </c>
      <c r="G64" s="84"/>
      <c r="H64" s="84"/>
      <c r="I64" s="84"/>
      <c r="J64" s="85"/>
      <c r="K64" s="84"/>
      <c r="L64" s="84"/>
      <c r="M64" s="84"/>
      <c r="N64" s="84"/>
      <c r="O64" s="84"/>
      <c r="P64" s="84"/>
      <c r="Q64" s="84"/>
      <c r="R64" s="84" t="s">
        <v>33</v>
      </c>
      <c r="S64" s="84"/>
      <c r="T64" s="84">
        <v>70</v>
      </c>
      <c r="U64" s="84"/>
      <c r="V64" s="84"/>
      <c r="W64" s="84"/>
      <c r="X64" s="84"/>
      <c r="Y64" s="84"/>
      <c r="Z64" s="92">
        <v>0</v>
      </c>
      <c r="AA64" s="93">
        <v>1</v>
      </c>
      <c r="AB64" s="93">
        <v>1</v>
      </c>
      <c r="AC64" s="93">
        <v>1</v>
      </c>
      <c r="AD64" s="93">
        <v>1</v>
      </c>
    </row>
    <row r="65" spans="1:27" ht="16.5" thickTop="1" thickBot="1" x14ac:dyDescent="0.3">
      <c r="A65" s="87" t="s">
        <v>629</v>
      </c>
      <c r="B65" s="87" t="s">
        <v>114</v>
      </c>
      <c r="C65" s="87" t="s">
        <v>115</v>
      </c>
      <c r="D65" s="87">
        <v>22280</v>
      </c>
      <c r="E65" s="87">
        <v>4028000</v>
      </c>
      <c r="F65" s="87">
        <v>5.5300000000000002E-3</v>
      </c>
      <c r="G65" s="87">
        <v>213.70345828681633</v>
      </c>
      <c r="H65" s="87">
        <v>120</v>
      </c>
      <c r="I65" s="95">
        <v>5.3645893450992439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v>1</v>
      </c>
      <c r="V65" s="87">
        <v>120</v>
      </c>
      <c r="W65" s="87">
        <v>5.3645893450992439</v>
      </c>
      <c r="X65" s="87"/>
      <c r="Y65" s="87"/>
    </row>
    <row r="66" spans="1:27" x14ac:dyDescent="0.25">
      <c r="A66" s="84" t="s">
        <v>630</v>
      </c>
      <c r="B66" s="84" t="s">
        <v>114</v>
      </c>
      <c r="C66" s="84" t="s">
        <v>115</v>
      </c>
      <c r="D66" s="84">
        <v>21820</v>
      </c>
      <c r="E66" s="84">
        <v>3885000</v>
      </c>
      <c r="F66" s="84">
        <v>5.6160000000000003E-3</v>
      </c>
      <c r="G66" s="84">
        <v>158.1789755163478</v>
      </c>
      <c r="H66" s="84">
        <v>120</v>
      </c>
      <c r="I66" s="94">
        <v>5.0637271483750625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v>2</v>
      </c>
      <c r="V66" s="84">
        <v>120</v>
      </c>
      <c r="W66" s="84">
        <v>5.0637271483750625</v>
      </c>
      <c r="X66" s="84"/>
      <c r="Y66" s="84"/>
      <c r="Z66" s="96" t="s">
        <v>34</v>
      </c>
      <c r="AA66" s="110">
        <v>3.3082109274160539E-3</v>
      </c>
    </row>
    <row r="67" spans="1:27" x14ac:dyDescent="0.25">
      <c r="A67" s="87" t="s">
        <v>631</v>
      </c>
      <c r="B67" s="87" t="s">
        <v>114</v>
      </c>
      <c r="C67" s="87" t="s">
        <v>115</v>
      </c>
      <c r="D67" s="87">
        <v>15510</v>
      </c>
      <c r="E67" s="87">
        <v>4202000</v>
      </c>
      <c r="F67" s="87">
        <v>3.692E-3</v>
      </c>
      <c r="G67" s="87">
        <v>97.334159186768986</v>
      </c>
      <c r="H67" s="87">
        <v>120</v>
      </c>
      <c r="I67" s="95">
        <v>4.5781499983597485</v>
      </c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>
        <v>3</v>
      </c>
      <c r="V67" s="87">
        <v>120</v>
      </c>
      <c r="W67" s="87">
        <v>4.5781499983597485</v>
      </c>
      <c r="X67" s="87"/>
      <c r="Y67" s="87"/>
      <c r="Z67" s="98" t="s">
        <v>35</v>
      </c>
      <c r="AA67" s="99">
        <v>4.6051701859880927</v>
      </c>
    </row>
    <row r="68" spans="1:27" ht="17.25" x14ac:dyDescent="0.25">
      <c r="A68" s="84" t="s">
        <v>632</v>
      </c>
      <c r="B68" s="84" t="s">
        <v>114</v>
      </c>
      <c r="C68" s="84" t="s">
        <v>115</v>
      </c>
      <c r="D68" s="84">
        <v>10820</v>
      </c>
      <c r="E68" s="84">
        <v>4178000</v>
      </c>
      <c r="F68" s="84">
        <v>2.5899999999999999E-3</v>
      </c>
      <c r="G68" s="84">
        <v>100</v>
      </c>
      <c r="H68" s="84">
        <v>0</v>
      </c>
      <c r="I68" s="94">
        <v>4.6051701859880918</v>
      </c>
      <c r="J68" s="85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>
        <v>4</v>
      </c>
      <c r="V68" s="84">
        <v>0</v>
      </c>
      <c r="W68" s="84">
        <v>4.6051701859880918</v>
      </c>
      <c r="X68" s="84"/>
      <c r="Y68" s="84"/>
      <c r="Z68" s="98" t="s">
        <v>36</v>
      </c>
      <c r="AA68" s="100">
        <v>0.42877715287448098</v>
      </c>
    </row>
    <row r="69" spans="1:27" ht="18" x14ac:dyDescent="0.35">
      <c r="A69" s="87" t="s">
        <v>633</v>
      </c>
      <c r="B69" s="87" t="s">
        <v>114</v>
      </c>
      <c r="C69" s="87" t="s">
        <v>115</v>
      </c>
      <c r="D69" s="87">
        <v>15170</v>
      </c>
      <c r="E69" s="87">
        <v>4270000</v>
      </c>
      <c r="F69" s="87">
        <v>3.552E-3</v>
      </c>
      <c r="G69" s="87">
        <v>100</v>
      </c>
      <c r="H69" s="87">
        <v>0</v>
      </c>
      <c r="I69" s="95">
        <v>4.6051701859880918</v>
      </c>
      <c r="J69" s="88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>
        <v>5</v>
      </c>
      <c r="V69" s="87">
        <v>0</v>
      </c>
      <c r="W69" s="87">
        <v>4.6051701859880918</v>
      </c>
      <c r="X69" s="87"/>
      <c r="Y69" s="87"/>
      <c r="Z69" s="98" t="s">
        <v>37</v>
      </c>
      <c r="AA69" s="101" t="s">
        <v>45</v>
      </c>
    </row>
    <row r="70" spans="1:27" ht="18.75" x14ac:dyDescent="0.35">
      <c r="A70" s="84" t="s">
        <v>634</v>
      </c>
      <c r="B70" s="84" t="s">
        <v>114</v>
      </c>
      <c r="C70" s="84" t="s">
        <v>115</v>
      </c>
      <c r="D70" s="84">
        <v>16490</v>
      </c>
      <c r="E70" s="84">
        <v>4347000</v>
      </c>
      <c r="F70" s="84">
        <v>3.7929999999999999E-3</v>
      </c>
      <c r="G70" s="84">
        <v>100</v>
      </c>
      <c r="H70" s="84">
        <v>0</v>
      </c>
      <c r="I70" s="94">
        <v>4.6051701859880918</v>
      </c>
      <c r="J70" s="85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>
        <v>6</v>
      </c>
      <c r="V70" s="84">
        <v>0</v>
      </c>
      <c r="W70" s="84">
        <v>4.6051701859880918</v>
      </c>
      <c r="X70" s="84"/>
      <c r="Y70" s="84"/>
      <c r="Z70" s="98" t="s">
        <v>38</v>
      </c>
      <c r="AA70" s="102">
        <v>0</v>
      </c>
    </row>
    <row r="71" spans="1:27" ht="15.75" thickBot="1" x14ac:dyDescent="0.3">
      <c r="A71" s="87"/>
      <c r="B71" s="87"/>
      <c r="C71" s="87"/>
      <c r="D71" s="87"/>
      <c r="E71" s="87"/>
      <c r="F71" s="87"/>
      <c r="G71" s="87"/>
      <c r="H71" s="87"/>
      <c r="I71" s="95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103" t="s">
        <v>7</v>
      </c>
      <c r="AA71" s="104" t="s">
        <v>39</v>
      </c>
    </row>
    <row r="72" spans="1:27" x14ac:dyDescent="0.25">
      <c r="A72" s="84"/>
      <c r="B72" s="84"/>
      <c r="C72" s="84"/>
      <c r="D72" s="84"/>
      <c r="E72" s="84"/>
      <c r="F72" s="84"/>
      <c r="G72" s="84"/>
      <c r="H72" s="84"/>
      <c r="I72" s="9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spans="1:27" x14ac:dyDescent="0.25">
      <c r="A73" s="87"/>
      <c r="B73" s="87"/>
      <c r="C73" s="87"/>
      <c r="D73" s="87"/>
      <c r="E73" s="87"/>
      <c r="F73" s="87"/>
      <c r="G73" s="87"/>
      <c r="H73" s="87"/>
      <c r="I73" s="95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7" x14ac:dyDescent="0.25">
      <c r="A74" s="84"/>
      <c r="B74" s="84"/>
      <c r="C74" s="84"/>
      <c r="D74" s="84"/>
      <c r="E74" s="84"/>
      <c r="F74" s="84"/>
      <c r="G74" s="84"/>
      <c r="H74" s="84"/>
      <c r="I74" s="94"/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spans="1:27" x14ac:dyDescent="0.25">
      <c r="A75" s="87"/>
      <c r="B75" s="87"/>
      <c r="C75" s="87"/>
      <c r="D75" s="87"/>
      <c r="E75" s="87"/>
      <c r="F75" s="87"/>
      <c r="G75" s="87"/>
      <c r="H75" s="87"/>
      <c r="I75" s="95"/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7" x14ac:dyDescent="0.25">
      <c r="A76" s="84"/>
      <c r="B76" s="84"/>
      <c r="C76" s="84"/>
      <c r="D76" s="84"/>
      <c r="E76" s="84"/>
      <c r="F76" s="84"/>
      <c r="G76" s="84"/>
      <c r="H76" s="84"/>
      <c r="I76" s="94"/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spans="1:27" x14ac:dyDescent="0.25">
      <c r="A77" s="87"/>
      <c r="B77" s="87"/>
      <c r="C77" s="87"/>
      <c r="D77" s="87"/>
      <c r="E77" s="87"/>
      <c r="F77" s="87"/>
      <c r="G77" s="87"/>
      <c r="H77" s="87"/>
      <c r="I77" s="95"/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7" x14ac:dyDescent="0.25">
      <c r="A78" s="84"/>
      <c r="B78" s="84"/>
      <c r="C78" s="84"/>
      <c r="D78" s="84"/>
      <c r="E78" s="84"/>
      <c r="F78" s="84"/>
      <c r="G78" s="84"/>
      <c r="H78" s="84"/>
      <c r="I78" s="94"/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spans="1:27" x14ac:dyDescent="0.25">
      <c r="A79" s="87"/>
      <c r="B79" s="87"/>
      <c r="C79" s="87"/>
      <c r="D79" s="87"/>
      <c r="E79" s="87"/>
      <c r="F79" s="87"/>
      <c r="G79" s="87"/>
      <c r="H79" s="87"/>
      <c r="I79" s="95"/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7" x14ac:dyDescent="0.25">
      <c r="A80" s="84"/>
      <c r="B80" s="84"/>
      <c r="C80" s="84"/>
      <c r="D80" s="84"/>
      <c r="E80" s="84"/>
      <c r="F80" s="84"/>
      <c r="G80" s="84"/>
      <c r="H80" s="84"/>
      <c r="I80" s="94"/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spans="1:30" ht="15.75" thickBot="1" x14ac:dyDescent="0.3">
      <c r="A81" s="87"/>
      <c r="B81" s="87"/>
      <c r="C81" s="87"/>
      <c r="D81" s="87"/>
      <c r="E81" s="87"/>
      <c r="F81" s="87"/>
      <c r="G81" s="87"/>
      <c r="H81" s="87"/>
      <c r="I81" s="87"/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30" ht="16.5" thickTop="1" thickBot="1" x14ac:dyDescent="0.3">
      <c r="A82" s="84" t="s">
        <v>607</v>
      </c>
      <c r="B82" s="84" t="s">
        <v>133</v>
      </c>
      <c r="C82" s="84" t="s">
        <v>134</v>
      </c>
      <c r="D82" s="84">
        <v>6911</v>
      </c>
      <c r="E82" s="84">
        <v>4429000</v>
      </c>
      <c r="F82" s="84">
        <v>1.5610000000000001E-3</v>
      </c>
      <c r="G82" s="84"/>
      <c r="H82" s="84"/>
      <c r="I82" s="84"/>
      <c r="J82" s="85"/>
      <c r="K82" s="84"/>
      <c r="L82" s="84"/>
      <c r="M82" s="84"/>
      <c r="N82" s="84"/>
      <c r="O82" s="84"/>
      <c r="P82" s="84"/>
      <c r="Q82" s="84"/>
      <c r="R82" s="84" t="s">
        <v>135</v>
      </c>
      <c r="S82" s="84"/>
      <c r="T82" s="84">
        <v>7</v>
      </c>
      <c r="U82" s="84"/>
      <c r="V82" s="84"/>
      <c r="W82" s="84"/>
      <c r="X82" s="84"/>
      <c r="Y82" s="84"/>
      <c r="Z82" s="86" t="s">
        <v>28</v>
      </c>
      <c r="AA82" s="86" t="s">
        <v>29</v>
      </c>
      <c r="AB82" s="86" t="s">
        <v>30</v>
      </c>
      <c r="AC82" s="86" t="s">
        <v>31</v>
      </c>
      <c r="AD82" s="86" t="s">
        <v>32</v>
      </c>
    </row>
    <row r="83" spans="1:30" ht="15.75" thickTop="1" x14ac:dyDescent="0.25">
      <c r="A83" s="87" t="s">
        <v>608</v>
      </c>
      <c r="B83" s="87" t="s">
        <v>133</v>
      </c>
      <c r="C83" s="87" t="s">
        <v>134</v>
      </c>
      <c r="D83" s="87">
        <v>4665</v>
      </c>
      <c r="E83" s="87">
        <v>4424000</v>
      </c>
      <c r="F83" s="87">
        <v>1.0549999999999999E-3</v>
      </c>
      <c r="G83" s="87"/>
      <c r="H83" s="87"/>
      <c r="I83" s="87"/>
      <c r="J83" s="88"/>
      <c r="K83" s="87"/>
      <c r="L83" s="87"/>
      <c r="M83" s="87"/>
      <c r="N83" s="87"/>
      <c r="O83" s="87"/>
      <c r="P83" s="87"/>
      <c r="Q83" s="87"/>
      <c r="R83" s="87" t="s">
        <v>28</v>
      </c>
      <c r="S83" s="87"/>
      <c r="T83" s="87">
        <v>125</v>
      </c>
      <c r="U83" s="87"/>
      <c r="V83" s="87"/>
      <c r="W83" s="87"/>
      <c r="X83" s="87"/>
      <c r="Y83" s="87"/>
      <c r="Z83" s="89">
        <v>120</v>
      </c>
      <c r="AA83" s="91">
        <v>0.12428967977073828</v>
      </c>
      <c r="AB83" s="106">
        <v>5.7520461866271438E-2</v>
      </c>
      <c r="AC83" s="91">
        <v>0.13557433381175035</v>
      </c>
      <c r="AD83" s="91">
        <v>0.10579482514958667</v>
      </c>
    </row>
    <row r="84" spans="1:30" ht="15.75" thickBot="1" x14ac:dyDescent="0.3">
      <c r="A84" s="84" t="s">
        <v>609</v>
      </c>
      <c r="B84" s="84" t="s">
        <v>133</v>
      </c>
      <c r="C84" s="84" t="s">
        <v>134</v>
      </c>
      <c r="D84" s="84">
        <v>3799</v>
      </c>
      <c r="E84" s="84">
        <v>4381000</v>
      </c>
      <c r="F84" s="84">
        <v>8.6729999999999999E-4</v>
      </c>
      <c r="G84" s="84"/>
      <c r="H84" s="84"/>
      <c r="I84" s="84"/>
      <c r="J84" s="85"/>
      <c r="K84" s="84"/>
      <c r="L84" s="84"/>
      <c r="M84" s="84"/>
      <c r="N84" s="84"/>
      <c r="O84" s="84"/>
      <c r="P84" s="84"/>
      <c r="Q84" s="84"/>
      <c r="R84" s="84" t="s">
        <v>33</v>
      </c>
      <c r="S84" s="84"/>
      <c r="T84" s="84">
        <v>130</v>
      </c>
      <c r="U84" s="84"/>
      <c r="V84" s="84"/>
      <c r="W84" s="84"/>
      <c r="X84" s="84"/>
      <c r="Y84" s="84"/>
      <c r="Z84" s="92">
        <v>0</v>
      </c>
      <c r="AA84" s="93">
        <v>1</v>
      </c>
      <c r="AB84" s="93">
        <v>1</v>
      </c>
      <c r="AC84" s="93">
        <v>1</v>
      </c>
      <c r="AD84" s="93">
        <v>1</v>
      </c>
    </row>
    <row r="85" spans="1:30" ht="16.5" thickTop="1" thickBot="1" x14ac:dyDescent="0.3">
      <c r="A85" s="87" t="s">
        <v>635</v>
      </c>
      <c r="B85" s="87" t="s">
        <v>133</v>
      </c>
      <c r="C85" s="87" t="s">
        <v>134</v>
      </c>
      <c r="D85" s="87">
        <v>44960</v>
      </c>
      <c r="E85" s="87">
        <v>2702000</v>
      </c>
      <c r="F85" s="87">
        <v>1.6639999999999999E-2</v>
      </c>
      <c r="G85" s="87">
        <v>12.428967977073828</v>
      </c>
      <c r="H85" s="87">
        <v>120</v>
      </c>
      <c r="I85" s="95">
        <v>2.520029875291621</v>
      </c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>
        <v>1</v>
      </c>
      <c r="V85" s="87">
        <v>120</v>
      </c>
      <c r="W85" s="87">
        <v>2.520029875291621</v>
      </c>
      <c r="X85" s="87"/>
      <c r="Y85" s="87"/>
    </row>
    <row r="86" spans="1:30" x14ac:dyDescent="0.25">
      <c r="A86" s="84" t="s">
        <v>636</v>
      </c>
      <c r="B86" s="84" t="s">
        <v>133</v>
      </c>
      <c r="C86" s="84" t="s">
        <v>134</v>
      </c>
      <c r="D86" s="84">
        <v>22920</v>
      </c>
      <c r="E86" s="84">
        <v>2885000</v>
      </c>
      <c r="F86" s="84">
        <v>7.9450000000000007E-3</v>
      </c>
      <c r="G86" s="84">
        <v>5.752046186627144</v>
      </c>
      <c r="H86" s="84">
        <v>120</v>
      </c>
      <c r="I86" s="94">
        <v>1.7495556500504761</v>
      </c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>
        <v>2</v>
      </c>
      <c r="V86" s="84">
        <v>120</v>
      </c>
      <c r="W86" s="84">
        <v>1.7495556500504761</v>
      </c>
      <c r="X86" s="84"/>
      <c r="Y86" s="84"/>
      <c r="Z86" s="96" t="s">
        <v>34</v>
      </c>
      <c r="AA86" s="108">
        <v>-1.9274972351943902E-2</v>
      </c>
    </row>
    <row r="87" spans="1:30" x14ac:dyDescent="0.25">
      <c r="A87" s="87" t="s">
        <v>637</v>
      </c>
      <c r="B87" s="87" t="s">
        <v>133</v>
      </c>
      <c r="C87" s="87" t="s">
        <v>134</v>
      </c>
      <c r="D87" s="87">
        <v>51350</v>
      </c>
      <c r="E87" s="87">
        <v>2898000</v>
      </c>
      <c r="F87" s="87">
        <v>1.772E-2</v>
      </c>
      <c r="G87" s="87">
        <v>13.557433381175036</v>
      </c>
      <c r="H87" s="87">
        <v>120</v>
      </c>
      <c r="I87" s="95">
        <v>2.6069349859223729</v>
      </c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>
        <v>3</v>
      </c>
      <c r="V87" s="87">
        <v>120</v>
      </c>
      <c r="W87" s="87">
        <v>2.6069349859223729</v>
      </c>
      <c r="X87" s="87"/>
      <c r="Y87" s="87"/>
      <c r="Z87" s="98" t="s">
        <v>35</v>
      </c>
      <c r="AA87" s="99">
        <v>4.6051701859880918</v>
      </c>
    </row>
    <row r="88" spans="1:30" ht="17.25" x14ac:dyDescent="0.25">
      <c r="A88" s="84" t="s">
        <v>638</v>
      </c>
      <c r="B88" s="84" t="s">
        <v>133</v>
      </c>
      <c r="C88" s="84" t="s">
        <v>134</v>
      </c>
      <c r="D88" s="84">
        <v>522900</v>
      </c>
      <c r="E88" s="84">
        <v>4161000</v>
      </c>
      <c r="F88" s="84">
        <v>0.12570000000000001</v>
      </c>
      <c r="G88" s="84">
        <v>100</v>
      </c>
      <c r="H88" s="84">
        <v>0</v>
      </c>
      <c r="I88" s="94">
        <v>4.6051701859880918</v>
      </c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>
        <v>4</v>
      </c>
      <c r="V88" s="84">
        <v>0</v>
      </c>
      <c r="W88" s="84">
        <v>4.6051701859880918</v>
      </c>
      <c r="X88" s="84"/>
      <c r="Y88" s="84"/>
      <c r="Z88" s="98" t="s">
        <v>36</v>
      </c>
      <c r="AA88" s="100">
        <v>0.94741338494177396</v>
      </c>
    </row>
    <row r="89" spans="1:30" ht="18" x14ac:dyDescent="0.35">
      <c r="A89" s="87" t="s">
        <v>639</v>
      </c>
      <c r="B89" s="87" t="s">
        <v>133</v>
      </c>
      <c r="C89" s="87" t="s">
        <v>134</v>
      </c>
      <c r="D89" s="87">
        <v>504300</v>
      </c>
      <c r="E89" s="87">
        <v>4235000</v>
      </c>
      <c r="F89" s="87">
        <v>0.1191</v>
      </c>
      <c r="G89" s="87">
        <v>100</v>
      </c>
      <c r="H89" s="87">
        <v>0</v>
      </c>
      <c r="I89" s="95">
        <v>4.6051701859880918</v>
      </c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>
        <v>5</v>
      </c>
      <c r="V89" s="87">
        <v>0</v>
      </c>
      <c r="W89" s="87">
        <v>4.6051701859880918</v>
      </c>
      <c r="X89" s="87"/>
      <c r="Y89" s="87"/>
      <c r="Z89" s="98" t="s">
        <v>37</v>
      </c>
      <c r="AA89" s="102">
        <v>35.960994802155483</v>
      </c>
    </row>
    <row r="90" spans="1:30" ht="18.75" x14ac:dyDescent="0.35">
      <c r="A90" s="84" t="s">
        <v>640</v>
      </c>
      <c r="B90" s="84" t="s">
        <v>133</v>
      </c>
      <c r="C90" s="84" t="s">
        <v>134</v>
      </c>
      <c r="D90" s="84">
        <v>515800</v>
      </c>
      <c r="E90" s="84">
        <v>4182000</v>
      </c>
      <c r="F90" s="84">
        <v>0.12330000000000001</v>
      </c>
      <c r="G90" s="84">
        <v>100</v>
      </c>
      <c r="H90" s="84">
        <v>0</v>
      </c>
      <c r="I90" s="94">
        <v>4.6051701859880918</v>
      </c>
      <c r="J90" s="85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>
        <v>6</v>
      </c>
      <c r="V90" s="84">
        <v>0</v>
      </c>
      <c r="W90" s="84">
        <v>4.6051701859880918</v>
      </c>
      <c r="X90" s="84"/>
      <c r="Y90" s="84"/>
      <c r="Z90" s="98" t="s">
        <v>38</v>
      </c>
      <c r="AA90" s="102">
        <v>38.549944703887803</v>
      </c>
    </row>
    <row r="91" spans="1:30" ht="15.75" thickBot="1" x14ac:dyDescent="0.3">
      <c r="A91" s="87"/>
      <c r="B91" s="87"/>
      <c r="C91" s="87"/>
      <c r="D91" s="87"/>
      <c r="E91" s="87"/>
      <c r="F91" s="87"/>
      <c r="G91" s="87"/>
      <c r="H91" s="87"/>
      <c r="I91" s="95"/>
      <c r="J91" s="88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103" t="s">
        <v>7</v>
      </c>
      <c r="AA91" s="104" t="s">
        <v>39</v>
      </c>
    </row>
    <row r="92" spans="1:30" x14ac:dyDescent="0.25">
      <c r="A92" s="84"/>
      <c r="B92" s="84"/>
      <c r="C92" s="84"/>
      <c r="D92" s="84"/>
      <c r="E92" s="84"/>
      <c r="F92" s="84"/>
      <c r="G92" s="84"/>
      <c r="H92" s="84"/>
      <c r="I92" s="94"/>
      <c r="J92" s="85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spans="1:30" x14ac:dyDescent="0.25">
      <c r="A93" s="87"/>
      <c r="B93" s="87"/>
      <c r="C93" s="87"/>
      <c r="D93" s="87"/>
      <c r="E93" s="87"/>
      <c r="F93" s="87"/>
      <c r="G93" s="87"/>
      <c r="H93" s="87"/>
      <c r="I93" s="95"/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30" x14ac:dyDescent="0.25">
      <c r="A94" s="84"/>
      <c r="B94" s="84"/>
      <c r="C94" s="84"/>
      <c r="D94" s="84"/>
      <c r="E94" s="84"/>
      <c r="F94" s="84"/>
      <c r="G94" s="84"/>
      <c r="H94" s="84"/>
      <c r="I94" s="94"/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spans="1:30" x14ac:dyDescent="0.25">
      <c r="A95" s="87"/>
      <c r="B95" s="87"/>
      <c r="C95" s="87"/>
      <c r="D95" s="87"/>
      <c r="E95" s="87"/>
      <c r="F95" s="87"/>
      <c r="G95" s="87"/>
      <c r="H95" s="87"/>
      <c r="I95" s="95"/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30" x14ac:dyDescent="0.25">
      <c r="A96" s="84"/>
      <c r="B96" s="84"/>
      <c r="C96" s="84"/>
      <c r="D96" s="84"/>
      <c r="E96" s="84"/>
      <c r="F96" s="84"/>
      <c r="G96" s="84"/>
      <c r="H96" s="84"/>
      <c r="I96" s="94"/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spans="1:30" x14ac:dyDescent="0.25">
      <c r="A97" s="87"/>
      <c r="B97" s="87"/>
      <c r="C97" s="87"/>
      <c r="D97" s="87"/>
      <c r="E97" s="87"/>
      <c r="F97" s="87"/>
      <c r="G97" s="87"/>
      <c r="H97" s="87"/>
      <c r="I97" s="95"/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30" x14ac:dyDescent="0.25">
      <c r="A98" s="84"/>
      <c r="B98" s="84"/>
      <c r="C98" s="84"/>
      <c r="D98" s="84"/>
      <c r="E98" s="84"/>
      <c r="F98" s="84"/>
      <c r="G98" s="84"/>
      <c r="H98" s="84"/>
      <c r="I98" s="94"/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spans="1:30" x14ac:dyDescent="0.25">
      <c r="A99" s="87"/>
      <c r="B99" s="87"/>
      <c r="C99" s="87"/>
      <c r="D99" s="87"/>
      <c r="E99" s="87"/>
      <c r="F99" s="87"/>
      <c r="G99" s="87"/>
      <c r="H99" s="87"/>
      <c r="I99" s="95"/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30" x14ac:dyDescent="0.25">
      <c r="A100" s="84"/>
      <c r="B100" s="84"/>
      <c r="C100" s="84"/>
      <c r="D100" s="84"/>
      <c r="E100" s="84"/>
      <c r="F100" s="84"/>
      <c r="G100" s="84"/>
      <c r="H100" s="84"/>
      <c r="I100" s="94"/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spans="1:30" ht="15.75" thickBot="1" x14ac:dyDescent="0.3">
      <c r="A101" s="87"/>
      <c r="B101" s="87"/>
      <c r="C101" s="87"/>
      <c r="D101" s="87"/>
      <c r="E101" s="87"/>
      <c r="F101" s="87"/>
      <c r="G101" s="87"/>
      <c r="H101" s="87"/>
      <c r="I101" s="87"/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30" s="120" customFormat="1" ht="16.5" thickTop="1" thickBot="1" x14ac:dyDescent="0.3">
      <c r="A102" s="121" t="s">
        <v>825</v>
      </c>
      <c r="B102" s="121" t="s">
        <v>152</v>
      </c>
      <c r="C102" s="121" t="s">
        <v>153</v>
      </c>
      <c r="D102" s="121">
        <v>235.9</v>
      </c>
      <c r="E102" s="121">
        <v>4895000</v>
      </c>
      <c r="F102" s="121">
        <v>4.8189999999999998E-5</v>
      </c>
      <c r="G102" s="121"/>
      <c r="H102" s="121"/>
      <c r="I102" s="121"/>
      <c r="J102" s="122"/>
      <c r="K102" s="121"/>
      <c r="L102" s="121"/>
      <c r="M102" s="121"/>
      <c r="N102" s="121"/>
      <c r="O102" s="121"/>
      <c r="P102" s="121"/>
      <c r="Q102" s="121"/>
      <c r="R102" s="121" t="s">
        <v>154</v>
      </c>
      <c r="S102" s="121"/>
      <c r="T102" s="121">
        <v>8</v>
      </c>
      <c r="U102" s="121"/>
      <c r="V102" s="121"/>
      <c r="W102" s="121"/>
      <c r="X102" s="121"/>
      <c r="Y102" s="121"/>
      <c r="Z102" s="119" t="s">
        <v>28</v>
      </c>
      <c r="AA102" s="119" t="s">
        <v>29</v>
      </c>
      <c r="AB102" s="119" t="s">
        <v>30</v>
      </c>
      <c r="AC102" s="119" t="s">
        <v>31</v>
      </c>
      <c r="AD102" s="119" t="s">
        <v>32</v>
      </c>
    </row>
    <row r="103" spans="1:30" s="120" customFormat="1" ht="15.75" thickTop="1" x14ac:dyDescent="0.25">
      <c r="A103" s="117" t="s">
        <v>826</v>
      </c>
      <c r="B103" s="163" t="s">
        <v>152</v>
      </c>
      <c r="C103" s="117" t="s">
        <v>153</v>
      </c>
      <c r="D103" s="117">
        <v>69.260000000000005</v>
      </c>
      <c r="E103" s="117">
        <v>4737000</v>
      </c>
      <c r="F103" s="117">
        <v>1.4620000000000001E-5</v>
      </c>
      <c r="G103" s="117"/>
      <c r="H103" s="117"/>
      <c r="I103" s="117"/>
      <c r="J103" s="118"/>
      <c r="K103" s="117"/>
      <c r="L103" s="117"/>
      <c r="M103" s="117"/>
      <c r="N103" s="117"/>
      <c r="O103" s="117"/>
      <c r="P103" s="117"/>
      <c r="Q103" s="117"/>
      <c r="R103" s="117" t="s">
        <v>28</v>
      </c>
      <c r="S103" s="117"/>
      <c r="T103" s="117">
        <v>145</v>
      </c>
      <c r="U103" s="117"/>
      <c r="V103" s="117"/>
      <c r="W103" s="117"/>
      <c r="X103" s="117"/>
      <c r="Y103" s="117"/>
      <c r="Z103" s="123">
        <v>120</v>
      </c>
      <c r="AA103" s="164">
        <v>0.29464245998208011</v>
      </c>
      <c r="AB103" s="164">
        <v>0.38671075833128404</v>
      </c>
      <c r="AC103" s="167">
        <v>0.48286933105023971</v>
      </c>
      <c r="AD103" s="164">
        <v>0.38807418312120129</v>
      </c>
    </row>
    <row r="104" spans="1:30" s="120" customFormat="1" ht="15.75" thickBot="1" x14ac:dyDescent="0.3">
      <c r="A104" s="121" t="s">
        <v>827</v>
      </c>
      <c r="B104" s="121" t="s">
        <v>152</v>
      </c>
      <c r="C104" s="121" t="s">
        <v>153</v>
      </c>
      <c r="D104" s="165" t="s">
        <v>97</v>
      </c>
      <c r="E104" s="121">
        <v>4867000</v>
      </c>
      <c r="F104" s="121">
        <v>2.012E-5</v>
      </c>
      <c r="G104" s="121"/>
      <c r="H104" s="121"/>
      <c r="I104" s="121"/>
      <c r="J104" s="122"/>
      <c r="K104" s="121"/>
      <c r="L104" s="121"/>
      <c r="M104" s="121"/>
      <c r="N104" s="121"/>
      <c r="O104" s="121"/>
      <c r="P104" s="121"/>
      <c r="Q104" s="121"/>
      <c r="R104" s="121" t="s">
        <v>33</v>
      </c>
      <c r="S104" s="121"/>
      <c r="T104" s="121">
        <v>150</v>
      </c>
      <c r="U104" s="121"/>
      <c r="V104" s="121"/>
      <c r="W104" s="121"/>
      <c r="X104" s="121"/>
      <c r="Y104" s="121"/>
      <c r="Z104" s="125">
        <v>0</v>
      </c>
      <c r="AA104" s="126">
        <v>1</v>
      </c>
      <c r="AB104" s="126">
        <v>1</v>
      </c>
      <c r="AC104" s="126">
        <v>1</v>
      </c>
      <c r="AD104" s="126">
        <v>1</v>
      </c>
    </row>
    <row r="105" spans="1:30" s="120" customFormat="1" ht="16.5" thickTop="1" thickBot="1" x14ac:dyDescent="0.3">
      <c r="A105" s="117" t="s">
        <v>641</v>
      </c>
      <c r="B105" s="117" t="s">
        <v>152</v>
      </c>
      <c r="C105" s="117" t="s">
        <v>153</v>
      </c>
      <c r="D105" s="117">
        <v>627.29999999999995</v>
      </c>
      <c r="E105" s="117">
        <v>3442000</v>
      </c>
      <c r="F105" s="117">
        <v>1.8220000000000001E-4</v>
      </c>
      <c r="G105" s="117">
        <v>29.46424599820801</v>
      </c>
      <c r="H105" s="117">
        <v>120</v>
      </c>
      <c r="I105" s="136">
        <v>3.3831775282189618</v>
      </c>
      <c r="J105" s="118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>
        <v>1</v>
      </c>
      <c r="V105" s="117">
        <v>120</v>
      </c>
      <c r="W105" s="117">
        <v>3.3831775282189618</v>
      </c>
      <c r="X105" s="117"/>
      <c r="Y105" s="117"/>
      <c r="Z105" s="127"/>
      <c r="AA105" s="127"/>
      <c r="AB105" s="127"/>
      <c r="AC105" s="127"/>
    </row>
    <row r="106" spans="1:30" s="120" customFormat="1" x14ac:dyDescent="0.25">
      <c r="A106" s="121" t="s">
        <v>642</v>
      </c>
      <c r="B106" s="121" t="s">
        <v>152</v>
      </c>
      <c r="C106" s="121" t="s">
        <v>153</v>
      </c>
      <c r="D106" s="121">
        <v>963.8</v>
      </c>
      <c r="E106" s="121">
        <v>3517000</v>
      </c>
      <c r="F106" s="121">
        <v>2.7399999999999999E-4</v>
      </c>
      <c r="G106" s="121">
        <v>38.671075833128405</v>
      </c>
      <c r="H106" s="121">
        <v>120</v>
      </c>
      <c r="I106" s="135">
        <v>3.6550919261044235</v>
      </c>
      <c r="J106" s="122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>
        <v>2</v>
      </c>
      <c r="V106" s="121">
        <v>120</v>
      </c>
      <c r="W106" s="121">
        <v>3.6550919261044235</v>
      </c>
      <c r="X106" s="121"/>
      <c r="Y106" s="121"/>
      <c r="Z106" s="128" t="s">
        <v>34</v>
      </c>
      <c r="AA106" s="141">
        <v>-8.0557780991992525E-3</v>
      </c>
      <c r="AB106" s="127"/>
      <c r="AC106" s="127"/>
    </row>
    <row r="107" spans="1:30" s="120" customFormat="1" x14ac:dyDescent="0.25">
      <c r="A107" s="117" t="s">
        <v>643</v>
      </c>
      <c r="B107" s="117" t="s">
        <v>152</v>
      </c>
      <c r="C107" s="117" t="s">
        <v>153</v>
      </c>
      <c r="D107" s="117">
        <v>1345</v>
      </c>
      <c r="E107" s="117">
        <v>3830000</v>
      </c>
      <c r="F107" s="117">
        <v>3.5100000000000002E-4</v>
      </c>
      <c r="G107" s="117">
        <v>48.286933105023969</v>
      </c>
      <c r="H107" s="117">
        <v>120</v>
      </c>
      <c r="I107" s="136">
        <v>3.8771609879291593</v>
      </c>
      <c r="J107" s="118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>
        <v>3</v>
      </c>
      <c r="V107" s="117">
        <v>120</v>
      </c>
      <c r="W107" s="117">
        <v>3.8771609879291593</v>
      </c>
      <c r="X107" s="117"/>
      <c r="Y107" s="117"/>
      <c r="Z107" s="130" t="s">
        <v>35</v>
      </c>
      <c r="AA107" s="139">
        <v>4.6051701859880918</v>
      </c>
      <c r="AB107" s="127"/>
      <c r="AC107" s="127"/>
    </row>
    <row r="108" spans="1:30" s="120" customFormat="1" x14ac:dyDescent="0.25">
      <c r="A108" s="121" t="s">
        <v>644</v>
      </c>
      <c r="B108" s="121" t="s">
        <v>152</v>
      </c>
      <c r="C108" s="121" t="s">
        <v>153</v>
      </c>
      <c r="D108" s="121">
        <v>2482</v>
      </c>
      <c r="E108" s="121">
        <v>4496000</v>
      </c>
      <c r="F108" s="121">
        <v>5.5219999999999998E-4</v>
      </c>
      <c r="G108" s="121">
        <v>100</v>
      </c>
      <c r="H108" s="121">
        <v>0</v>
      </c>
      <c r="I108" s="135">
        <v>4.6051701859880918</v>
      </c>
      <c r="J108" s="122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>
        <v>4</v>
      </c>
      <c r="V108" s="121">
        <v>0</v>
      </c>
      <c r="W108" s="121">
        <v>4.6051701859880918</v>
      </c>
      <c r="X108" s="121"/>
      <c r="Y108" s="121"/>
      <c r="Z108" s="130" t="s">
        <v>819</v>
      </c>
      <c r="AA108" s="142">
        <v>0.91967819863875266</v>
      </c>
      <c r="AB108" s="127"/>
      <c r="AC108" s="127"/>
    </row>
    <row r="109" spans="1:30" s="120" customFormat="1" x14ac:dyDescent="0.25">
      <c r="A109" s="117" t="s">
        <v>645</v>
      </c>
      <c r="B109" s="117" t="s">
        <v>152</v>
      </c>
      <c r="C109" s="117" t="s">
        <v>153</v>
      </c>
      <c r="D109" s="117">
        <v>2809</v>
      </c>
      <c r="E109" s="117">
        <v>4227000</v>
      </c>
      <c r="F109" s="117">
        <v>6.6469999999999995E-4</v>
      </c>
      <c r="G109" s="117">
        <v>100</v>
      </c>
      <c r="H109" s="117">
        <v>0</v>
      </c>
      <c r="I109" s="136">
        <v>4.6051701859880918</v>
      </c>
      <c r="J109" s="118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>
        <v>5</v>
      </c>
      <c r="V109" s="117">
        <v>0</v>
      </c>
      <c r="W109" s="117">
        <v>4.6051701859880918</v>
      </c>
      <c r="X109" s="117"/>
      <c r="Y109" s="117"/>
      <c r="Z109" s="130" t="s">
        <v>820</v>
      </c>
      <c r="AA109" s="132">
        <v>86.043479850673194</v>
      </c>
      <c r="AB109" s="127"/>
      <c r="AC109" s="127"/>
    </row>
    <row r="110" spans="1:30" s="120" customFormat="1" x14ac:dyDescent="0.25">
      <c r="A110" s="121" t="s">
        <v>646</v>
      </c>
      <c r="B110" s="121" t="s">
        <v>152</v>
      </c>
      <c r="C110" s="121" t="s">
        <v>153</v>
      </c>
      <c r="D110" s="121">
        <v>3035</v>
      </c>
      <c r="E110" s="121">
        <v>4353000</v>
      </c>
      <c r="F110" s="121">
        <v>6.9729999999999998E-4</v>
      </c>
      <c r="G110" s="121">
        <v>100</v>
      </c>
      <c r="H110" s="121">
        <v>0</v>
      </c>
      <c r="I110" s="135">
        <v>4.6051701859880918</v>
      </c>
      <c r="J110" s="122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>
        <v>6</v>
      </c>
      <c r="V110" s="121">
        <v>0</v>
      </c>
      <c r="W110" s="121">
        <v>4.6051701859880918</v>
      </c>
      <c r="X110" s="121"/>
      <c r="Y110" s="121"/>
      <c r="Z110" s="130" t="s">
        <v>822</v>
      </c>
      <c r="AA110" s="132">
        <v>16.111556198398507</v>
      </c>
      <c r="AB110" s="127"/>
      <c r="AC110" s="127"/>
    </row>
    <row r="111" spans="1:30" ht="15.75" thickBot="1" x14ac:dyDescent="0.3">
      <c r="A111" s="87"/>
      <c r="B111" s="87"/>
      <c r="C111" s="87"/>
      <c r="D111" s="87"/>
      <c r="E111" s="87"/>
      <c r="F111" s="87"/>
      <c r="G111" s="87"/>
      <c r="H111" s="87"/>
      <c r="I111" s="95"/>
      <c r="J111" s="88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103" t="s">
        <v>7</v>
      </c>
      <c r="AA111" s="104" t="s">
        <v>39</v>
      </c>
    </row>
    <row r="112" spans="1:30" x14ac:dyDescent="0.25">
      <c r="A112" s="84"/>
      <c r="B112" s="84"/>
      <c r="C112" s="84"/>
      <c r="D112" s="84"/>
      <c r="E112" s="84"/>
      <c r="F112" s="84"/>
      <c r="G112" s="84"/>
      <c r="H112" s="84"/>
      <c r="I112" s="94"/>
      <c r="J112" s="85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spans="1:30" x14ac:dyDescent="0.25">
      <c r="A113" s="87"/>
      <c r="B113" s="87"/>
      <c r="C113" s="87"/>
      <c r="D113" s="87"/>
      <c r="E113" s="87"/>
      <c r="F113" s="87"/>
      <c r="G113" s="87"/>
      <c r="H113" s="87"/>
      <c r="I113" s="95"/>
      <c r="J113" s="88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30" x14ac:dyDescent="0.25">
      <c r="A114" s="84"/>
      <c r="B114" s="84"/>
      <c r="C114" s="84"/>
      <c r="D114" s="84"/>
      <c r="E114" s="84"/>
      <c r="F114" s="84"/>
      <c r="G114" s="84"/>
      <c r="H114" s="84"/>
      <c r="I114" s="94"/>
      <c r="J114" s="85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spans="1:30" x14ac:dyDescent="0.25">
      <c r="A115" s="87"/>
      <c r="B115" s="87"/>
      <c r="C115" s="87"/>
      <c r="D115" s="87"/>
      <c r="E115" s="87"/>
      <c r="F115" s="87"/>
      <c r="G115" s="87"/>
      <c r="H115" s="87"/>
      <c r="I115" s="95"/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30" x14ac:dyDescent="0.25">
      <c r="A116" s="84"/>
      <c r="B116" s="84"/>
      <c r="C116" s="84"/>
      <c r="D116" s="84"/>
      <c r="E116" s="84"/>
      <c r="F116" s="84"/>
      <c r="G116" s="84"/>
      <c r="H116" s="84"/>
      <c r="I116" s="9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spans="1:30" x14ac:dyDescent="0.25">
      <c r="A117" s="87"/>
      <c r="B117" s="87"/>
      <c r="C117" s="87"/>
      <c r="D117" s="87"/>
      <c r="E117" s="87"/>
      <c r="F117" s="87"/>
      <c r="G117" s="87"/>
      <c r="H117" s="87"/>
      <c r="I117" s="95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30" x14ac:dyDescent="0.25">
      <c r="A118" s="84"/>
      <c r="B118" s="84"/>
      <c r="C118" s="84"/>
      <c r="D118" s="84"/>
      <c r="E118" s="84"/>
      <c r="F118" s="84"/>
      <c r="G118" s="84"/>
      <c r="H118" s="84"/>
      <c r="I118" s="94"/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spans="1:30" x14ac:dyDescent="0.25">
      <c r="A119" s="87"/>
      <c r="B119" s="87"/>
      <c r="C119" s="87"/>
      <c r="D119" s="87"/>
      <c r="E119" s="87"/>
      <c r="F119" s="87"/>
      <c r="G119" s="87"/>
      <c r="H119" s="87"/>
      <c r="I119" s="95"/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30" x14ac:dyDescent="0.25">
      <c r="A120" s="84"/>
      <c r="B120" s="84"/>
      <c r="C120" s="84"/>
      <c r="D120" s="84"/>
      <c r="E120" s="84"/>
      <c r="F120" s="84"/>
      <c r="G120" s="84"/>
      <c r="H120" s="84"/>
      <c r="I120" s="9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spans="1:30" ht="15.75" thickBot="1" x14ac:dyDescent="0.3">
      <c r="A121" s="87"/>
      <c r="B121" s="87"/>
      <c r="C121" s="87"/>
      <c r="D121" s="87"/>
      <c r="E121" s="87"/>
      <c r="F121" s="87"/>
      <c r="G121" s="87"/>
      <c r="H121" s="87"/>
      <c r="I121" s="87"/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30" ht="16.5" thickTop="1" thickBot="1" x14ac:dyDescent="0.3">
      <c r="A122" s="84" t="s">
        <v>607</v>
      </c>
      <c r="B122" s="84" t="s">
        <v>170</v>
      </c>
      <c r="C122" s="84" t="s">
        <v>171</v>
      </c>
      <c r="D122" s="84">
        <v>198.6</v>
      </c>
      <c r="E122" s="84">
        <v>4429000</v>
      </c>
      <c r="F122" s="84">
        <v>4.4849999999999999E-5</v>
      </c>
      <c r="G122" s="84"/>
      <c r="H122" s="84"/>
      <c r="I122" s="84"/>
      <c r="J122" s="85"/>
      <c r="K122" s="84"/>
      <c r="L122" s="84"/>
      <c r="M122" s="84"/>
      <c r="N122" s="84"/>
      <c r="O122" s="84"/>
      <c r="P122" s="84"/>
      <c r="Q122" s="84"/>
      <c r="R122" s="84" t="s">
        <v>172</v>
      </c>
      <c r="S122" s="84"/>
      <c r="T122" s="84">
        <v>9</v>
      </c>
      <c r="U122" s="84"/>
      <c r="V122" s="84"/>
      <c r="W122" s="84"/>
      <c r="X122" s="84"/>
      <c r="Y122" s="84"/>
      <c r="Z122" s="86" t="s">
        <v>28</v>
      </c>
      <c r="AA122" s="86" t="s">
        <v>29</v>
      </c>
      <c r="AB122" s="86" t="s">
        <v>30</v>
      </c>
      <c r="AC122" s="86" t="s">
        <v>31</v>
      </c>
      <c r="AD122" s="86" t="s">
        <v>32</v>
      </c>
    </row>
    <row r="123" spans="1:30" ht="15.75" thickTop="1" x14ac:dyDescent="0.25">
      <c r="A123" s="87" t="s">
        <v>608</v>
      </c>
      <c r="B123" s="87" t="s">
        <v>170</v>
      </c>
      <c r="C123" s="87" t="s">
        <v>171</v>
      </c>
      <c r="D123" s="87">
        <v>102.8</v>
      </c>
      <c r="E123" s="87">
        <v>4424000</v>
      </c>
      <c r="F123" s="87">
        <v>2.3249999999999999E-5</v>
      </c>
      <c r="G123" s="87"/>
      <c r="H123" s="87"/>
      <c r="I123" s="87"/>
      <c r="J123" s="88"/>
      <c r="K123" s="87"/>
      <c r="L123" s="87"/>
      <c r="M123" s="87"/>
      <c r="N123" s="87"/>
      <c r="O123" s="87"/>
      <c r="P123" s="87"/>
      <c r="Q123" s="87"/>
      <c r="R123" s="87" t="s">
        <v>28</v>
      </c>
      <c r="S123" s="87"/>
      <c r="T123" s="87">
        <v>165</v>
      </c>
      <c r="U123" s="87"/>
      <c r="V123" s="87"/>
      <c r="W123" s="87"/>
      <c r="X123" s="87"/>
      <c r="Y123" s="87"/>
      <c r="Z123" s="89">
        <v>120</v>
      </c>
      <c r="AA123" s="91">
        <v>0.357662800671814</v>
      </c>
      <c r="AB123" s="91">
        <v>0.29239855848018131</v>
      </c>
      <c r="AC123" s="91">
        <v>0.35847779899009802</v>
      </c>
      <c r="AD123" s="91">
        <v>0.33617971938069774</v>
      </c>
    </row>
    <row r="124" spans="1:30" ht="15.75" thickBot="1" x14ac:dyDescent="0.3">
      <c r="A124" s="84" t="s">
        <v>609</v>
      </c>
      <c r="B124" s="84" t="s">
        <v>170</v>
      </c>
      <c r="C124" s="84" t="s">
        <v>171</v>
      </c>
      <c r="D124" s="84">
        <v>365.2</v>
      </c>
      <c r="E124" s="84">
        <v>4381000</v>
      </c>
      <c r="F124" s="84">
        <v>8.3360000000000001E-5</v>
      </c>
      <c r="G124" s="84"/>
      <c r="H124" s="84"/>
      <c r="I124" s="84"/>
      <c r="J124" s="85"/>
      <c r="K124" s="84"/>
      <c r="L124" s="84"/>
      <c r="M124" s="84"/>
      <c r="N124" s="84"/>
      <c r="O124" s="84"/>
      <c r="P124" s="84"/>
      <c r="Q124" s="84"/>
      <c r="R124" s="84" t="s">
        <v>33</v>
      </c>
      <c r="S124" s="84"/>
      <c r="T124" s="84">
        <v>170</v>
      </c>
      <c r="U124" s="84"/>
      <c r="V124" s="84"/>
      <c r="W124" s="84"/>
      <c r="X124" s="84"/>
      <c r="Y124" s="84"/>
      <c r="Z124" s="92">
        <v>0</v>
      </c>
      <c r="AA124" s="93">
        <v>1</v>
      </c>
      <c r="AB124" s="93">
        <v>1</v>
      </c>
      <c r="AC124" s="93">
        <v>1</v>
      </c>
      <c r="AD124" s="93">
        <v>1</v>
      </c>
    </row>
    <row r="125" spans="1:30" ht="16.5" thickTop="1" thickBot="1" x14ac:dyDescent="0.3">
      <c r="A125" s="87" t="s">
        <v>647</v>
      </c>
      <c r="B125" s="87" t="s">
        <v>170</v>
      </c>
      <c r="C125" s="87" t="s">
        <v>171</v>
      </c>
      <c r="D125" s="87">
        <v>77370</v>
      </c>
      <c r="E125" s="87">
        <v>3303000</v>
      </c>
      <c r="F125" s="87">
        <v>2.342E-2</v>
      </c>
      <c r="G125" s="87">
        <v>35.766280067181398</v>
      </c>
      <c r="H125" s="87">
        <v>120</v>
      </c>
      <c r="I125" s="95">
        <v>3.5770055519776398</v>
      </c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>
        <v>1</v>
      </c>
      <c r="V125" s="87">
        <v>120</v>
      </c>
      <c r="W125" s="87">
        <v>3.5770055519776398</v>
      </c>
      <c r="X125" s="87"/>
      <c r="Y125" s="87"/>
    </row>
    <row r="126" spans="1:30" x14ac:dyDescent="0.25">
      <c r="A126" s="84" t="s">
        <v>648</v>
      </c>
      <c r="B126" s="84" t="s">
        <v>170</v>
      </c>
      <c r="C126" s="84" t="s">
        <v>171</v>
      </c>
      <c r="D126" s="84">
        <v>68930</v>
      </c>
      <c r="E126" s="84">
        <v>3248000</v>
      </c>
      <c r="F126" s="84">
        <v>2.1219999999999999E-2</v>
      </c>
      <c r="G126" s="84">
        <v>29.239855848018131</v>
      </c>
      <c r="H126" s="84">
        <v>120</v>
      </c>
      <c r="I126" s="94">
        <v>3.3755327049110853</v>
      </c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>
        <v>2</v>
      </c>
      <c r="V126" s="84">
        <v>120</v>
      </c>
      <c r="W126" s="84">
        <v>3.3755327049110853</v>
      </c>
      <c r="X126" s="84"/>
      <c r="Y126" s="84"/>
      <c r="Z126" s="96" t="s">
        <v>34</v>
      </c>
      <c r="AA126" s="110">
        <v>-9.1213629540297832E-3</v>
      </c>
    </row>
    <row r="127" spans="1:30" x14ac:dyDescent="0.25">
      <c r="A127" s="87" t="s">
        <v>649</v>
      </c>
      <c r="B127" s="87" t="s">
        <v>170</v>
      </c>
      <c r="C127" s="87" t="s">
        <v>171</v>
      </c>
      <c r="D127" s="87">
        <v>81120</v>
      </c>
      <c r="E127" s="87">
        <v>3282000</v>
      </c>
      <c r="F127" s="87">
        <v>2.4709999999999999E-2</v>
      </c>
      <c r="G127" s="87">
        <v>35.847779899009801</v>
      </c>
      <c r="H127" s="87">
        <v>120</v>
      </c>
      <c r="I127" s="95">
        <v>3.5792816376248289</v>
      </c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>
        <v>3</v>
      </c>
      <c r="V127" s="87">
        <v>120</v>
      </c>
      <c r="W127" s="87">
        <v>3.5792816376248289</v>
      </c>
      <c r="X127" s="87"/>
      <c r="Y127" s="87"/>
      <c r="Z127" s="98" t="s">
        <v>35</v>
      </c>
      <c r="AA127" s="99">
        <v>4.6051701859880918</v>
      </c>
    </row>
    <row r="128" spans="1:30" ht="17.25" x14ac:dyDescent="0.25">
      <c r="A128" s="84" t="s">
        <v>650</v>
      </c>
      <c r="B128" s="84" t="s">
        <v>170</v>
      </c>
      <c r="C128" s="84" t="s">
        <v>171</v>
      </c>
      <c r="D128" s="84">
        <v>293400</v>
      </c>
      <c r="E128" s="84">
        <v>4487000</v>
      </c>
      <c r="F128" s="84">
        <v>6.5390000000000004E-2</v>
      </c>
      <c r="G128" s="84">
        <v>100</v>
      </c>
      <c r="H128" s="84">
        <v>0</v>
      </c>
      <c r="I128" s="94">
        <v>4.6051701859880918</v>
      </c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>
        <v>4</v>
      </c>
      <c r="V128" s="84">
        <v>0</v>
      </c>
      <c r="W128" s="84">
        <v>4.6051701859880918</v>
      </c>
      <c r="X128" s="84"/>
      <c r="Y128" s="84"/>
      <c r="Z128" s="98" t="s">
        <v>36</v>
      </c>
      <c r="AA128" s="100">
        <v>0.98499839557238034</v>
      </c>
    </row>
    <row r="129" spans="1:30" ht="18" x14ac:dyDescent="0.35">
      <c r="A129" s="87" t="s">
        <v>651</v>
      </c>
      <c r="B129" s="87" t="s">
        <v>170</v>
      </c>
      <c r="C129" s="87" t="s">
        <v>171</v>
      </c>
      <c r="D129" s="87">
        <v>316800</v>
      </c>
      <c r="E129" s="87">
        <v>4373000</v>
      </c>
      <c r="F129" s="87">
        <v>7.2450000000000001E-2</v>
      </c>
      <c r="G129" s="87">
        <v>100</v>
      </c>
      <c r="H129" s="87">
        <v>0</v>
      </c>
      <c r="I129" s="95">
        <v>4.6051701859880918</v>
      </c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>
        <v>5</v>
      </c>
      <c r="V129" s="87">
        <v>0</v>
      </c>
      <c r="W129" s="87">
        <v>4.6051701859880918</v>
      </c>
      <c r="X129" s="87"/>
      <c r="Y129" s="87"/>
      <c r="Z129" s="98" t="s">
        <v>37</v>
      </c>
      <c r="AA129" s="102">
        <v>75.991623626128757</v>
      </c>
    </row>
    <row r="130" spans="1:30" ht="18.75" x14ac:dyDescent="0.35">
      <c r="A130" s="84" t="s">
        <v>652</v>
      </c>
      <c r="B130" s="84" t="s">
        <v>170</v>
      </c>
      <c r="C130" s="84" t="s">
        <v>171</v>
      </c>
      <c r="D130" s="84">
        <v>300300</v>
      </c>
      <c r="E130" s="84">
        <v>4362000</v>
      </c>
      <c r="F130" s="84">
        <v>6.8839999999999998E-2</v>
      </c>
      <c r="G130" s="84">
        <v>100</v>
      </c>
      <c r="H130" s="84">
        <v>0</v>
      </c>
      <c r="I130" s="94">
        <v>4.6051701859880918</v>
      </c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>
        <v>6</v>
      </c>
      <c r="V130" s="84">
        <v>0</v>
      </c>
      <c r="W130" s="84">
        <v>4.6051701859880918</v>
      </c>
      <c r="X130" s="84"/>
      <c r="Y130" s="84"/>
      <c r="Z130" s="98" t="s">
        <v>38</v>
      </c>
      <c r="AA130" s="102">
        <v>18.242725908059565</v>
      </c>
    </row>
    <row r="131" spans="1:30" ht="15.75" thickBot="1" x14ac:dyDescent="0.3">
      <c r="A131" s="87"/>
      <c r="B131" s="87"/>
      <c r="C131" s="87"/>
      <c r="D131" s="87"/>
      <c r="E131" s="87"/>
      <c r="F131" s="87"/>
      <c r="G131" s="87"/>
      <c r="H131" s="87"/>
      <c r="I131" s="95"/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103" t="s">
        <v>7</v>
      </c>
      <c r="AA131" s="104" t="s">
        <v>39</v>
      </c>
    </row>
    <row r="132" spans="1:30" x14ac:dyDescent="0.25">
      <c r="A132" s="84"/>
      <c r="B132" s="84"/>
      <c r="C132" s="84"/>
      <c r="D132" s="84"/>
      <c r="E132" s="84"/>
      <c r="F132" s="84"/>
      <c r="G132" s="84"/>
      <c r="H132" s="84"/>
      <c r="I132" s="94"/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spans="1:30" x14ac:dyDescent="0.25">
      <c r="A133" s="87"/>
      <c r="B133" s="87"/>
      <c r="C133" s="87"/>
      <c r="D133" s="87"/>
      <c r="E133" s="87"/>
      <c r="F133" s="87"/>
      <c r="G133" s="87"/>
      <c r="H133" s="87"/>
      <c r="I133" s="95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30" x14ac:dyDescent="0.25">
      <c r="A134" s="84"/>
      <c r="B134" s="84"/>
      <c r="C134" s="84"/>
      <c r="D134" s="84"/>
      <c r="E134" s="84"/>
      <c r="F134" s="84"/>
      <c r="G134" s="84"/>
      <c r="H134" s="84"/>
      <c r="I134" s="94"/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spans="1:30" x14ac:dyDescent="0.25">
      <c r="A135" s="87"/>
      <c r="B135" s="87"/>
      <c r="C135" s="87"/>
      <c r="D135" s="87"/>
      <c r="E135" s="87"/>
      <c r="F135" s="87"/>
      <c r="G135" s="87"/>
      <c r="H135" s="87"/>
      <c r="I135" s="95"/>
      <c r="J135" s="88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30" x14ac:dyDescent="0.25">
      <c r="A136" s="84"/>
      <c r="B136" s="84"/>
      <c r="C136" s="84"/>
      <c r="D136" s="84"/>
      <c r="E136" s="84"/>
      <c r="F136" s="84"/>
      <c r="G136" s="84"/>
      <c r="H136" s="84"/>
      <c r="I136" s="94"/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spans="1:30" x14ac:dyDescent="0.25">
      <c r="A137" s="87"/>
      <c r="B137" s="87"/>
      <c r="C137" s="87"/>
      <c r="D137" s="87"/>
      <c r="E137" s="87"/>
      <c r="F137" s="87"/>
      <c r="G137" s="87"/>
      <c r="H137" s="87"/>
      <c r="I137" s="95"/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30" x14ac:dyDescent="0.25">
      <c r="A138" s="84"/>
      <c r="B138" s="84"/>
      <c r="C138" s="84"/>
      <c r="D138" s="84"/>
      <c r="E138" s="84"/>
      <c r="F138" s="84"/>
      <c r="G138" s="84"/>
      <c r="H138" s="84"/>
      <c r="I138" s="9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spans="1:30" x14ac:dyDescent="0.25">
      <c r="A139" s="87"/>
      <c r="B139" s="87"/>
      <c r="C139" s="87"/>
      <c r="D139" s="87"/>
      <c r="E139" s="87"/>
      <c r="F139" s="87"/>
      <c r="G139" s="87"/>
      <c r="H139" s="87"/>
      <c r="I139" s="95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30" x14ac:dyDescent="0.25">
      <c r="A140" s="84"/>
      <c r="B140" s="84"/>
      <c r="C140" s="84"/>
      <c r="D140" s="84"/>
      <c r="E140" s="84"/>
      <c r="F140" s="84"/>
      <c r="G140" s="84"/>
      <c r="H140" s="84"/>
      <c r="I140" s="9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spans="1:30" ht="15.75" thickBot="1" x14ac:dyDescent="0.3">
      <c r="A141" s="87"/>
      <c r="B141" s="87"/>
      <c r="C141" s="87"/>
      <c r="D141" s="87"/>
      <c r="E141" s="87"/>
      <c r="F141" s="87"/>
      <c r="G141" s="87"/>
      <c r="H141" s="87"/>
      <c r="I141" s="87"/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30" ht="16.5" thickTop="1" thickBot="1" x14ac:dyDescent="0.3">
      <c r="A142" s="84" t="s">
        <v>825</v>
      </c>
      <c r="B142" s="84" t="s">
        <v>189</v>
      </c>
      <c r="C142" s="84" t="s">
        <v>190</v>
      </c>
      <c r="D142" s="84">
        <v>195.7</v>
      </c>
      <c r="E142" s="84">
        <v>4895000</v>
      </c>
      <c r="F142" s="84">
        <v>3.9990000000000002E-5</v>
      </c>
      <c r="G142" s="84"/>
      <c r="H142" s="84"/>
      <c r="I142" s="84"/>
      <c r="J142" s="85"/>
      <c r="K142" s="84"/>
      <c r="L142" s="84"/>
      <c r="M142" s="84"/>
      <c r="N142" s="84"/>
      <c r="O142" s="84"/>
      <c r="P142" s="84"/>
      <c r="Q142" s="84"/>
      <c r="R142" s="84" t="s">
        <v>191</v>
      </c>
      <c r="S142" s="84"/>
      <c r="T142" s="84">
        <v>10</v>
      </c>
      <c r="U142" s="84"/>
      <c r="V142" s="84"/>
      <c r="W142" s="84"/>
      <c r="X142" s="84"/>
      <c r="Y142" s="84"/>
      <c r="Z142" s="86" t="s">
        <v>28</v>
      </c>
      <c r="AA142" s="86" t="s">
        <v>29</v>
      </c>
      <c r="AB142" s="86" t="s">
        <v>30</v>
      </c>
      <c r="AC142" s="86" t="s">
        <v>31</v>
      </c>
      <c r="AD142" s="86" t="s">
        <v>32</v>
      </c>
    </row>
    <row r="143" spans="1:30" ht="15.75" thickTop="1" x14ac:dyDescent="0.25">
      <c r="A143" s="87" t="s">
        <v>826</v>
      </c>
      <c r="B143" s="87" t="s">
        <v>189</v>
      </c>
      <c r="C143" s="87" t="s">
        <v>190</v>
      </c>
      <c r="D143" s="87" t="s">
        <v>97</v>
      </c>
      <c r="E143" s="87">
        <v>4737000</v>
      </c>
      <c r="F143" s="87">
        <v>0</v>
      </c>
      <c r="G143" s="87"/>
      <c r="H143" s="87"/>
      <c r="I143" s="87"/>
      <c r="J143" s="88"/>
      <c r="K143" s="87"/>
      <c r="L143" s="87"/>
      <c r="M143" s="87"/>
      <c r="N143" s="87"/>
      <c r="O143" s="87"/>
      <c r="P143" s="87"/>
      <c r="Q143" s="87"/>
      <c r="R143" s="87" t="s">
        <v>28</v>
      </c>
      <c r="S143" s="87"/>
      <c r="T143" s="87">
        <v>185</v>
      </c>
      <c r="U143" s="87"/>
      <c r="V143" s="87"/>
      <c r="W143" s="87"/>
      <c r="X143" s="87"/>
      <c r="Y143" s="87"/>
      <c r="Z143" s="89">
        <v>120</v>
      </c>
      <c r="AA143" s="91">
        <v>0.69583635248871301</v>
      </c>
      <c r="AB143" s="91">
        <v>0.11162749327344294</v>
      </c>
      <c r="AC143" s="106" t="s">
        <v>828</v>
      </c>
      <c r="AD143" s="91">
        <v>0.40373192288107795</v>
      </c>
    </row>
    <row r="144" spans="1:30" ht="15.75" thickBot="1" x14ac:dyDescent="0.3">
      <c r="A144" s="84" t="s">
        <v>827</v>
      </c>
      <c r="B144" s="84" t="s">
        <v>189</v>
      </c>
      <c r="C144" s="84" t="s">
        <v>190</v>
      </c>
      <c r="D144" s="84">
        <v>592.20000000000005</v>
      </c>
      <c r="E144" s="84">
        <v>4867000</v>
      </c>
      <c r="F144" s="84">
        <v>1.217E-4</v>
      </c>
      <c r="G144" s="84"/>
      <c r="H144" s="84"/>
      <c r="I144" s="84"/>
      <c r="J144" s="85"/>
      <c r="K144" s="84"/>
      <c r="L144" s="84"/>
      <c r="M144" s="84"/>
      <c r="N144" s="84"/>
      <c r="O144" s="84"/>
      <c r="P144" s="84"/>
      <c r="Q144" s="84"/>
      <c r="R144" s="84" t="s">
        <v>33</v>
      </c>
      <c r="S144" s="84"/>
      <c r="T144" s="84">
        <v>190</v>
      </c>
      <c r="U144" s="84"/>
      <c r="V144" s="84"/>
      <c r="W144" s="84"/>
      <c r="X144" s="84"/>
      <c r="Y144" s="84"/>
      <c r="Z144" s="92">
        <v>0</v>
      </c>
      <c r="AA144" s="93">
        <v>1</v>
      </c>
      <c r="AB144" s="93">
        <v>1</v>
      </c>
      <c r="AC144" s="93">
        <v>1</v>
      </c>
      <c r="AD144" s="93">
        <v>1</v>
      </c>
    </row>
    <row r="145" spans="1:27" ht="16.5" thickTop="1" thickBot="1" x14ac:dyDescent="0.3">
      <c r="A145" s="87" t="s">
        <v>653</v>
      </c>
      <c r="B145" s="87" t="s">
        <v>189</v>
      </c>
      <c r="C145" s="87" t="s">
        <v>190</v>
      </c>
      <c r="D145" s="87">
        <v>317.3</v>
      </c>
      <c r="E145" s="87">
        <v>3322000</v>
      </c>
      <c r="F145" s="87">
        <v>9.5509999999999999E-5</v>
      </c>
      <c r="G145" s="87">
        <v>69.583635248871303</v>
      </c>
      <c r="H145" s="87">
        <v>120</v>
      </c>
      <c r="I145" s="87">
        <v>4.2425294139593772</v>
      </c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>
        <v>1</v>
      </c>
      <c r="V145" s="87">
        <v>120</v>
      </c>
      <c r="W145" s="87">
        <v>4.2425294139593772</v>
      </c>
      <c r="X145" s="87"/>
      <c r="Y145" s="87"/>
    </row>
    <row r="146" spans="1:27" x14ac:dyDescent="0.25">
      <c r="A146" s="84" t="s">
        <v>654</v>
      </c>
      <c r="B146" s="84" t="s">
        <v>189</v>
      </c>
      <c r="C146" s="84" t="s">
        <v>190</v>
      </c>
      <c r="D146" s="84">
        <v>240.6</v>
      </c>
      <c r="E146" s="84">
        <v>3406000</v>
      </c>
      <c r="F146" s="84">
        <v>7.0630000000000006E-5</v>
      </c>
      <c r="G146" s="84">
        <v>11.162749327344294</v>
      </c>
      <c r="H146" s="84">
        <v>120</v>
      </c>
      <c r="I146" s="84">
        <v>2.4125822821094327</v>
      </c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>
        <v>2</v>
      </c>
      <c r="V146" s="84">
        <v>120</v>
      </c>
      <c r="W146" s="84">
        <v>2.4125822821094327</v>
      </c>
      <c r="X146" s="84"/>
      <c r="Y146" s="84"/>
      <c r="Z146" s="96" t="s">
        <v>34</v>
      </c>
      <c r="AA146" s="108">
        <v>-1.0646786149614054E-2</v>
      </c>
    </row>
    <row r="147" spans="1:27" x14ac:dyDescent="0.25">
      <c r="A147" s="87" t="s">
        <v>655</v>
      </c>
      <c r="B147" s="87" t="s">
        <v>189</v>
      </c>
      <c r="C147" s="87" t="s">
        <v>190</v>
      </c>
      <c r="D147" s="87">
        <v>202.3</v>
      </c>
      <c r="E147" s="87">
        <v>3336000</v>
      </c>
      <c r="F147" s="87">
        <v>6.0649999999999997E-5</v>
      </c>
      <c r="G147" s="87">
        <v>1.2510729216196015</v>
      </c>
      <c r="H147" s="87">
        <v>120</v>
      </c>
      <c r="I147" s="95" t="s">
        <v>829</v>
      </c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 t="s">
        <v>43</v>
      </c>
      <c r="V147" s="87">
        <v>0</v>
      </c>
      <c r="W147" s="87">
        <v>4.6051701859880918</v>
      </c>
      <c r="X147" s="87"/>
      <c r="Y147" s="87"/>
      <c r="Z147" s="98" t="s">
        <v>35</v>
      </c>
      <c r="AA147" s="99">
        <v>4.6051701859880918</v>
      </c>
    </row>
    <row r="148" spans="1:27" x14ac:dyDescent="0.25">
      <c r="A148" s="84" t="s">
        <v>656</v>
      </c>
      <c r="B148" s="84" t="s">
        <v>189</v>
      </c>
      <c r="C148" s="84" t="s">
        <v>190</v>
      </c>
      <c r="D148" s="84">
        <v>496.3</v>
      </c>
      <c r="E148" s="84">
        <v>4364000</v>
      </c>
      <c r="F148" s="84">
        <v>1.137E-4</v>
      </c>
      <c r="G148" s="84">
        <v>100</v>
      </c>
      <c r="H148" s="84">
        <v>0</v>
      </c>
      <c r="I148" s="94">
        <v>4.6051701859880918</v>
      </c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>
        <v>4</v>
      </c>
      <c r="V148" s="84">
        <v>0</v>
      </c>
      <c r="W148" s="84">
        <v>4.6051701859880918</v>
      </c>
      <c r="X148" s="84"/>
      <c r="Y148" s="84"/>
      <c r="Z148" s="98" t="s">
        <v>819</v>
      </c>
      <c r="AA148" s="100">
        <v>0.53914067000052956</v>
      </c>
    </row>
    <row r="149" spans="1:27" x14ac:dyDescent="0.25">
      <c r="A149" s="87" t="s">
        <v>657</v>
      </c>
      <c r="B149" s="87" t="s">
        <v>189</v>
      </c>
      <c r="C149" s="87" t="s">
        <v>190</v>
      </c>
      <c r="D149" s="87">
        <v>911.2</v>
      </c>
      <c r="E149" s="87">
        <v>4471000</v>
      </c>
      <c r="F149" s="87">
        <v>2.0379999999999999E-4</v>
      </c>
      <c r="G149" s="87">
        <v>100</v>
      </c>
      <c r="H149" s="87">
        <v>0</v>
      </c>
      <c r="I149" s="95">
        <v>4.6051701859880918</v>
      </c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>
        <v>5</v>
      </c>
      <c r="V149" s="87">
        <v>0</v>
      </c>
      <c r="W149" s="87">
        <v>4.6051701859880918</v>
      </c>
      <c r="X149" s="87"/>
      <c r="Y149" s="87"/>
      <c r="Z149" s="98" t="s">
        <v>820</v>
      </c>
      <c r="AA149" s="102">
        <v>65.103888705895713</v>
      </c>
    </row>
    <row r="150" spans="1:27" x14ac:dyDescent="0.25">
      <c r="A150" s="84" t="s">
        <v>658</v>
      </c>
      <c r="B150" s="84" t="s">
        <v>189</v>
      </c>
      <c r="C150" s="84" t="s">
        <v>190</v>
      </c>
      <c r="D150" s="84">
        <v>2637</v>
      </c>
      <c r="E150" s="84">
        <v>4441000</v>
      </c>
      <c r="F150" s="84">
        <v>5.9369999999999996E-4</v>
      </c>
      <c r="G150" s="84">
        <v>100</v>
      </c>
      <c r="H150" s="84">
        <v>0</v>
      </c>
      <c r="I150" s="94">
        <v>4.6051701859880918</v>
      </c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>
        <v>6</v>
      </c>
      <c r="V150" s="84" t="s">
        <v>43</v>
      </c>
      <c r="W150" s="84" t="s">
        <v>43</v>
      </c>
      <c r="X150" s="84"/>
      <c r="Y150" s="84"/>
      <c r="Z150" s="98" t="s">
        <v>822</v>
      </c>
      <c r="AA150" s="102">
        <v>21.293572299228106</v>
      </c>
    </row>
    <row r="151" spans="1:27" ht="15.75" thickBot="1" x14ac:dyDescent="0.3">
      <c r="A151" s="87"/>
      <c r="B151" s="87"/>
      <c r="C151" s="87"/>
      <c r="D151" s="87"/>
      <c r="E151" s="87"/>
      <c r="F151" s="87"/>
      <c r="G151" s="87"/>
      <c r="H151" s="87"/>
      <c r="I151" s="95"/>
      <c r="J151" s="88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103" t="s">
        <v>7</v>
      </c>
      <c r="AA151" s="104" t="s">
        <v>39</v>
      </c>
    </row>
    <row r="152" spans="1:27" x14ac:dyDescent="0.25">
      <c r="A152" s="84"/>
      <c r="B152" s="84"/>
      <c r="C152" s="84"/>
      <c r="D152" s="84"/>
      <c r="E152" s="84"/>
      <c r="F152" s="84"/>
      <c r="G152" s="84"/>
      <c r="H152" s="84"/>
      <c r="I152" s="94"/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spans="1:27" x14ac:dyDescent="0.25">
      <c r="A153" s="87"/>
      <c r="B153" s="87"/>
      <c r="C153" s="87"/>
      <c r="D153" s="87"/>
      <c r="E153" s="87"/>
      <c r="F153" s="87"/>
      <c r="G153" s="87"/>
      <c r="H153" s="87"/>
      <c r="I153" s="95"/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7" x14ac:dyDescent="0.25">
      <c r="A154" s="84"/>
      <c r="B154" s="84"/>
      <c r="C154" s="84"/>
      <c r="D154" s="84"/>
      <c r="E154" s="84"/>
      <c r="F154" s="84"/>
      <c r="G154" s="84"/>
      <c r="H154" s="84"/>
      <c r="I154" s="94"/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spans="1:27" x14ac:dyDescent="0.25">
      <c r="A155" s="87"/>
      <c r="B155" s="87"/>
      <c r="C155" s="87"/>
      <c r="D155" s="87"/>
      <c r="E155" s="87"/>
      <c r="F155" s="87"/>
      <c r="G155" s="87"/>
      <c r="H155" s="87"/>
      <c r="I155" s="95"/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7" x14ac:dyDescent="0.25">
      <c r="A156" s="84"/>
      <c r="B156" s="84"/>
      <c r="C156" s="84"/>
      <c r="D156" s="84"/>
      <c r="E156" s="84"/>
      <c r="F156" s="84"/>
      <c r="G156" s="84"/>
      <c r="H156" s="84"/>
      <c r="I156" s="94"/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spans="1:27" x14ac:dyDescent="0.25">
      <c r="A157" s="87"/>
      <c r="B157" s="87"/>
      <c r="C157" s="87"/>
      <c r="D157" s="87"/>
      <c r="E157" s="87"/>
      <c r="F157" s="87"/>
      <c r="G157" s="87"/>
      <c r="H157" s="87"/>
      <c r="I157" s="95"/>
      <c r="J157" s="88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7" x14ac:dyDescent="0.25">
      <c r="A158" s="84"/>
      <c r="B158" s="84"/>
      <c r="C158" s="84"/>
      <c r="D158" s="84"/>
      <c r="E158" s="84"/>
      <c r="F158" s="84"/>
      <c r="G158" s="84"/>
      <c r="H158" s="84"/>
      <c r="I158" s="94"/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spans="1:27" x14ac:dyDescent="0.25">
      <c r="A159" s="87"/>
      <c r="B159" s="87"/>
      <c r="C159" s="87"/>
      <c r="D159" s="87"/>
      <c r="E159" s="87"/>
      <c r="F159" s="87"/>
      <c r="G159" s="87"/>
      <c r="H159" s="87"/>
      <c r="I159" s="95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7" x14ac:dyDescent="0.25">
      <c r="A160" s="84"/>
      <c r="B160" s="84"/>
      <c r="C160" s="84"/>
      <c r="D160" s="84"/>
      <c r="E160" s="84"/>
      <c r="F160" s="84"/>
      <c r="G160" s="84"/>
      <c r="H160" s="84"/>
      <c r="I160" s="9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spans="1:30" ht="15.75" thickBot="1" x14ac:dyDescent="0.3">
      <c r="A161" s="87"/>
      <c r="B161" s="87"/>
      <c r="C161" s="87"/>
      <c r="D161" s="87"/>
      <c r="E161" s="87"/>
      <c r="F161" s="87"/>
      <c r="G161" s="87"/>
      <c r="H161" s="87"/>
      <c r="I161" s="87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30" ht="16.5" thickTop="1" thickBot="1" x14ac:dyDescent="0.3">
      <c r="A162" s="84" t="s">
        <v>825</v>
      </c>
      <c r="B162" s="84" t="s">
        <v>207</v>
      </c>
      <c r="C162" s="84" t="s">
        <v>208</v>
      </c>
      <c r="D162" s="84">
        <v>85.67</v>
      </c>
      <c r="E162" s="84">
        <v>4895000</v>
      </c>
      <c r="F162" s="84">
        <v>1.7499999999999998E-5</v>
      </c>
      <c r="G162" s="84"/>
      <c r="H162" s="84"/>
      <c r="I162" s="84"/>
      <c r="J162" s="85"/>
      <c r="K162" s="84"/>
      <c r="L162" s="84"/>
      <c r="M162" s="84"/>
      <c r="N162" s="84"/>
      <c r="O162" s="84"/>
      <c r="P162" s="84"/>
      <c r="Q162" s="84"/>
      <c r="R162" s="84" t="s">
        <v>209</v>
      </c>
      <c r="S162" s="84"/>
      <c r="T162" s="84">
        <v>11</v>
      </c>
      <c r="U162" s="84"/>
      <c r="V162" s="84"/>
      <c r="W162" s="84"/>
      <c r="X162" s="84"/>
      <c r="Y162" s="84"/>
      <c r="Z162" s="86" t="s">
        <v>28</v>
      </c>
      <c r="AA162" s="86" t="s">
        <v>29</v>
      </c>
      <c r="AB162" s="86" t="s">
        <v>30</v>
      </c>
      <c r="AC162" s="86" t="s">
        <v>31</v>
      </c>
      <c r="AD162" s="86" t="s">
        <v>32</v>
      </c>
    </row>
    <row r="163" spans="1:30" ht="15.75" thickTop="1" x14ac:dyDescent="0.25">
      <c r="A163" s="87" t="s">
        <v>826</v>
      </c>
      <c r="B163" s="87" t="s">
        <v>207</v>
      </c>
      <c r="C163" s="87" t="s">
        <v>208</v>
      </c>
      <c r="D163" s="87">
        <v>85.83</v>
      </c>
      <c r="E163" s="87">
        <v>4737000</v>
      </c>
      <c r="F163" s="87">
        <v>1.8119999999999999E-5</v>
      </c>
      <c r="G163" s="87"/>
      <c r="H163" s="87"/>
      <c r="I163" s="87"/>
      <c r="J163" s="88"/>
      <c r="K163" s="87"/>
      <c r="L163" s="87"/>
      <c r="M163" s="87"/>
      <c r="N163" s="87"/>
      <c r="O163" s="87"/>
      <c r="P163" s="87"/>
      <c r="Q163" s="87"/>
      <c r="R163" s="87" t="s">
        <v>28</v>
      </c>
      <c r="S163" s="87"/>
      <c r="T163" s="87">
        <v>205</v>
      </c>
      <c r="U163" s="87"/>
      <c r="V163" s="87"/>
      <c r="W163" s="87"/>
      <c r="X163" s="87"/>
      <c r="Y163" s="87"/>
      <c r="Z163" s="89">
        <v>120</v>
      </c>
      <c r="AA163" s="107" t="s">
        <v>830</v>
      </c>
      <c r="AB163" s="107" t="s">
        <v>831</v>
      </c>
      <c r="AC163" s="107" t="s">
        <v>832</v>
      </c>
      <c r="AD163" s="107" t="s">
        <v>43</v>
      </c>
    </row>
    <row r="164" spans="1:30" ht="15.75" thickBot="1" x14ac:dyDescent="0.3">
      <c r="A164" s="84" t="s">
        <v>827</v>
      </c>
      <c r="B164" s="84" t="s">
        <v>207</v>
      </c>
      <c r="C164" s="84" t="s">
        <v>208</v>
      </c>
      <c r="D164" s="84" t="s">
        <v>97</v>
      </c>
      <c r="E164" s="84">
        <v>4867000</v>
      </c>
      <c r="F164" s="84">
        <v>0</v>
      </c>
      <c r="G164" s="84"/>
      <c r="H164" s="84"/>
      <c r="I164" s="84"/>
      <c r="J164" s="85"/>
      <c r="K164" s="84"/>
      <c r="L164" s="84"/>
      <c r="M164" s="84"/>
      <c r="N164" s="84"/>
      <c r="O164" s="84"/>
      <c r="P164" s="84"/>
      <c r="Q164" s="84"/>
      <c r="R164" s="84" t="s">
        <v>33</v>
      </c>
      <c r="S164" s="84"/>
      <c r="T164" s="84">
        <v>210</v>
      </c>
      <c r="U164" s="84"/>
      <c r="V164" s="84"/>
      <c r="W164" s="84"/>
      <c r="X164" s="84"/>
      <c r="Y164" s="84"/>
      <c r="Z164" s="92">
        <v>0</v>
      </c>
      <c r="AA164" s="93">
        <v>1</v>
      </c>
      <c r="AB164" s="93">
        <v>1</v>
      </c>
      <c r="AC164" s="93">
        <v>1</v>
      </c>
      <c r="AD164" s="93">
        <v>1</v>
      </c>
    </row>
    <row r="165" spans="1:30" ht="16.5" thickTop="1" thickBot="1" x14ac:dyDescent="0.3">
      <c r="A165" s="87" t="s">
        <v>659</v>
      </c>
      <c r="B165" s="87" t="s">
        <v>207</v>
      </c>
      <c r="C165" s="87" t="s">
        <v>208</v>
      </c>
      <c r="D165" s="87">
        <v>85.8</v>
      </c>
      <c r="E165" s="87">
        <v>4026000</v>
      </c>
      <c r="F165" s="87">
        <v>2.1319999999999999E-5</v>
      </c>
      <c r="G165" s="87">
        <v>-198.52889667250432</v>
      </c>
      <c r="H165" s="87">
        <v>120</v>
      </c>
      <c r="I165" s="95" t="s">
        <v>43</v>
      </c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 t="s">
        <v>43</v>
      </c>
      <c r="V165" s="87">
        <v>0</v>
      </c>
      <c r="W165" s="87">
        <v>4.6051701859880918</v>
      </c>
      <c r="X165" s="87"/>
      <c r="Y165" s="87"/>
    </row>
    <row r="166" spans="1:30" x14ac:dyDescent="0.25">
      <c r="A166" s="84" t="s">
        <v>660</v>
      </c>
      <c r="B166" s="84" t="s">
        <v>207</v>
      </c>
      <c r="C166" s="84" t="s">
        <v>208</v>
      </c>
      <c r="D166" s="84" t="s">
        <v>97</v>
      </c>
      <c r="E166" s="84">
        <v>4000000</v>
      </c>
      <c r="F166" s="84">
        <v>0</v>
      </c>
      <c r="G166" s="84">
        <v>-71.026919242273195</v>
      </c>
      <c r="H166" s="84">
        <v>120</v>
      </c>
      <c r="I166" s="94" t="s">
        <v>43</v>
      </c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 t="s">
        <v>43</v>
      </c>
      <c r="V166" s="84">
        <v>0</v>
      </c>
      <c r="W166" s="84">
        <v>4.6051701859880918</v>
      </c>
      <c r="X166" s="84"/>
      <c r="Y166" s="84"/>
      <c r="Z166" s="96" t="s">
        <v>34</v>
      </c>
      <c r="AA166" s="166" t="s">
        <v>43</v>
      </c>
    </row>
    <row r="167" spans="1:30" x14ac:dyDescent="0.25">
      <c r="A167" s="87" t="s">
        <v>661</v>
      </c>
      <c r="B167" s="87" t="s">
        <v>207</v>
      </c>
      <c r="C167" s="87" t="s">
        <v>208</v>
      </c>
      <c r="D167" s="87">
        <v>85.81</v>
      </c>
      <c r="E167" s="87">
        <v>3827000</v>
      </c>
      <c r="F167" s="87">
        <v>2.2419999999999999E-5</v>
      </c>
      <c r="G167" s="87">
        <v>-88.826501965188072</v>
      </c>
      <c r="H167" s="87">
        <v>120</v>
      </c>
      <c r="I167" s="95" t="s">
        <v>43</v>
      </c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 t="s">
        <v>43</v>
      </c>
      <c r="V167" s="87">
        <v>0</v>
      </c>
      <c r="W167" s="87">
        <v>4.6051701859880918</v>
      </c>
      <c r="X167" s="87"/>
      <c r="Y167" s="87"/>
      <c r="Z167" s="98" t="s">
        <v>35</v>
      </c>
      <c r="AA167" s="101" t="s">
        <v>43</v>
      </c>
    </row>
    <row r="168" spans="1:30" x14ac:dyDescent="0.25">
      <c r="A168" s="84" t="s">
        <v>662</v>
      </c>
      <c r="B168" s="84" t="s">
        <v>207</v>
      </c>
      <c r="C168" s="84" t="s">
        <v>208</v>
      </c>
      <c r="D168" s="84">
        <v>28.6</v>
      </c>
      <c r="E168" s="84">
        <v>4020000</v>
      </c>
      <c r="F168" s="84">
        <v>7.1149999999999996E-6</v>
      </c>
      <c r="G168" s="84">
        <v>100</v>
      </c>
      <c r="H168" s="84">
        <v>0</v>
      </c>
      <c r="I168" s="94">
        <v>4.6051701859880918</v>
      </c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>
        <v>4</v>
      </c>
      <c r="V168" s="84" t="s">
        <v>43</v>
      </c>
      <c r="W168" s="84" t="s">
        <v>43</v>
      </c>
      <c r="X168" s="84"/>
      <c r="Y168" s="84"/>
      <c r="Z168" s="98" t="s">
        <v>819</v>
      </c>
      <c r="AA168" s="101" t="s">
        <v>43</v>
      </c>
    </row>
    <row r="169" spans="1:30" x14ac:dyDescent="0.25">
      <c r="A169" s="87" t="s">
        <v>663</v>
      </c>
      <c r="B169" s="87" t="s">
        <v>207</v>
      </c>
      <c r="C169" s="87" t="s">
        <v>208</v>
      </c>
      <c r="D169" s="87">
        <v>114.5</v>
      </c>
      <c r="E169" s="87">
        <v>4003000</v>
      </c>
      <c r="F169" s="87">
        <v>2.8589999999999999E-5</v>
      </c>
      <c r="G169" s="87">
        <v>100</v>
      </c>
      <c r="H169" s="87">
        <v>0</v>
      </c>
      <c r="I169" s="95">
        <v>4.6051701859880918</v>
      </c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>
        <v>5</v>
      </c>
      <c r="V169" s="87" t="s">
        <v>43</v>
      </c>
      <c r="W169" s="87" t="s">
        <v>43</v>
      </c>
      <c r="X169" s="87"/>
      <c r="Y169" s="87"/>
      <c r="Z169" s="98" t="s">
        <v>820</v>
      </c>
      <c r="AA169" s="101" t="s">
        <v>821</v>
      </c>
    </row>
    <row r="170" spans="1:30" x14ac:dyDescent="0.25">
      <c r="A170" s="84" t="s">
        <v>664</v>
      </c>
      <c r="B170" s="84" t="s">
        <v>207</v>
      </c>
      <c r="C170" s="84" t="s">
        <v>208</v>
      </c>
      <c r="D170" s="84" t="s">
        <v>97</v>
      </c>
      <c r="E170" s="84">
        <v>3968000</v>
      </c>
      <c r="F170" s="84">
        <v>0</v>
      </c>
      <c r="G170" s="84">
        <v>100</v>
      </c>
      <c r="H170" s="84">
        <v>0</v>
      </c>
      <c r="I170" s="94">
        <v>4.6051701859880918</v>
      </c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v>6</v>
      </c>
      <c r="V170" s="84" t="s">
        <v>43</v>
      </c>
      <c r="W170" s="84" t="s">
        <v>43</v>
      </c>
      <c r="X170" s="84"/>
      <c r="Y170" s="84"/>
      <c r="Z170" s="98" t="s">
        <v>822</v>
      </c>
      <c r="AA170" s="102">
        <v>0</v>
      </c>
    </row>
    <row r="171" spans="1:30" ht="15.75" thickBot="1" x14ac:dyDescent="0.3">
      <c r="A171" s="87"/>
      <c r="B171" s="87"/>
      <c r="C171" s="87"/>
      <c r="D171" s="87"/>
      <c r="E171" s="87"/>
      <c r="F171" s="87"/>
      <c r="G171" s="87"/>
      <c r="H171" s="87"/>
      <c r="I171" s="95"/>
      <c r="J171" s="88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103" t="s">
        <v>7</v>
      </c>
      <c r="AA171" s="104" t="s">
        <v>39</v>
      </c>
    </row>
    <row r="172" spans="1:30" x14ac:dyDescent="0.25">
      <c r="A172" s="84"/>
      <c r="B172" s="84"/>
      <c r="C172" s="84"/>
      <c r="D172" s="84"/>
      <c r="E172" s="84"/>
      <c r="F172" s="84"/>
      <c r="G172" s="84"/>
      <c r="H172" s="84"/>
      <c r="I172" s="94"/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spans="1:30" x14ac:dyDescent="0.25">
      <c r="A173" s="87"/>
      <c r="B173" s="87"/>
      <c r="C173" s="87"/>
      <c r="D173" s="87"/>
      <c r="E173" s="87"/>
      <c r="F173" s="87"/>
      <c r="G173" s="87"/>
      <c r="H173" s="87"/>
      <c r="I173" s="95"/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30" x14ac:dyDescent="0.25">
      <c r="A174" s="84"/>
      <c r="B174" s="84"/>
      <c r="C174" s="84"/>
      <c r="D174" s="84"/>
      <c r="E174" s="84"/>
      <c r="F174" s="84"/>
      <c r="G174" s="84"/>
      <c r="H174" s="84"/>
      <c r="I174" s="94"/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spans="1:30" x14ac:dyDescent="0.25">
      <c r="A175" s="87"/>
      <c r="B175" s="87"/>
      <c r="C175" s="87"/>
      <c r="D175" s="87"/>
      <c r="E175" s="87"/>
      <c r="F175" s="87"/>
      <c r="G175" s="87"/>
      <c r="H175" s="87"/>
      <c r="I175" s="95"/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30" x14ac:dyDescent="0.25">
      <c r="A176" s="84"/>
      <c r="B176" s="84"/>
      <c r="C176" s="84"/>
      <c r="D176" s="84"/>
      <c r="E176" s="84"/>
      <c r="F176" s="84"/>
      <c r="G176" s="84"/>
      <c r="H176" s="84"/>
      <c r="I176" s="94"/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spans="1:30" x14ac:dyDescent="0.25">
      <c r="A177" s="87"/>
      <c r="B177" s="87"/>
      <c r="C177" s="87"/>
      <c r="D177" s="87"/>
      <c r="E177" s="87"/>
      <c r="F177" s="87"/>
      <c r="G177" s="87"/>
      <c r="H177" s="87"/>
      <c r="I177" s="95"/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30" x14ac:dyDescent="0.25">
      <c r="A178" s="84"/>
      <c r="B178" s="84"/>
      <c r="C178" s="84"/>
      <c r="D178" s="84"/>
      <c r="E178" s="84"/>
      <c r="F178" s="84"/>
      <c r="G178" s="84"/>
      <c r="H178" s="84"/>
      <c r="I178" s="94"/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spans="1:30" x14ac:dyDescent="0.25">
      <c r="A179" s="87"/>
      <c r="B179" s="87"/>
      <c r="C179" s="87"/>
      <c r="D179" s="87"/>
      <c r="E179" s="87"/>
      <c r="F179" s="87"/>
      <c r="G179" s="87"/>
      <c r="H179" s="87"/>
      <c r="I179" s="95"/>
      <c r="J179" s="88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30" x14ac:dyDescent="0.25">
      <c r="A180" s="84"/>
      <c r="B180" s="84"/>
      <c r="C180" s="84"/>
      <c r="D180" s="84"/>
      <c r="E180" s="84"/>
      <c r="F180" s="84"/>
      <c r="G180" s="84"/>
      <c r="H180" s="84"/>
      <c r="I180" s="9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spans="1:30" ht="15.75" thickBot="1" x14ac:dyDescent="0.3">
      <c r="A181" s="87"/>
      <c r="B181" s="87"/>
      <c r="C181" s="87"/>
      <c r="D181" s="87"/>
      <c r="E181" s="87"/>
      <c r="F181" s="87"/>
      <c r="G181" s="87"/>
      <c r="H181" s="87"/>
      <c r="I181" s="87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30" s="120" customFormat="1" ht="16.5" thickTop="1" thickBot="1" x14ac:dyDescent="0.3">
      <c r="A182" s="121" t="s">
        <v>825</v>
      </c>
      <c r="B182" s="121" t="s">
        <v>225</v>
      </c>
      <c r="C182" s="121" t="s">
        <v>226</v>
      </c>
      <c r="D182" s="121">
        <v>505.6</v>
      </c>
      <c r="E182" s="121">
        <v>4895000</v>
      </c>
      <c r="F182" s="121">
        <v>1.033E-4</v>
      </c>
      <c r="G182" s="121"/>
      <c r="H182" s="121"/>
      <c r="I182" s="121"/>
      <c r="J182" s="122"/>
      <c r="K182" s="121"/>
      <c r="L182" s="121"/>
      <c r="M182" s="121"/>
      <c r="N182" s="121"/>
      <c r="O182" s="121"/>
      <c r="P182" s="121"/>
      <c r="Q182" s="121"/>
      <c r="R182" s="121" t="s">
        <v>227</v>
      </c>
      <c r="S182" s="121"/>
      <c r="T182" s="121">
        <v>12</v>
      </c>
      <c r="U182" s="121"/>
      <c r="V182" s="121"/>
      <c r="W182" s="121"/>
      <c r="X182" s="121"/>
      <c r="Y182" s="121"/>
      <c r="Z182" s="119" t="s">
        <v>28</v>
      </c>
      <c r="AA182" s="119" t="s">
        <v>29</v>
      </c>
      <c r="AB182" s="119" t="s">
        <v>30</v>
      </c>
      <c r="AC182" s="119" t="s">
        <v>31</v>
      </c>
      <c r="AD182" s="119" t="s">
        <v>32</v>
      </c>
    </row>
    <row r="183" spans="1:30" s="120" customFormat="1" ht="15.75" thickTop="1" x14ac:dyDescent="0.25">
      <c r="A183" s="117" t="s">
        <v>826</v>
      </c>
      <c r="B183" s="117" t="s">
        <v>225</v>
      </c>
      <c r="C183" s="117" t="s">
        <v>226</v>
      </c>
      <c r="D183" s="117" t="s">
        <v>97</v>
      </c>
      <c r="E183" s="117">
        <v>4737000</v>
      </c>
      <c r="F183" s="117">
        <v>0</v>
      </c>
      <c r="G183" s="117"/>
      <c r="H183" s="117"/>
      <c r="I183" s="117"/>
      <c r="J183" s="118"/>
      <c r="K183" s="117"/>
      <c r="L183" s="117"/>
      <c r="M183" s="117"/>
      <c r="N183" s="117"/>
      <c r="O183" s="117"/>
      <c r="P183" s="117"/>
      <c r="Q183" s="117"/>
      <c r="R183" s="117" t="s">
        <v>28</v>
      </c>
      <c r="S183" s="117"/>
      <c r="T183" s="117">
        <v>225</v>
      </c>
      <c r="U183" s="117"/>
      <c r="V183" s="117"/>
      <c r="W183" s="117"/>
      <c r="X183" s="117"/>
      <c r="Y183" s="117"/>
      <c r="Z183" s="123">
        <v>120</v>
      </c>
      <c r="AA183" s="137">
        <v>9.0675578897111475E-2</v>
      </c>
      <c r="AB183" s="124" t="s">
        <v>833</v>
      </c>
      <c r="AC183" s="137">
        <v>2.7358041776586083E-2</v>
      </c>
      <c r="AD183" s="137">
        <v>5.9016810336848781E-2</v>
      </c>
    </row>
    <row r="184" spans="1:30" s="120" customFormat="1" ht="15.75" thickBot="1" x14ac:dyDescent="0.3">
      <c r="A184" s="121" t="s">
        <v>827</v>
      </c>
      <c r="B184" s="121" t="s">
        <v>225</v>
      </c>
      <c r="C184" s="121" t="s">
        <v>226</v>
      </c>
      <c r="D184" s="121" t="s">
        <v>97</v>
      </c>
      <c r="E184" s="121">
        <v>4867000</v>
      </c>
      <c r="F184" s="121">
        <v>0</v>
      </c>
      <c r="G184" s="121"/>
      <c r="H184" s="121"/>
      <c r="I184" s="121"/>
      <c r="J184" s="122"/>
      <c r="K184" s="121"/>
      <c r="L184" s="121"/>
      <c r="M184" s="121"/>
      <c r="N184" s="121"/>
      <c r="O184" s="121"/>
      <c r="P184" s="121"/>
      <c r="Q184" s="121"/>
      <c r="R184" s="121" t="s">
        <v>33</v>
      </c>
      <c r="S184" s="121"/>
      <c r="T184" s="121">
        <v>230</v>
      </c>
      <c r="U184" s="121"/>
      <c r="V184" s="121"/>
      <c r="W184" s="121"/>
      <c r="X184" s="121"/>
      <c r="Y184" s="121"/>
      <c r="Z184" s="125">
        <v>0</v>
      </c>
      <c r="AA184" s="126">
        <v>1</v>
      </c>
      <c r="AB184" s="126">
        <v>1</v>
      </c>
      <c r="AC184" s="126">
        <v>1</v>
      </c>
      <c r="AD184" s="126">
        <v>1</v>
      </c>
    </row>
    <row r="185" spans="1:30" s="120" customFormat="1" ht="16.5" thickTop="1" thickBot="1" x14ac:dyDescent="0.3">
      <c r="A185" s="117" t="s">
        <v>665</v>
      </c>
      <c r="B185" s="117" t="s">
        <v>225</v>
      </c>
      <c r="C185" s="117" t="s">
        <v>226</v>
      </c>
      <c r="D185" s="117">
        <v>278.2</v>
      </c>
      <c r="E185" s="117">
        <v>2846000</v>
      </c>
      <c r="F185" s="117">
        <v>9.7739999999999996E-5</v>
      </c>
      <c r="G185" s="117">
        <v>9.0675578897111482</v>
      </c>
      <c r="H185" s="117">
        <v>120</v>
      </c>
      <c r="I185" s="117">
        <v>2.2047029764623596</v>
      </c>
      <c r="J185" s="118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>
        <v>1</v>
      </c>
      <c r="V185" s="117">
        <v>120</v>
      </c>
      <c r="W185" s="117">
        <v>2.2047029764623596</v>
      </c>
      <c r="X185" s="117"/>
      <c r="Y185" s="117"/>
      <c r="Z185" s="127"/>
      <c r="AA185" s="127"/>
      <c r="AB185" s="127"/>
      <c r="AC185" s="127"/>
    </row>
    <row r="186" spans="1:30" s="120" customFormat="1" x14ac:dyDescent="0.25">
      <c r="A186" s="121" t="s">
        <v>666</v>
      </c>
      <c r="B186" s="121" t="s">
        <v>225</v>
      </c>
      <c r="C186" s="121" t="s">
        <v>226</v>
      </c>
      <c r="D186" s="121" t="s">
        <v>97</v>
      </c>
      <c r="E186" s="121">
        <v>2871000</v>
      </c>
      <c r="F186" s="121">
        <v>0</v>
      </c>
      <c r="G186" s="121">
        <v>-4.2617269689343624</v>
      </c>
      <c r="H186" s="121">
        <v>120</v>
      </c>
      <c r="I186" s="121" t="s">
        <v>43</v>
      </c>
      <c r="J186" s="122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 t="s">
        <v>43</v>
      </c>
      <c r="V186" s="121">
        <v>120</v>
      </c>
      <c r="W186" s="121">
        <v>1.0064254247056721</v>
      </c>
      <c r="X186" s="121"/>
      <c r="Y186" s="121"/>
      <c r="Z186" s="128" t="s">
        <v>34</v>
      </c>
      <c r="AA186" s="138">
        <v>-2.4996716545033965E-2</v>
      </c>
      <c r="AB186" s="127"/>
      <c r="AC186" s="127"/>
    </row>
    <row r="187" spans="1:30" s="120" customFormat="1" x14ac:dyDescent="0.25">
      <c r="A187" s="117" t="s">
        <v>667</v>
      </c>
      <c r="B187" s="117" t="s">
        <v>225</v>
      </c>
      <c r="C187" s="117" t="s">
        <v>226</v>
      </c>
      <c r="D187" s="117">
        <v>161.69999999999999</v>
      </c>
      <c r="E187" s="117">
        <v>2912000</v>
      </c>
      <c r="F187" s="117">
        <v>5.5519999999999997E-5</v>
      </c>
      <c r="G187" s="117">
        <v>2.7358041776586082</v>
      </c>
      <c r="H187" s="117">
        <v>120</v>
      </c>
      <c r="I187" s="136">
        <v>1.0064254247056721</v>
      </c>
      <c r="J187" s="118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>
        <v>3</v>
      </c>
      <c r="V187" s="117">
        <v>0</v>
      </c>
      <c r="W187" s="117">
        <v>4.6051701859880918</v>
      </c>
      <c r="X187" s="117"/>
      <c r="Y187" s="117"/>
      <c r="Z187" s="130" t="s">
        <v>35</v>
      </c>
      <c r="AA187" s="139">
        <v>4.6051701859880918</v>
      </c>
      <c r="AB187" s="127"/>
      <c r="AC187" s="127"/>
    </row>
    <row r="188" spans="1:30" s="120" customFormat="1" x14ac:dyDescent="0.25">
      <c r="A188" s="121" t="s">
        <v>668</v>
      </c>
      <c r="B188" s="121" t="s">
        <v>225</v>
      </c>
      <c r="C188" s="121" t="s">
        <v>226</v>
      </c>
      <c r="D188" s="121">
        <v>3196</v>
      </c>
      <c r="E188" s="121">
        <v>4363000</v>
      </c>
      <c r="F188" s="121">
        <v>7.3260000000000003E-4</v>
      </c>
      <c r="G188" s="121">
        <v>100</v>
      </c>
      <c r="H188" s="121">
        <v>0</v>
      </c>
      <c r="I188" s="135">
        <v>4.6051701859880918</v>
      </c>
      <c r="J188" s="122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>
        <v>4</v>
      </c>
      <c r="V188" s="121">
        <v>0</v>
      </c>
      <c r="W188" s="121">
        <v>4.6051701859880918</v>
      </c>
      <c r="X188" s="121"/>
      <c r="Y188" s="121"/>
      <c r="Z188" s="130" t="s">
        <v>819</v>
      </c>
      <c r="AA188" s="142">
        <v>0.93765276193697933</v>
      </c>
      <c r="AB188" s="127"/>
      <c r="AC188" s="127"/>
    </row>
    <row r="189" spans="1:30" s="120" customFormat="1" x14ac:dyDescent="0.25">
      <c r="A189" s="117" t="s">
        <v>669</v>
      </c>
      <c r="B189" s="117" t="s">
        <v>225</v>
      </c>
      <c r="C189" s="117" t="s">
        <v>226</v>
      </c>
      <c r="D189" s="117">
        <v>3704</v>
      </c>
      <c r="E189" s="117">
        <v>4397000</v>
      </c>
      <c r="F189" s="117">
        <v>8.4239999999999998E-4</v>
      </c>
      <c r="G189" s="117">
        <v>100</v>
      </c>
      <c r="H189" s="117">
        <v>0</v>
      </c>
      <c r="I189" s="136">
        <v>4.6051701859880918</v>
      </c>
      <c r="J189" s="118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>
        <v>5</v>
      </c>
      <c r="V189" s="117">
        <v>0</v>
      </c>
      <c r="W189" s="117">
        <v>4.6051701859880918</v>
      </c>
      <c r="X189" s="117"/>
      <c r="Y189" s="117"/>
      <c r="Z189" s="130" t="s">
        <v>820</v>
      </c>
      <c r="AA189" s="132">
        <v>27.729529168808018</v>
      </c>
      <c r="AB189" s="127"/>
      <c r="AC189" s="127"/>
    </row>
    <row r="190" spans="1:30" s="120" customFormat="1" x14ac:dyDescent="0.25">
      <c r="A190" s="121" t="s">
        <v>670</v>
      </c>
      <c r="B190" s="121" t="s">
        <v>225</v>
      </c>
      <c r="C190" s="121" t="s">
        <v>226</v>
      </c>
      <c r="D190" s="121">
        <v>3513</v>
      </c>
      <c r="E190" s="121">
        <v>4363000</v>
      </c>
      <c r="F190" s="121">
        <v>8.0519999999999995E-4</v>
      </c>
      <c r="G190" s="121">
        <v>100</v>
      </c>
      <c r="H190" s="121">
        <v>0</v>
      </c>
      <c r="I190" s="135">
        <v>4.6051701859880918</v>
      </c>
      <c r="J190" s="122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>
        <v>6</v>
      </c>
      <c r="V190" s="121" t="s">
        <v>43</v>
      </c>
      <c r="W190" s="121" t="s">
        <v>43</v>
      </c>
      <c r="X190" s="121"/>
      <c r="Y190" s="121"/>
      <c r="Z190" s="130" t="s">
        <v>822</v>
      </c>
      <c r="AA190" s="132">
        <v>49.993433090067931</v>
      </c>
      <c r="AB190" s="127"/>
      <c r="AC190" s="127"/>
    </row>
    <row r="191" spans="1:30" ht="15.75" thickBot="1" x14ac:dyDescent="0.3">
      <c r="A191" s="87"/>
      <c r="B191" s="87"/>
      <c r="C191" s="87"/>
      <c r="D191" s="87"/>
      <c r="E191" s="87"/>
      <c r="F191" s="87"/>
      <c r="G191" s="87"/>
      <c r="H191" s="87"/>
      <c r="I191" s="95"/>
      <c r="J191" s="88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103" t="s">
        <v>7</v>
      </c>
      <c r="AA191" s="104" t="s">
        <v>39</v>
      </c>
    </row>
    <row r="192" spans="1:30" x14ac:dyDescent="0.25">
      <c r="A192" s="84"/>
      <c r="B192" s="84"/>
      <c r="C192" s="84"/>
      <c r="D192" s="84"/>
      <c r="E192" s="84"/>
      <c r="F192" s="84"/>
      <c r="G192" s="84"/>
      <c r="H192" s="84"/>
      <c r="I192" s="94"/>
      <c r="J192" s="85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spans="1:30" x14ac:dyDescent="0.25">
      <c r="A193" s="87"/>
      <c r="B193" s="87"/>
      <c r="C193" s="87"/>
      <c r="D193" s="87"/>
      <c r="E193" s="87"/>
      <c r="F193" s="87"/>
      <c r="G193" s="87"/>
      <c r="H193" s="87"/>
      <c r="I193" s="95"/>
      <c r="J193" s="88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spans="1:30" x14ac:dyDescent="0.25">
      <c r="A194" s="84"/>
      <c r="B194" s="84"/>
      <c r="C194" s="84"/>
      <c r="D194" s="84"/>
      <c r="E194" s="84"/>
      <c r="F194" s="84"/>
      <c r="G194" s="84"/>
      <c r="H194" s="84"/>
      <c r="I194" s="94"/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spans="1:30" x14ac:dyDescent="0.25">
      <c r="A195" s="87"/>
      <c r="B195" s="87"/>
      <c r="C195" s="87"/>
      <c r="D195" s="87"/>
      <c r="E195" s="87"/>
      <c r="F195" s="87"/>
      <c r="G195" s="87"/>
      <c r="H195" s="87"/>
      <c r="I195" s="95"/>
      <c r="J195" s="88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spans="1:30" x14ac:dyDescent="0.25">
      <c r="A196" s="84"/>
      <c r="B196" s="84"/>
      <c r="C196" s="84"/>
      <c r="D196" s="84"/>
      <c r="E196" s="84"/>
      <c r="F196" s="84"/>
      <c r="G196" s="84"/>
      <c r="H196" s="84"/>
      <c r="I196" s="94"/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spans="1:30" x14ac:dyDescent="0.25">
      <c r="A197" s="87"/>
      <c r="B197" s="87"/>
      <c r="C197" s="87"/>
      <c r="D197" s="87"/>
      <c r="E197" s="87"/>
      <c r="F197" s="87"/>
      <c r="G197" s="87"/>
      <c r="H197" s="87"/>
      <c r="I197" s="95"/>
      <c r="J197" s="88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spans="1:30" x14ac:dyDescent="0.25">
      <c r="A198" s="84"/>
      <c r="B198" s="84"/>
      <c r="C198" s="84"/>
      <c r="D198" s="84"/>
      <c r="E198" s="84"/>
      <c r="F198" s="84"/>
      <c r="G198" s="84"/>
      <c r="H198" s="84"/>
      <c r="I198" s="94"/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spans="1:30" x14ac:dyDescent="0.25">
      <c r="A199" s="87"/>
      <c r="B199" s="87"/>
      <c r="C199" s="87"/>
      <c r="D199" s="87"/>
      <c r="E199" s="87"/>
      <c r="F199" s="87"/>
      <c r="G199" s="87"/>
      <c r="H199" s="87"/>
      <c r="I199" s="95"/>
      <c r="J199" s="88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30" x14ac:dyDescent="0.25">
      <c r="A200" s="84"/>
      <c r="B200" s="84"/>
      <c r="C200" s="84"/>
      <c r="D200" s="84"/>
      <c r="E200" s="84"/>
      <c r="F200" s="84"/>
      <c r="G200" s="84"/>
      <c r="H200" s="84"/>
      <c r="I200" s="94"/>
      <c r="J200" s="85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spans="1:30" ht="15.75" thickBot="1" x14ac:dyDescent="0.3">
      <c r="A201" s="87"/>
      <c r="B201" s="87"/>
      <c r="C201" s="87"/>
      <c r="D201" s="87"/>
      <c r="E201" s="87"/>
      <c r="F201" s="87"/>
      <c r="G201" s="87"/>
      <c r="H201" s="87"/>
      <c r="I201" s="87"/>
      <c r="J201" s="88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30" ht="16.5" thickTop="1" thickBot="1" x14ac:dyDescent="0.3">
      <c r="A202" s="84" t="s">
        <v>825</v>
      </c>
      <c r="B202" s="84" t="s">
        <v>244</v>
      </c>
      <c r="C202" s="84" t="s">
        <v>245</v>
      </c>
      <c r="D202" s="84">
        <v>237.4</v>
      </c>
      <c r="E202" s="84">
        <v>4895000</v>
      </c>
      <c r="F202" s="84">
        <v>4.8489999999999998E-5</v>
      </c>
      <c r="G202" s="84"/>
      <c r="H202" s="84"/>
      <c r="I202" s="84"/>
      <c r="J202" s="85"/>
      <c r="K202" s="84"/>
      <c r="L202" s="84"/>
      <c r="M202" s="84"/>
      <c r="N202" s="84"/>
      <c r="O202" s="84"/>
      <c r="P202" s="84"/>
      <c r="Q202" s="84"/>
      <c r="R202" s="84" t="s">
        <v>246</v>
      </c>
      <c r="S202" s="84"/>
      <c r="T202" s="84">
        <v>13</v>
      </c>
      <c r="U202" s="84"/>
      <c r="V202" s="84"/>
      <c r="W202" s="84"/>
      <c r="X202" s="84"/>
      <c r="Y202" s="84"/>
      <c r="Z202" s="86" t="s">
        <v>28</v>
      </c>
      <c r="AA202" s="86" t="s">
        <v>29</v>
      </c>
      <c r="AB202" s="86" t="s">
        <v>30</v>
      </c>
      <c r="AC202" s="86" t="s">
        <v>31</v>
      </c>
      <c r="AD202" s="86" t="s">
        <v>32</v>
      </c>
    </row>
    <row r="203" spans="1:30" ht="15.75" thickTop="1" x14ac:dyDescent="0.25">
      <c r="A203" s="87" t="s">
        <v>826</v>
      </c>
      <c r="B203" s="87" t="s">
        <v>244</v>
      </c>
      <c r="C203" s="87" t="s">
        <v>245</v>
      </c>
      <c r="D203" s="87">
        <v>120.9</v>
      </c>
      <c r="E203" s="87">
        <v>4737000</v>
      </c>
      <c r="F203" s="87">
        <v>2.552E-5</v>
      </c>
      <c r="G203" s="87"/>
      <c r="H203" s="87"/>
      <c r="I203" s="87"/>
      <c r="J203" s="88"/>
      <c r="K203" s="87"/>
      <c r="L203" s="87"/>
      <c r="M203" s="87"/>
      <c r="N203" s="87"/>
      <c r="O203" s="87"/>
      <c r="P203" s="87"/>
      <c r="Q203" s="87"/>
      <c r="R203" s="87" t="s">
        <v>28</v>
      </c>
      <c r="S203" s="87"/>
      <c r="T203" s="87">
        <v>245</v>
      </c>
      <c r="U203" s="87"/>
      <c r="V203" s="87"/>
      <c r="W203" s="87"/>
      <c r="X203" s="87"/>
      <c r="Y203" s="87"/>
      <c r="Z203" s="89">
        <v>120</v>
      </c>
      <c r="AA203" s="90">
        <v>1.4125866050808313</v>
      </c>
      <c r="AB203" s="107" t="s">
        <v>834</v>
      </c>
      <c r="AC203" s="107" t="s">
        <v>835</v>
      </c>
      <c r="AD203" s="90">
        <v>1.4125866050808313</v>
      </c>
    </row>
    <row r="204" spans="1:30" ht="15.75" thickBot="1" x14ac:dyDescent="0.3">
      <c r="A204" s="84" t="s">
        <v>827</v>
      </c>
      <c r="B204" s="84" t="s">
        <v>244</v>
      </c>
      <c r="C204" s="84" t="s">
        <v>245</v>
      </c>
      <c r="D204" s="84">
        <v>148.69999999999999</v>
      </c>
      <c r="E204" s="84">
        <v>4867000</v>
      </c>
      <c r="F204" s="84">
        <v>3.0549999999999997E-5</v>
      </c>
      <c r="G204" s="84"/>
      <c r="H204" s="84"/>
      <c r="I204" s="84"/>
      <c r="J204" s="85"/>
      <c r="K204" s="84"/>
      <c r="L204" s="84"/>
      <c r="M204" s="84"/>
      <c r="N204" s="84"/>
      <c r="O204" s="84"/>
      <c r="P204" s="84"/>
      <c r="Q204" s="84"/>
      <c r="R204" s="84" t="s">
        <v>33</v>
      </c>
      <c r="S204" s="84"/>
      <c r="T204" s="84">
        <v>250</v>
      </c>
      <c r="U204" s="84"/>
      <c r="V204" s="84"/>
      <c r="W204" s="84"/>
      <c r="X204" s="84"/>
      <c r="Y204" s="84"/>
      <c r="Z204" s="92">
        <v>0</v>
      </c>
      <c r="AA204" s="93">
        <v>1</v>
      </c>
      <c r="AB204" s="93">
        <v>1</v>
      </c>
      <c r="AC204" s="93">
        <v>1</v>
      </c>
      <c r="AD204" s="93">
        <v>1</v>
      </c>
    </row>
    <row r="205" spans="1:30" ht="16.5" thickTop="1" thickBot="1" x14ac:dyDescent="0.3">
      <c r="A205" s="87" t="s">
        <v>671</v>
      </c>
      <c r="B205" s="87" t="s">
        <v>244</v>
      </c>
      <c r="C205" s="87" t="s">
        <v>245</v>
      </c>
      <c r="D205" s="87">
        <v>291</v>
      </c>
      <c r="E205" s="87">
        <v>3847000</v>
      </c>
      <c r="F205" s="87">
        <v>7.5630000000000006E-5</v>
      </c>
      <c r="G205" s="87">
        <v>141.25866050808312</v>
      </c>
      <c r="H205" s="87">
        <v>120</v>
      </c>
      <c r="I205" s="95">
        <v>4.9505926814785299</v>
      </c>
      <c r="J205" s="88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>
        <v>1</v>
      </c>
      <c r="V205" s="87">
        <v>120</v>
      </c>
      <c r="W205" s="87">
        <v>4.9505926814785264</v>
      </c>
      <c r="X205" s="87"/>
      <c r="Y205" s="87"/>
    </row>
    <row r="206" spans="1:30" x14ac:dyDescent="0.25">
      <c r="A206" s="84" t="s">
        <v>672</v>
      </c>
      <c r="B206" s="84" t="s">
        <v>244</v>
      </c>
      <c r="C206" s="84" t="s">
        <v>245</v>
      </c>
      <c r="D206" s="84">
        <v>207.9</v>
      </c>
      <c r="E206" s="84">
        <v>3892000</v>
      </c>
      <c r="F206" s="84">
        <v>5.3430000000000002E-5</v>
      </c>
      <c r="G206" s="84">
        <v>-167.60902255639098</v>
      </c>
      <c r="H206" s="84">
        <v>120</v>
      </c>
      <c r="I206" s="94" t="s">
        <v>43</v>
      </c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 t="s">
        <v>43</v>
      </c>
      <c r="V206" s="84">
        <v>0</v>
      </c>
      <c r="W206" s="84">
        <v>4.6051701859880918</v>
      </c>
      <c r="X206" s="84"/>
      <c r="Y206" s="84"/>
      <c r="Z206" s="96" t="s">
        <v>34</v>
      </c>
      <c r="AA206" s="110">
        <v>2.8785207957536208E-3</v>
      </c>
    </row>
    <row r="207" spans="1:30" x14ac:dyDescent="0.25">
      <c r="A207" s="87" t="s">
        <v>673</v>
      </c>
      <c r="B207" s="87" t="s">
        <v>244</v>
      </c>
      <c r="C207" s="87" t="s">
        <v>245</v>
      </c>
      <c r="D207" s="87">
        <v>78.17</v>
      </c>
      <c r="E207" s="87">
        <v>3813000</v>
      </c>
      <c r="F207" s="87">
        <v>2.05E-5</v>
      </c>
      <c r="G207" s="87">
        <v>-72.28470706731575</v>
      </c>
      <c r="H207" s="87">
        <v>120</v>
      </c>
      <c r="I207" s="95" t="s">
        <v>43</v>
      </c>
      <c r="J207" s="88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 t="s">
        <v>43</v>
      </c>
      <c r="V207" s="87">
        <v>0</v>
      </c>
      <c r="W207" s="87">
        <v>4.6051701859880918</v>
      </c>
      <c r="X207" s="87"/>
      <c r="Y207" s="87"/>
      <c r="Z207" s="98" t="s">
        <v>35</v>
      </c>
      <c r="AA207" s="99">
        <v>4.6051701859880918</v>
      </c>
    </row>
    <row r="208" spans="1:30" x14ac:dyDescent="0.25">
      <c r="A208" s="84" t="s">
        <v>674</v>
      </c>
      <c r="B208" s="84" t="s">
        <v>244</v>
      </c>
      <c r="C208" s="84" t="s">
        <v>245</v>
      </c>
      <c r="D208" s="84">
        <v>259.39999999999998</v>
      </c>
      <c r="E208" s="84">
        <v>4071000</v>
      </c>
      <c r="F208" s="84">
        <v>6.3720000000000007E-5</v>
      </c>
      <c r="G208" s="84">
        <v>100</v>
      </c>
      <c r="H208" s="84">
        <v>0</v>
      </c>
      <c r="I208" s="94">
        <v>4.6051701859880918</v>
      </c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>
        <v>4</v>
      </c>
      <c r="V208" s="84">
        <v>0</v>
      </c>
      <c r="W208" s="84">
        <v>4.6051701859880918</v>
      </c>
      <c r="X208" s="84"/>
      <c r="Y208" s="84"/>
      <c r="Z208" s="98" t="s">
        <v>819</v>
      </c>
      <c r="AA208" s="100">
        <v>0.99999999999999933</v>
      </c>
    </row>
    <row r="209" spans="1:30" x14ac:dyDescent="0.25">
      <c r="A209" s="87" t="s">
        <v>675</v>
      </c>
      <c r="B209" s="87" t="s">
        <v>244</v>
      </c>
      <c r="C209" s="87" t="s">
        <v>245</v>
      </c>
      <c r="D209" s="87">
        <v>100.1</v>
      </c>
      <c r="E209" s="87">
        <v>4211000</v>
      </c>
      <c r="F209" s="87">
        <v>2.3770000000000001E-5</v>
      </c>
      <c r="G209" s="87">
        <v>100</v>
      </c>
      <c r="H209" s="87">
        <v>0</v>
      </c>
      <c r="I209" s="95">
        <v>4.6051701859880918</v>
      </c>
      <c r="J209" s="88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>
        <v>5</v>
      </c>
      <c r="V209" s="87" t="s">
        <v>43</v>
      </c>
      <c r="W209" s="87" t="s">
        <v>43</v>
      </c>
      <c r="X209" s="87"/>
      <c r="Y209" s="87"/>
      <c r="Z209" s="98" t="s">
        <v>820</v>
      </c>
      <c r="AA209" s="101" t="s">
        <v>45</v>
      </c>
    </row>
    <row r="210" spans="1:30" x14ac:dyDescent="0.25">
      <c r="A210" s="84" t="s">
        <v>676</v>
      </c>
      <c r="B210" s="84" t="s">
        <v>244</v>
      </c>
      <c r="C210" s="84" t="s">
        <v>245</v>
      </c>
      <c r="D210" s="84">
        <v>229.3</v>
      </c>
      <c r="E210" s="84">
        <v>4190000</v>
      </c>
      <c r="F210" s="84">
        <v>5.4710000000000003E-5</v>
      </c>
      <c r="G210" s="84">
        <v>100</v>
      </c>
      <c r="H210" s="84">
        <v>0</v>
      </c>
      <c r="I210" s="94">
        <v>4.6051701859880918</v>
      </c>
      <c r="J210" s="85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>
        <v>6</v>
      </c>
      <c r="V210" s="84" t="s">
        <v>43</v>
      </c>
      <c r="W210" s="84" t="s">
        <v>43</v>
      </c>
      <c r="X210" s="84"/>
      <c r="Y210" s="84"/>
      <c r="Z210" s="98" t="s">
        <v>822</v>
      </c>
      <c r="AA210" s="102">
        <v>0</v>
      </c>
    </row>
    <row r="211" spans="1:30" ht="15.75" thickBot="1" x14ac:dyDescent="0.3">
      <c r="A211" s="87"/>
      <c r="B211" s="87"/>
      <c r="C211" s="87"/>
      <c r="D211" s="87"/>
      <c r="E211" s="87"/>
      <c r="F211" s="87"/>
      <c r="G211" s="87"/>
      <c r="H211" s="87"/>
      <c r="I211" s="95"/>
      <c r="J211" s="88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103" t="s">
        <v>7</v>
      </c>
      <c r="AA211" s="104" t="s">
        <v>39</v>
      </c>
    </row>
    <row r="212" spans="1:30" x14ac:dyDescent="0.25">
      <c r="A212" s="84"/>
      <c r="B212" s="84"/>
      <c r="C212" s="84"/>
      <c r="D212" s="84"/>
      <c r="E212" s="84"/>
      <c r="F212" s="84"/>
      <c r="G212" s="84"/>
      <c r="H212" s="84"/>
      <c r="I212" s="94"/>
      <c r="J212" s="85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spans="1:30" x14ac:dyDescent="0.25">
      <c r="A213" s="87"/>
      <c r="B213" s="87"/>
      <c r="C213" s="87"/>
      <c r="D213" s="87"/>
      <c r="E213" s="87"/>
      <c r="F213" s="87"/>
      <c r="G213" s="87"/>
      <c r="H213" s="87"/>
      <c r="I213" s="95"/>
      <c r="J213" s="88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spans="1:30" x14ac:dyDescent="0.25">
      <c r="A214" s="84"/>
      <c r="B214" s="84"/>
      <c r="C214" s="84"/>
      <c r="D214" s="84"/>
      <c r="E214" s="84"/>
      <c r="F214" s="84"/>
      <c r="G214" s="84"/>
      <c r="H214" s="84"/>
      <c r="I214" s="94"/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spans="1:30" x14ac:dyDescent="0.25">
      <c r="A215" s="87"/>
      <c r="B215" s="87"/>
      <c r="C215" s="87"/>
      <c r="D215" s="87"/>
      <c r="E215" s="87"/>
      <c r="F215" s="87"/>
      <c r="G215" s="87"/>
      <c r="H215" s="87"/>
      <c r="I215" s="95"/>
      <c r="J215" s="88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spans="1:30" x14ac:dyDescent="0.25">
      <c r="A216" s="84"/>
      <c r="B216" s="84"/>
      <c r="C216" s="84"/>
      <c r="D216" s="84"/>
      <c r="E216" s="84"/>
      <c r="F216" s="84"/>
      <c r="G216" s="84"/>
      <c r="H216" s="84"/>
      <c r="I216" s="94"/>
      <c r="J216" s="85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spans="1:30" x14ac:dyDescent="0.25">
      <c r="A217" s="87"/>
      <c r="B217" s="87"/>
      <c r="C217" s="87"/>
      <c r="D217" s="87"/>
      <c r="E217" s="87"/>
      <c r="F217" s="87"/>
      <c r="G217" s="87"/>
      <c r="H217" s="87"/>
      <c r="I217" s="95"/>
      <c r="J217" s="88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spans="1:30" x14ac:dyDescent="0.25">
      <c r="A218" s="84"/>
      <c r="B218" s="84"/>
      <c r="C218" s="84"/>
      <c r="D218" s="84"/>
      <c r="E218" s="84"/>
      <c r="F218" s="84"/>
      <c r="G218" s="84"/>
      <c r="H218" s="84"/>
      <c r="I218" s="94"/>
      <c r="J218" s="85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spans="1:30" x14ac:dyDescent="0.25">
      <c r="A219" s="87"/>
      <c r="B219" s="87"/>
      <c r="C219" s="87"/>
      <c r="D219" s="87"/>
      <c r="E219" s="87"/>
      <c r="F219" s="87"/>
      <c r="G219" s="87"/>
      <c r="H219" s="87"/>
      <c r="I219" s="95"/>
      <c r="J219" s="88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spans="1:30" x14ac:dyDescent="0.25">
      <c r="A220" s="84"/>
      <c r="B220" s="84"/>
      <c r="C220" s="84"/>
      <c r="D220" s="84"/>
      <c r="E220" s="84"/>
      <c r="F220" s="84"/>
      <c r="G220" s="84"/>
      <c r="H220" s="84"/>
      <c r="I220" s="94"/>
      <c r="J220" s="85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spans="1:30" ht="15.75" thickBot="1" x14ac:dyDescent="0.3">
      <c r="A221" s="87"/>
      <c r="B221" s="87"/>
      <c r="C221" s="87"/>
      <c r="D221" s="87"/>
      <c r="E221" s="87"/>
      <c r="F221" s="87"/>
      <c r="G221" s="87"/>
      <c r="H221" s="87"/>
      <c r="I221" s="87"/>
      <c r="J221" s="88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30" ht="16.5" thickTop="1" thickBot="1" x14ac:dyDescent="0.3">
      <c r="A222" s="84" t="s">
        <v>825</v>
      </c>
      <c r="B222" s="84" t="s">
        <v>262</v>
      </c>
      <c r="C222" s="84" t="s">
        <v>263</v>
      </c>
      <c r="D222" s="84" t="s">
        <v>97</v>
      </c>
      <c r="E222" s="84">
        <v>4895000</v>
      </c>
      <c r="F222" s="84">
        <v>0</v>
      </c>
      <c r="G222" s="84"/>
      <c r="H222" s="84"/>
      <c r="I222" s="84"/>
      <c r="J222" s="85"/>
      <c r="K222" s="84"/>
      <c r="L222" s="84"/>
      <c r="M222" s="84"/>
      <c r="N222" s="84"/>
      <c r="O222" s="84"/>
      <c r="P222" s="84"/>
      <c r="Q222" s="84"/>
      <c r="R222" s="84" t="s">
        <v>264</v>
      </c>
      <c r="S222" s="84"/>
      <c r="T222" s="84">
        <v>14</v>
      </c>
      <c r="U222" s="84"/>
      <c r="V222" s="84"/>
      <c r="W222" s="84"/>
      <c r="X222" s="84"/>
      <c r="Y222" s="84"/>
      <c r="Z222" s="86" t="s">
        <v>28</v>
      </c>
      <c r="AA222" s="86" t="s">
        <v>29</v>
      </c>
      <c r="AB222" s="86" t="s">
        <v>30</v>
      </c>
      <c r="AC222" s="86" t="s">
        <v>31</v>
      </c>
      <c r="AD222" s="86" t="s">
        <v>32</v>
      </c>
    </row>
    <row r="223" spans="1:30" ht="15.75" thickTop="1" x14ac:dyDescent="0.25">
      <c r="A223" s="87" t="s">
        <v>826</v>
      </c>
      <c r="B223" s="87" t="s">
        <v>262</v>
      </c>
      <c r="C223" s="87" t="s">
        <v>263</v>
      </c>
      <c r="D223" s="87" t="s">
        <v>97</v>
      </c>
      <c r="E223" s="87">
        <v>4737000</v>
      </c>
      <c r="F223" s="87">
        <v>0</v>
      </c>
      <c r="G223" s="87"/>
      <c r="H223" s="87"/>
      <c r="I223" s="87"/>
      <c r="J223" s="88"/>
      <c r="K223" s="87"/>
      <c r="L223" s="87"/>
      <c r="M223" s="87"/>
      <c r="N223" s="87"/>
      <c r="O223" s="87"/>
      <c r="P223" s="87"/>
      <c r="Q223" s="87"/>
      <c r="R223" s="87" t="s">
        <v>28</v>
      </c>
      <c r="S223" s="87"/>
      <c r="T223" s="87">
        <v>265</v>
      </c>
      <c r="U223" s="87"/>
      <c r="V223" s="87"/>
      <c r="W223" s="87"/>
      <c r="X223" s="87"/>
      <c r="Y223" s="87"/>
      <c r="Z223" s="89">
        <v>120</v>
      </c>
      <c r="AA223" s="91">
        <v>0.42976461655277148</v>
      </c>
      <c r="AB223" s="107" t="s">
        <v>49</v>
      </c>
      <c r="AC223" s="91">
        <v>0.46051602814698989</v>
      </c>
      <c r="AD223" s="91">
        <v>0.44514032234988066</v>
      </c>
    </row>
    <row r="224" spans="1:30" ht="15.75" thickBot="1" x14ac:dyDescent="0.3">
      <c r="A224" s="84" t="s">
        <v>827</v>
      </c>
      <c r="B224" s="84" t="s">
        <v>262</v>
      </c>
      <c r="C224" s="84" t="s">
        <v>263</v>
      </c>
      <c r="D224" s="84" t="s">
        <v>97</v>
      </c>
      <c r="E224" s="84">
        <v>4867000</v>
      </c>
      <c r="F224" s="84">
        <v>0</v>
      </c>
      <c r="G224" s="84"/>
      <c r="H224" s="84"/>
      <c r="I224" s="84"/>
      <c r="J224" s="85"/>
      <c r="K224" s="84"/>
      <c r="L224" s="84"/>
      <c r="M224" s="84"/>
      <c r="N224" s="84"/>
      <c r="O224" s="84"/>
      <c r="P224" s="84"/>
      <c r="Q224" s="84"/>
      <c r="R224" s="84" t="s">
        <v>33</v>
      </c>
      <c r="S224" s="84"/>
      <c r="T224" s="84">
        <v>270</v>
      </c>
      <c r="U224" s="84"/>
      <c r="V224" s="84"/>
      <c r="W224" s="84"/>
      <c r="X224" s="84"/>
      <c r="Y224" s="84"/>
      <c r="Z224" s="92">
        <v>0</v>
      </c>
      <c r="AA224" s="93">
        <v>1</v>
      </c>
      <c r="AB224" s="93">
        <v>1</v>
      </c>
      <c r="AC224" s="93">
        <v>1</v>
      </c>
      <c r="AD224" s="93">
        <v>1</v>
      </c>
    </row>
    <row r="225" spans="1:27" ht="16.5" thickTop="1" thickBot="1" x14ac:dyDescent="0.3">
      <c r="A225" s="87" t="s">
        <v>677</v>
      </c>
      <c r="B225" s="87" t="s">
        <v>262</v>
      </c>
      <c r="C225" s="87" t="s">
        <v>263</v>
      </c>
      <c r="D225" s="87">
        <v>42010</v>
      </c>
      <c r="E225" s="87">
        <v>3710000</v>
      </c>
      <c r="F225" s="87">
        <v>1.132E-2</v>
      </c>
      <c r="G225" s="87">
        <v>42.976461655277149</v>
      </c>
      <c r="H225" s="87">
        <v>120</v>
      </c>
      <c r="I225" s="95">
        <v>3.7606525624479934</v>
      </c>
      <c r="J225" s="88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>
        <v>1</v>
      </c>
      <c r="V225" s="87">
        <v>120</v>
      </c>
      <c r="W225" s="87">
        <v>3.7606525624479934</v>
      </c>
      <c r="X225" s="87"/>
      <c r="Y225" s="87"/>
    </row>
    <row r="226" spans="1:27" x14ac:dyDescent="0.25">
      <c r="A226" s="84" t="s">
        <v>678</v>
      </c>
      <c r="B226" s="84" t="s">
        <v>262</v>
      </c>
      <c r="C226" s="84" t="s">
        <v>263</v>
      </c>
      <c r="D226" s="84" t="s">
        <v>97</v>
      </c>
      <c r="E226" s="84">
        <v>3715000</v>
      </c>
      <c r="F226" s="84">
        <v>0</v>
      </c>
      <c r="G226" s="84">
        <v>0</v>
      </c>
      <c r="H226" s="84">
        <v>120</v>
      </c>
      <c r="I226" s="94" t="s">
        <v>43</v>
      </c>
      <c r="J226" s="85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 t="s">
        <v>43</v>
      </c>
      <c r="V226" s="84">
        <v>120</v>
      </c>
      <c r="W226" s="84">
        <v>3.8297625680608354</v>
      </c>
      <c r="X226" s="84"/>
      <c r="Y226" s="84"/>
      <c r="Z226" s="96" t="s">
        <v>34</v>
      </c>
      <c r="AA226" s="110">
        <v>-6.7496885061139782E-3</v>
      </c>
    </row>
    <row r="227" spans="1:27" x14ac:dyDescent="0.25">
      <c r="A227" s="87" t="s">
        <v>679</v>
      </c>
      <c r="B227" s="87" t="s">
        <v>262</v>
      </c>
      <c r="C227" s="87" t="s">
        <v>263</v>
      </c>
      <c r="D227" s="87">
        <v>41710</v>
      </c>
      <c r="E227" s="87">
        <v>3542000</v>
      </c>
      <c r="F227" s="87">
        <v>1.1780000000000001E-2</v>
      </c>
      <c r="G227" s="87">
        <v>46.051602814698988</v>
      </c>
      <c r="H227" s="87">
        <v>120</v>
      </c>
      <c r="I227" s="95">
        <v>3.8297625680608354</v>
      </c>
      <c r="J227" s="88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>
        <v>3</v>
      </c>
      <c r="V227" s="87">
        <v>0</v>
      </c>
      <c r="W227" s="87">
        <v>4.6051701859880918</v>
      </c>
      <c r="X227" s="87"/>
      <c r="Y227" s="87"/>
      <c r="Z227" s="98" t="s">
        <v>35</v>
      </c>
      <c r="AA227" s="99">
        <v>4.6051701859880918</v>
      </c>
    </row>
    <row r="228" spans="1:27" x14ac:dyDescent="0.25">
      <c r="A228" s="84" t="s">
        <v>680</v>
      </c>
      <c r="B228" s="84" t="s">
        <v>262</v>
      </c>
      <c r="C228" s="84" t="s">
        <v>263</v>
      </c>
      <c r="D228" s="84">
        <v>112900</v>
      </c>
      <c r="E228" s="84">
        <v>4286000</v>
      </c>
      <c r="F228" s="84">
        <v>2.6339999999999999E-2</v>
      </c>
      <c r="G228" s="84">
        <v>100</v>
      </c>
      <c r="H228" s="84">
        <v>0</v>
      </c>
      <c r="I228" s="94">
        <v>4.6051701859880918</v>
      </c>
      <c r="J228" s="85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>
        <v>4</v>
      </c>
      <c r="V228" s="84">
        <v>0</v>
      </c>
      <c r="W228" s="84">
        <v>4.6051701859880918</v>
      </c>
      <c r="X228" s="84"/>
      <c r="Y228" s="84"/>
      <c r="Z228" s="98" t="s">
        <v>819</v>
      </c>
      <c r="AA228" s="100">
        <v>0.9969756974691818</v>
      </c>
    </row>
    <row r="229" spans="1:27" x14ac:dyDescent="0.25">
      <c r="A229" s="87" t="s">
        <v>681</v>
      </c>
      <c r="B229" s="87" t="s">
        <v>262</v>
      </c>
      <c r="C229" s="87" t="s">
        <v>263</v>
      </c>
      <c r="D229" s="87">
        <v>124900</v>
      </c>
      <c r="E229" s="87">
        <v>4200000</v>
      </c>
      <c r="F229" s="87">
        <v>2.9729999999999999E-2</v>
      </c>
      <c r="G229" s="87">
        <v>100</v>
      </c>
      <c r="H229" s="87">
        <v>0</v>
      </c>
      <c r="I229" s="95">
        <v>4.6051701859880918</v>
      </c>
      <c r="J229" s="88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>
        <v>5</v>
      </c>
      <c r="V229" s="87">
        <v>0</v>
      </c>
      <c r="W229" s="87">
        <v>4.6051701859880918</v>
      </c>
      <c r="X229" s="87"/>
      <c r="Y229" s="87"/>
      <c r="Z229" s="98" t="s">
        <v>820</v>
      </c>
      <c r="AA229" s="109">
        <v>102.69321020252731</v>
      </c>
    </row>
    <row r="230" spans="1:27" x14ac:dyDescent="0.25">
      <c r="A230" s="84" t="s">
        <v>682</v>
      </c>
      <c r="B230" s="84" t="s">
        <v>262</v>
      </c>
      <c r="C230" s="84" t="s">
        <v>263</v>
      </c>
      <c r="D230" s="84">
        <v>108900</v>
      </c>
      <c r="E230" s="84">
        <v>4260000</v>
      </c>
      <c r="F230" s="84">
        <v>2.5579999999999999E-2</v>
      </c>
      <c r="G230" s="84">
        <v>100</v>
      </c>
      <c r="H230" s="84">
        <v>0</v>
      </c>
      <c r="I230" s="94">
        <v>4.6051701859880918</v>
      </c>
      <c r="J230" s="85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>
        <v>6</v>
      </c>
      <c r="V230" s="84" t="s">
        <v>43</v>
      </c>
      <c r="W230" s="84" t="s">
        <v>43</v>
      </c>
      <c r="X230" s="84"/>
      <c r="Y230" s="84"/>
      <c r="Z230" s="98" t="s">
        <v>822</v>
      </c>
      <c r="AA230" s="102">
        <v>13.499377012227956</v>
      </c>
    </row>
    <row r="231" spans="1:27" ht="15.75" thickBot="1" x14ac:dyDescent="0.3">
      <c r="A231" s="87"/>
      <c r="B231" s="87"/>
      <c r="C231" s="87"/>
      <c r="D231" s="87"/>
      <c r="E231" s="87"/>
      <c r="F231" s="87"/>
      <c r="G231" s="87"/>
      <c r="H231" s="87"/>
      <c r="I231" s="95"/>
      <c r="J231" s="88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103" t="s">
        <v>7</v>
      </c>
      <c r="AA231" s="104" t="s">
        <v>39</v>
      </c>
    </row>
    <row r="232" spans="1:27" x14ac:dyDescent="0.25">
      <c r="A232" s="84"/>
      <c r="B232" s="84"/>
      <c r="C232" s="84"/>
      <c r="D232" s="84"/>
      <c r="E232" s="84"/>
      <c r="F232" s="84"/>
      <c r="G232" s="84"/>
      <c r="H232" s="84"/>
      <c r="I232" s="94"/>
      <c r="J232" s="85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 spans="1:27" x14ac:dyDescent="0.25">
      <c r="A233" s="87"/>
      <c r="B233" s="87"/>
      <c r="C233" s="87"/>
      <c r="D233" s="87"/>
      <c r="E233" s="87"/>
      <c r="F233" s="87"/>
      <c r="G233" s="87"/>
      <c r="H233" s="87"/>
      <c r="I233" s="95"/>
      <c r="J233" s="88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spans="1:27" x14ac:dyDescent="0.25">
      <c r="A234" s="84"/>
      <c r="B234" s="84"/>
      <c r="C234" s="84"/>
      <c r="D234" s="84"/>
      <c r="E234" s="84"/>
      <c r="F234" s="84"/>
      <c r="G234" s="84"/>
      <c r="H234" s="84"/>
      <c r="I234" s="94"/>
      <c r="J234" s="85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 spans="1:27" x14ac:dyDescent="0.25">
      <c r="A235" s="87"/>
      <c r="B235" s="87"/>
      <c r="C235" s="87"/>
      <c r="D235" s="87"/>
      <c r="E235" s="87"/>
      <c r="F235" s="87"/>
      <c r="G235" s="87"/>
      <c r="H235" s="87"/>
      <c r="I235" s="95"/>
      <c r="J235" s="88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spans="1:27" x14ac:dyDescent="0.25">
      <c r="A236" s="84"/>
      <c r="B236" s="84"/>
      <c r="C236" s="84"/>
      <c r="D236" s="84"/>
      <c r="E236" s="84"/>
      <c r="F236" s="84"/>
      <c r="G236" s="84"/>
      <c r="H236" s="84"/>
      <c r="I236" s="94"/>
      <c r="J236" s="85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 spans="1:27" x14ac:dyDescent="0.25">
      <c r="A237" s="87"/>
      <c r="B237" s="87"/>
      <c r="C237" s="87"/>
      <c r="D237" s="87"/>
      <c r="E237" s="87"/>
      <c r="F237" s="87"/>
      <c r="G237" s="87"/>
      <c r="H237" s="87"/>
      <c r="I237" s="95"/>
      <c r="J237" s="88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spans="1:27" x14ac:dyDescent="0.25">
      <c r="A238" s="84"/>
      <c r="B238" s="84"/>
      <c r="C238" s="84"/>
      <c r="D238" s="84"/>
      <c r="E238" s="84"/>
      <c r="F238" s="84"/>
      <c r="G238" s="84"/>
      <c r="H238" s="84"/>
      <c r="I238" s="94"/>
      <c r="J238" s="85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 spans="1:27" x14ac:dyDescent="0.25">
      <c r="A239" s="87"/>
      <c r="B239" s="87"/>
      <c r="C239" s="87"/>
      <c r="D239" s="87"/>
      <c r="E239" s="87"/>
      <c r="F239" s="87"/>
      <c r="G239" s="87"/>
      <c r="H239" s="87"/>
      <c r="I239" s="95"/>
      <c r="J239" s="88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spans="1:27" x14ac:dyDescent="0.25">
      <c r="A240" s="84"/>
      <c r="B240" s="84"/>
      <c r="C240" s="84"/>
      <c r="D240" s="84"/>
      <c r="E240" s="84"/>
      <c r="F240" s="84"/>
      <c r="G240" s="84"/>
      <c r="H240" s="84"/>
      <c r="I240" s="94"/>
      <c r="J240" s="85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spans="1:30" ht="15.75" thickBot="1" x14ac:dyDescent="0.3">
      <c r="A241" s="87"/>
      <c r="B241" s="87"/>
      <c r="C241" s="87"/>
      <c r="D241" s="87"/>
      <c r="E241" s="87"/>
      <c r="F241" s="87"/>
      <c r="G241" s="87"/>
      <c r="H241" s="87"/>
      <c r="I241" s="87"/>
      <c r="J241" s="88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30" ht="16.5" thickTop="1" thickBot="1" x14ac:dyDescent="0.3">
      <c r="A242" s="84" t="s">
        <v>825</v>
      </c>
      <c r="B242" s="84" t="s">
        <v>54</v>
      </c>
      <c r="C242" s="84" t="s">
        <v>55</v>
      </c>
      <c r="D242" s="84" t="s">
        <v>97</v>
      </c>
      <c r="E242" s="84">
        <v>4895000</v>
      </c>
      <c r="F242" s="84">
        <v>0</v>
      </c>
      <c r="G242" s="84"/>
      <c r="H242" s="84"/>
      <c r="I242" s="84"/>
      <c r="J242" s="85"/>
      <c r="K242" s="84"/>
      <c r="L242" s="84"/>
      <c r="M242" s="84"/>
      <c r="N242" s="84"/>
      <c r="O242" s="84"/>
      <c r="P242" s="84"/>
      <c r="Q242" s="84"/>
      <c r="R242" s="84" t="s">
        <v>280</v>
      </c>
      <c r="S242" s="84"/>
      <c r="T242" s="84">
        <v>17</v>
      </c>
      <c r="U242" s="84"/>
      <c r="V242" s="84"/>
      <c r="W242" s="84"/>
      <c r="X242" s="84"/>
      <c r="Y242" s="84"/>
      <c r="Z242" s="86" t="s">
        <v>28</v>
      </c>
      <c r="AA242" s="86" t="s">
        <v>29</v>
      </c>
      <c r="AB242" s="86" t="s">
        <v>30</v>
      </c>
      <c r="AC242" s="86" t="s">
        <v>31</v>
      </c>
      <c r="AD242" s="86" t="s">
        <v>32</v>
      </c>
    </row>
    <row r="243" spans="1:30" ht="15.75" thickTop="1" x14ac:dyDescent="0.25">
      <c r="A243" s="87" t="s">
        <v>826</v>
      </c>
      <c r="B243" s="87" t="s">
        <v>54</v>
      </c>
      <c r="C243" s="87" t="s">
        <v>55</v>
      </c>
      <c r="D243" s="87" t="s">
        <v>97</v>
      </c>
      <c r="E243" s="87">
        <v>4737000</v>
      </c>
      <c r="F243" s="87">
        <v>0</v>
      </c>
      <c r="G243" s="87"/>
      <c r="H243" s="87"/>
      <c r="I243" s="87"/>
      <c r="J243" s="88"/>
      <c r="K243" s="87"/>
      <c r="L243" s="87"/>
      <c r="M243" s="87"/>
      <c r="N243" s="87"/>
      <c r="O243" s="87"/>
      <c r="P243" s="87"/>
      <c r="Q243" s="87"/>
      <c r="R243" s="87" t="s">
        <v>28</v>
      </c>
      <c r="S243" s="87"/>
      <c r="T243" s="87">
        <v>325</v>
      </c>
      <c r="U243" s="87"/>
      <c r="V243" s="87"/>
      <c r="W243" s="87"/>
      <c r="X243" s="87"/>
      <c r="Y243" s="87"/>
      <c r="Z243" s="89">
        <v>120</v>
      </c>
      <c r="AA243" s="106">
        <v>8.4360902255639109E-2</v>
      </c>
      <c r="AB243" s="107" t="s">
        <v>49</v>
      </c>
      <c r="AC243" s="91">
        <v>0.11565167899829254</v>
      </c>
      <c r="AD243" s="91">
        <v>0.10000629062696582</v>
      </c>
    </row>
    <row r="244" spans="1:30" ht="15.75" thickBot="1" x14ac:dyDescent="0.3">
      <c r="A244" s="84" t="s">
        <v>827</v>
      </c>
      <c r="B244" s="84" t="s">
        <v>54</v>
      </c>
      <c r="C244" s="84" t="s">
        <v>55</v>
      </c>
      <c r="D244" s="84" t="s">
        <v>97</v>
      </c>
      <c r="E244" s="84">
        <v>4867000</v>
      </c>
      <c r="F244" s="84">
        <v>0</v>
      </c>
      <c r="G244" s="84"/>
      <c r="H244" s="84"/>
      <c r="I244" s="84"/>
      <c r="J244" s="85"/>
      <c r="K244" s="84"/>
      <c r="L244" s="84"/>
      <c r="M244" s="84"/>
      <c r="N244" s="84"/>
      <c r="O244" s="84"/>
      <c r="P244" s="84"/>
      <c r="Q244" s="84"/>
      <c r="R244" s="84" t="s">
        <v>33</v>
      </c>
      <c r="S244" s="84"/>
      <c r="T244" s="84">
        <v>330</v>
      </c>
      <c r="U244" s="84"/>
      <c r="V244" s="84"/>
      <c r="W244" s="84"/>
      <c r="X244" s="84"/>
      <c r="Y244" s="84"/>
      <c r="Z244" s="92">
        <v>0</v>
      </c>
      <c r="AA244" s="93">
        <v>1</v>
      </c>
      <c r="AB244" s="93">
        <v>1</v>
      </c>
      <c r="AC244" s="93">
        <v>1</v>
      </c>
      <c r="AD244" s="93">
        <v>1</v>
      </c>
    </row>
    <row r="245" spans="1:30" ht="16.5" thickTop="1" thickBot="1" x14ac:dyDescent="0.3">
      <c r="A245" s="87" t="s">
        <v>683</v>
      </c>
      <c r="B245" s="87" t="s">
        <v>54</v>
      </c>
      <c r="C245" s="87" t="s">
        <v>55</v>
      </c>
      <c r="D245" s="87">
        <v>492.3</v>
      </c>
      <c r="E245" s="87">
        <v>2926000</v>
      </c>
      <c r="F245" s="87">
        <v>1.683E-4</v>
      </c>
      <c r="G245" s="87">
        <v>8.4360902255639107</v>
      </c>
      <c r="H245" s="87">
        <v>120</v>
      </c>
      <c r="I245" s="95">
        <v>2.1325189578608881</v>
      </c>
      <c r="J245" s="88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>
        <v>1</v>
      </c>
      <c r="V245" s="87">
        <v>120</v>
      </c>
      <c r="W245" s="87">
        <v>2.1325189578608881</v>
      </c>
      <c r="X245" s="87"/>
      <c r="Y245" s="87"/>
    </row>
    <row r="246" spans="1:30" x14ac:dyDescent="0.25">
      <c r="A246" s="84" t="s">
        <v>684</v>
      </c>
      <c r="B246" s="84" t="s">
        <v>54</v>
      </c>
      <c r="C246" s="84" t="s">
        <v>55</v>
      </c>
      <c r="D246" s="84" t="s">
        <v>97</v>
      </c>
      <c r="E246" s="84">
        <v>2952000</v>
      </c>
      <c r="F246" s="84">
        <v>0</v>
      </c>
      <c r="G246" s="84">
        <v>0</v>
      </c>
      <c r="H246" s="84">
        <v>120</v>
      </c>
      <c r="I246" s="94" t="s">
        <v>43</v>
      </c>
      <c r="J246" s="85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 t="s">
        <v>43</v>
      </c>
      <c r="V246" s="84">
        <v>120</v>
      </c>
      <c r="W246" s="84">
        <v>2.4479978135053209</v>
      </c>
      <c r="X246" s="84"/>
      <c r="Y246" s="84"/>
      <c r="Z246" s="96" t="s">
        <v>34</v>
      </c>
      <c r="AA246" s="108">
        <v>-1.9290931669208228E-2</v>
      </c>
    </row>
    <row r="247" spans="1:30" x14ac:dyDescent="0.25">
      <c r="A247" s="87" t="s">
        <v>685</v>
      </c>
      <c r="B247" s="87" t="s">
        <v>54</v>
      </c>
      <c r="C247" s="87" t="s">
        <v>55</v>
      </c>
      <c r="D247" s="87">
        <v>577.70000000000005</v>
      </c>
      <c r="E247" s="87">
        <v>2843000</v>
      </c>
      <c r="F247" s="87">
        <v>2.0320000000000001E-4</v>
      </c>
      <c r="G247" s="87">
        <v>11.565167899829254</v>
      </c>
      <c r="H247" s="87">
        <v>120</v>
      </c>
      <c r="I247" s="95">
        <v>2.4479978135053209</v>
      </c>
      <c r="J247" s="88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>
        <v>3</v>
      </c>
      <c r="V247" s="87">
        <v>0</v>
      </c>
      <c r="W247" s="87">
        <v>4.6051701859880918</v>
      </c>
      <c r="X247" s="87"/>
      <c r="Y247" s="87"/>
      <c r="Z247" s="98" t="s">
        <v>35</v>
      </c>
      <c r="AA247" s="99">
        <v>4.6051701859880918</v>
      </c>
    </row>
    <row r="248" spans="1:30" x14ac:dyDescent="0.25">
      <c r="A248" s="84" t="s">
        <v>686</v>
      </c>
      <c r="B248" s="84" t="s">
        <v>54</v>
      </c>
      <c r="C248" s="84" t="s">
        <v>55</v>
      </c>
      <c r="D248" s="84">
        <v>8796</v>
      </c>
      <c r="E248" s="84">
        <v>4408000</v>
      </c>
      <c r="F248" s="84">
        <v>1.9949999999999998E-3</v>
      </c>
      <c r="G248" s="84">
        <v>100</v>
      </c>
      <c r="H248" s="84">
        <v>0</v>
      </c>
      <c r="I248" s="94">
        <v>4.6051701859880918</v>
      </c>
      <c r="J248" s="85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>
        <v>4</v>
      </c>
      <c r="V248" s="84">
        <v>0</v>
      </c>
      <c r="W248" s="84">
        <v>4.6051701859880918</v>
      </c>
      <c r="X248" s="84"/>
      <c r="Y248" s="84"/>
      <c r="Z248" s="98" t="s">
        <v>819</v>
      </c>
      <c r="AA248" s="100">
        <v>0.99232086157970711</v>
      </c>
    </row>
    <row r="249" spans="1:30" x14ac:dyDescent="0.25">
      <c r="A249" s="87" t="s">
        <v>687</v>
      </c>
      <c r="B249" s="87" t="s">
        <v>54</v>
      </c>
      <c r="C249" s="87" t="s">
        <v>55</v>
      </c>
      <c r="D249" s="87">
        <v>10150</v>
      </c>
      <c r="E249" s="87">
        <v>4328000</v>
      </c>
      <c r="F249" s="87">
        <v>2.3449999999999999E-3</v>
      </c>
      <c r="G249" s="87">
        <v>100</v>
      </c>
      <c r="H249" s="87">
        <v>0</v>
      </c>
      <c r="I249" s="95">
        <v>4.6051701859880918</v>
      </c>
      <c r="J249" s="88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>
        <v>5</v>
      </c>
      <c r="V249" s="87">
        <v>0</v>
      </c>
      <c r="W249" s="87">
        <v>4.6051701859880918</v>
      </c>
      <c r="X249" s="87"/>
      <c r="Y249" s="87"/>
      <c r="Z249" s="98" t="s">
        <v>820</v>
      </c>
      <c r="AA249" s="102">
        <v>35.931244402587978</v>
      </c>
    </row>
    <row r="250" spans="1:30" x14ac:dyDescent="0.25">
      <c r="A250" s="84" t="s">
        <v>688</v>
      </c>
      <c r="B250" s="84" t="s">
        <v>54</v>
      </c>
      <c r="C250" s="84" t="s">
        <v>55</v>
      </c>
      <c r="D250" s="84">
        <v>7760</v>
      </c>
      <c r="E250" s="84">
        <v>4417000</v>
      </c>
      <c r="F250" s="84">
        <v>1.7570000000000001E-3</v>
      </c>
      <c r="G250" s="84">
        <v>100</v>
      </c>
      <c r="H250" s="84">
        <v>0</v>
      </c>
      <c r="I250" s="94">
        <v>4.6051701859880918</v>
      </c>
      <c r="J250" s="85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>
        <v>6</v>
      </c>
      <c r="V250" s="84" t="s">
        <v>43</v>
      </c>
      <c r="W250" s="84" t="s">
        <v>43</v>
      </c>
      <c r="X250" s="84"/>
      <c r="Y250" s="84"/>
      <c r="Z250" s="98" t="s">
        <v>822</v>
      </c>
      <c r="AA250" s="102">
        <v>38.581863338416454</v>
      </c>
    </row>
    <row r="251" spans="1:30" ht="15.75" thickBot="1" x14ac:dyDescent="0.3">
      <c r="A251" s="87"/>
      <c r="B251" s="87"/>
      <c r="C251" s="87"/>
      <c r="D251" s="87"/>
      <c r="E251" s="87"/>
      <c r="F251" s="87"/>
      <c r="G251" s="87"/>
      <c r="H251" s="87"/>
      <c r="I251" s="95"/>
      <c r="J251" s="88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103" t="s">
        <v>7</v>
      </c>
      <c r="AA251" s="104" t="s">
        <v>39</v>
      </c>
    </row>
    <row r="252" spans="1:30" x14ac:dyDescent="0.25">
      <c r="A252" s="84"/>
      <c r="B252" s="84"/>
      <c r="C252" s="84"/>
      <c r="D252" s="84"/>
      <c r="E252" s="84"/>
      <c r="F252" s="84"/>
      <c r="G252" s="84"/>
      <c r="H252" s="84"/>
      <c r="I252" s="94"/>
      <c r="J252" s="85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 spans="1:30" x14ac:dyDescent="0.25">
      <c r="A253" s="87"/>
      <c r="B253" s="87"/>
      <c r="C253" s="87"/>
      <c r="D253" s="87"/>
      <c r="E253" s="87"/>
      <c r="F253" s="87"/>
      <c r="G253" s="87"/>
      <c r="H253" s="87"/>
      <c r="I253" s="95"/>
      <c r="J253" s="88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spans="1:30" x14ac:dyDescent="0.25">
      <c r="A254" s="84"/>
      <c r="B254" s="84"/>
      <c r="C254" s="84"/>
      <c r="D254" s="84"/>
      <c r="E254" s="84"/>
      <c r="F254" s="84"/>
      <c r="G254" s="84"/>
      <c r="H254" s="84"/>
      <c r="I254" s="94"/>
      <c r="J254" s="85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 spans="1:30" x14ac:dyDescent="0.25">
      <c r="A255" s="87"/>
      <c r="B255" s="87"/>
      <c r="C255" s="87"/>
      <c r="D255" s="87"/>
      <c r="E255" s="87"/>
      <c r="F255" s="87"/>
      <c r="G255" s="87"/>
      <c r="H255" s="87"/>
      <c r="I255" s="95"/>
      <c r="J255" s="88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spans="1:30" x14ac:dyDescent="0.25">
      <c r="A256" s="84"/>
      <c r="B256" s="84"/>
      <c r="C256" s="84"/>
      <c r="D256" s="84"/>
      <c r="E256" s="84"/>
      <c r="F256" s="84"/>
      <c r="G256" s="84"/>
      <c r="H256" s="84"/>
      <c r="I256" s="94"/>
      <c r="J256" s="85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 spans="1:30" x14ac:dyDescent="0.25">
      <c r="A257" s="87"/>
      <c r="B257" s="87"/>
      <c r="C257" s="87"/>
      <c r="D257" s="87"/>
      <c r="E257" s="87"/>
      <c r="F257" s="87"/>
      <c r="G257" s="87"/>
      <c r="H257" s="87"/>
      <c r="I257" s="95"/>
      <c r="J257" s="88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spans="1:30" x14ac:dyDescent="0.25">
      <c r="A258" s="84"/>
      <c r="B258" s="84"/>
      <c r="C258" s="84"/>
      <c r="D258" s="84"/>
      <c r="E258" s="84"/>
      <c r="F258" s="84"/>
      <c r="G258" s="84"/>
      <c r="H258" s="84"/>
      <c r="I258" s="94"/>
      <c r="J258" s="85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 spans="1:30" x14ac:dyDescent="0.25">
      <c r="A259" s="87"/>
      <c r="B259" s="87"/>
      <c r="C259" s="87"/>
      <c r="D259" s="87"/>
      <c r="E259" s="87"/>
      <c r="F259" s="87"/>
      <c r="G259" s="87"/>
      <c r="H259" s="87"/>
      <c r="I259" s="95"/>
      <c r="J259" s="88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spans="1:30" x14ac:dyDescent="0.25">
      <c r="A260" s="84"/>
      <c r="B260" s="84"/>
      <c r="C260" s="84"/>
      <c r="D260" s="84"/>
      <c r="E260" s="84"/>
      <c r="F260" s="84"/>
      <c r="G260" s="84"/>
      <c r="H260" s="84"/>
      <c r="I260" s="94"/>
      <c r="J260" s="85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 spans="1:30" ht="15.75" thickBot="1" x14ac:dyDescent="0.3">
      <c r="A261" s="87"/>
      <c r="B261" s="87"/>
      <c r="C261" s="87"/>
      <c r="D261" s="87"/>
      <c r="E261" s="87"/>
      <c r="F261" s="87"/>
      <c r="G261" s="87"/>
      <c r="H261" s="87"/>
      <c r="I261" s="87"/>
      <c r="J261" s="88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spans="1:30" ht="16.5" thickTop="1" thickBot="1" x14ac:dyDescent="0.3">
      <c r="A262" s="84" t="s">
        <v>607</v>
      </c>
      <c r="B262" s="84" t="s">
        <v>17</v>
      </c>
      <c r="C262" s="84" t="s">
        <v>296</v>
      </c>
      <c r="D262" s="84">
        <v>28.58</v>
      </c>
      <c r="E262" s="84">
        <v>4429000</v>
      </c>
      <c r="F262" s="84">
        <v>6.4540000000000004E-6</v>
      </c>
      <c r="G262" s="84"/>
      <c r="H262" s="84"/>
      <c r="I262" s="84"/>
      <c r="J262" s="85"/>
      <c r="K262" s="84"/>
      <c r="L262" s="84"/>
      <c r="M262" s="84"/>
      <c r="N262" s="84"/>
      <c r="O262" s="84"/>
      <c r="P262" s="84"/>
      <c r="Q262" s="84"/>
      <c r="R262" s="84" t="s">
        <v>40</v>
      </c>
      <c r="S262" s="84"/>
      <c r="T262" s="84">
        <v>18</v>
      </c>
      <c r="U262" s="84"/>
      <c r="V262" s="84"/>
      <c r="W262" s="84"/>
      <c r="X262" s="84"/>
      <c r="Y262" s="84"/>
      <c r="Z262" s="86" t="s">
        <v>28</v>
      </c>
      <c r="AA262" s="86" t="s">
        <v>29</v>
      </c>
      <c r="AB262" s="86" t="s">
        <v>30</v>
      </c>
      <c r="AC262" s="86" t="s">
        <v>31</v>
      </c>
      <c r="AD262" s="86" t="s">
        <v>32</v>
      </c>
    </row>
    <row r="263" spans="1:30" ht="15.75" thickTop="1" x14ac:dyDescent="0.25">
      <c r="A263" s="87" t="s">
        <v>608</v>
      </c>
      <c r="B263" s="87" t="s">
        <v>17</v>
      </c>
      <c r="C263" s="87" t="s">
        <v>296</v>
      </c>
      <c r="D263" s="87">
        <v>28.6</v>
      </c>
      <c r="E263" s="87">
        <v>4424000</v>
      </c>
      <c r="F263" s="87">
        <v>6.4649999999999999E-6</v>
      </c>
      <c r="G263" s="87"/>
      <c r="H263" s="87"/>
      <c r="I263" s="87"/>
      <c r="J263" s="88"/>
      <c r="K263" s="87"/>
      <c r="L263" s="87"/>
      <c r="M263" s="87"/>
      <c r="N263" s="87"/>
      <c r="O263" s="87"/>
      <c r="P263" s="87"/>
      <c r="Q263" s="87"/>
      <c r="R263" s="87" t="s">
        <v>28</v>
      </c>
      <c r="S263" s="87"/>
      <c r="T263" s="87">
        <v>345</v>
      </c>
      <c r="U263" s="87"/>
      <c r="V263" s="87"/>
      <c r="W263" s="87"/>
      <c r="X263" s="87"/>
      <c r="Y263" s="87"/>
      <c r="Z263" s="89">
        <v>120</v>
      </c>
      <c r="AA263" s="90">
        <v>1.9196000111893092</v>
      </c>
      <c r="AB263" s="90">
        <v>1.8825916428262284</v>
      </c>
      <c r="AC263" s="90">
        <v>1.8822489665341586</v>
      </c>
      <c r="AD263" s="90">
        <v>1.8948135401832318</v>
      </c>
    </row>
    <row r="264" spans="1:30" ht="15.75" thickBot="1" x14ac:dyDescent="0.3">
      <c r="A264" s="84" t="s">
        <v>609</v>
      </c>
      <c r="B264" s="84" t="s">
        <v>17</v>
      </c>
      <c r="C264" s="84" t="s">
        <v>296</v>
      </c>
      <c r="D264" s="84">
        <v>85.8</v>
      </c>
      <c r="E264" s="84">
        <v>4381000</v>
      </c>
      <c r="F264" s="84">
        <v>1.959E-5</v>
      </c>
      <c r="G264" s="84"/>
      <c r="H264" s="84"/>
      <c r="I264" s="84"/>
      <c r="J264" s="85"/>
      <c r="K264" s="84"/>
      <c r="L264" s="84"/>
      <c r="M264" s="84"/>
      <c r="N264" s="84"/>
      <c r="O264" s="84"/>
      <c r="P264" s="84"/>
      <c r="Q264" s="84"/>
      <c r="R264" s="84" t="s">
        <v>33</v>
      </c>
      <c r="S264" s="84"/>
      <c r="T264" s="84">
        <v>350</v>
      </c>
      <c r="U264" s="84"/>
      <c r="V264" s="84"/>
      <c r="W264" s="84"/>
      <c r="X264" s="84"/>
      <c r="Y264" s="84"/>
      <c r="Z264" s="92">
        <v>0</v>
      </c>
      <c r="AA264" s="93">
        <v>1</v>
      </c>
      <c r="AB264" s="93">
        <v>1</v>
      </c>
      <c r="AC264" s="93">
        <v>1</v>
      </c>
      <c r="AD264" s="93">
        <v>1</v>
      </c>
    </row>
    <row r="265" spans="1:30" ht="16.5" thickTop="1" thickBot="1" x14ac:dyDescent="0.3">
      <c r="A265" s="87" t="s">
        <v>689</v>
      </c>
      <c r="B265" s="87" t="s">
        <v>17</v>
      </c>
      <c r="C265" s="87" t="s">
        <v>296</v>
      </c>
      <c r="D265" s="87">
        <v>3990000</v>
      </c>
      <c r="E265" s="87">
        <v>4568000</v>
      </c>
      <c r="F265" s="87">
        <v>0.87360000000000004</v>
      </c>
      <c r="G265" s="87">
        <v>191.96000111893093</v>
      </c>
      <c r="H265" s="87">
        <v>120</v>
      </c>
      <c r="I265" s="95">
        <v>5.2572870228190247</v>
      </c>
      <c r="J265" s="88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>
        <v>1</v>
      </c>
      <c r="V265" s="87">
        <v>120</v>
      </c>
      <c r="W265" s="87">
        <v>5.2572870228190247</v>
      </c>
      <c r="X265" s="87"/>
      <c r="Y265" s="87"/>
    </row>
    <row r="266" spans="1:30" x14ac:dyDescent="0.25">
      <c r="A266" s="84" t="s">
        <v>690</v>
      </c>
      <c r="B266" s="84" t="s">
        <v>17</v>
      </c>
      <c r="C266" s="84" t="s">
        <v>296</v>
      </c>
      <c r="D266" s="84">
        <v>3658000</v>
      </c>
      <c r="E266" s="84">
        <v>4233000</v>
      </c>
      <c r="F266" s="84">
        <v>0.86409999999999998</v>
      </c>
      <c r="G266" s="84">
        <v>188.25916428262283</v>
      </c>
      <c r="H266" s="84">
        <v>120</v>
      </c>
      <c r="I266" s="94">
        <v>5.2378195469432951</v>
      </c>
      <c r="J266" s="85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>
        <v>2</v>
      </c>
      <c r="V266" s="84">
        <v>120</v>
      </c>
      <c r="W266" s="84">
        <v>5.2378195469432951</v>
      </c>
      <c r="X266" s="84"/>
      <c r="Y266" s="84"/>
      <c r="Z266" s="96" t="s">
        <v>34</v>
      </c>
      <c r="AA266" s="110">
        <v>5.3256486624314574E-3</v>
      </c>
    </row>
    <row r="267" spans="1:30" x14ac:dyDescent="0.25">
      <c r="A267" s="87" t="s">
        <v>691</v>
      </c>
      <c r="B267" s="87" t="s">
        <v>17</v>
      </c>
      <c r="C267" s="87" t="s">
        <v>296</v>
      </c>
      <c r="D267" s="87">
        <v>3735000</v>
      </c>
      <c r="E267" s="87">
        <v>4188000</v>
      </c>
      <c r="F267" s="87">
        <v>0.89180000000000004</v>
      </c>
      <c r="G267" s="87">
        <v>188.22489665341587</v>
      </c>
      <c r="H267" s="87">
        <v>120</v>
      </c>
      <c r="I267" s="95">
        <v>5.23763750667728</v>
      </c>
      <c r="J267" s="88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>
        <v>3</v>
      </c>
      <c r="V267" s="87">
        <v>120</v>
      </c>
      <c r="W267" s="87">
        <v>5.23763750667728</v>
      </c>
      <c r="X267" s="87"/>
      <c r="Y267" s="87"/>
      <c r="Z267" s="98" t="s">
        <v>35</v>
      </c>
      <c r="AA267" s="99">
        <v>4.6051701859880936</v>
      </c>
    </row>
    <row r="268" spans="1:30" ht="17.25" x14ac:dyDescent="0.25">
      <c r="A268" s="84" t="s">
        <v>692</v>
      </c>
      <c r="B268" s="84" t="s">
        <v>17</v>
      </c>
      <c r="C268" s="84" t="s">
        <v>296</v>
      </c>
      <c r="D268" s="84">
        <v>1371000</v>
      </c>
      <c r="E268" s="84">
        <v>3013000</v>
      </c>
      <c r="F268" s="84">
        <v>0.4551</v>
      </c>
      <c r="G268" s="84">
        <v>100</v>
      </c>
      <c r="H268" s="84">
        <v>0</v>
      </c>
      <c r="I268" s="94">
        <v>4.6051701859880918</v>
      </c>
      <c r="J268" s="85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>
        <v>4</v>
      </c>
      <c r="V268" s="84">
        <v>0</v>
      </c>
      <c r="W268" s="84">
        <v>4.6051701859880918</v>
      </c>
      <c r="X268" s="84"/>
      <c r="Y268" s="84"/>
      <c r="Z268" s="98" t="s">
        <v>36</v>
      </c>
      <c r="AA268" s="100">
        <v>0.99958387066494525</v>
      </c>
    </row>
    <row r="269" spans="1:30" ht="18" x14ac:dyDescent="0.35">
      <c r="A269" s="87" t="s">
        <v>693</v>
      </c>
      <c r="B269" s="87" t="s">
        <v>17</v>
      </c>
      <c r="C269" s="87" t="s">
        <v>296</v>
      </c>
      <c r="D269" s="87">
        <v>1443000</v>
      </c>
      <c r="E269" s="87">
        <v>3143000</v>
      </c>
      <c r="F269" s="87">
        <v>0.45900000000000002</v>
      </c>
      <c r="G269" s="87">
        <v>100</v>
      </c>
      <c r="H269" s="87">
        <v>0</v>
      </c>
      <c r="I269" s="95">
        <v>4.6051701859880918</v>
      </c>
      <c r="J269" s="88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>
        <v>5</v>
      </c>
      <c r="V269" s="87">
        <v>0</v>
      </c>
      <c r="W269" s="87">
        <v>4.6051701859880918</v>
      </c>
      <c r="X269" s="87"/>
      <c r="Y269" s="87"/>
      <c r="Z269" s="98" t="s">
        <v>37</v>
      </c>
      <c r="AA269" s="101" t="s">
        <v>45</v>
      </c>
    </row>
    <row r="270" spans="1:30" ht="18.75" x14ac:dyDescent="0.35">
      <c r="A270" s="84" t="s">
        <v>694</v>
      </c>
      <c r="B270" s="84" t="s">
        <v>17</v>
      </c>
      <c r="C270" s="84" t="s">
        <v>296</v>
      </c>
      <c r="D270" s="84">
        <v>1438000</v>
      </c>
      <c r="E270" s="84">
        <v>3036000</v>
      </c>
      <c r="F270" s="84">
        <v>0.4738</v>
      </c>
      <c r="G270" s="84">
        <v>100</v>
      </c>
      <c r="H270" s="84">
        <v>0</v>
      </c>
      <c r="I270" s="94">
        <v>4.6051701859880918</v>
      </c>
      <c r="J270" s="85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>
        <v>6</v>
      </c>
      <c r="V270" s="84">
        <v>0</v>
      </c>
      <c r="W270" s="84">
        <v>4.6051701859880918</v>
      </c>
      <c r="X270" s="84"/>
      <c r="Y270" s="84"/>
      <c r="Z270" s="98" t="s">
        <v>38</v>
      </c>
      <c r="AA270" s="102">
        <v>0</v>
      </c>
    </row>
    <row r="271" spans="1:30" ht="15.75" thickBot="1" x14ac:dyDescent="0.3">
      <c r="A271" s="87"/>
      <c r="B271" s="87"/>
      <c r="C271" s="87"/>
      <c r="D271" s="87"/>
      <c r="E271" s="87"/>
      <c r="F271" s="87"/>
      <c r="G271" s="87"/>
      <c r="H271" s="87"/>
      <c r="I271" s="95"/>
      <c r="J271" s="88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103" t="s">
        <v>7</v>
      </c>
      <c r="AA271" s="104" t="s">
        <v>2</v>
      </c>
    </row>
    <row r="272" spans="1:30" x14ac:dyDescent="0.25">
      <c r="A272" s="77"/>
      <c r="B272" s="77"/>
      <c r="C272" s="77"/>
      <c r="D272" s="77"/>
      <c r="E272" s="77"/>
      <c r="F272" s="77"/>
      <c r="I272" s="78"/>
    </row>
    <row r="273" spans="1:9" x14ac:dyDescent="0.25">
      <c r="A273" s="77"/>
      <c r="B273" s="77"/>
      <c r="C273" s="77"/>
      <c r="D273" s="77"/>
      <c r="E273" s="77"/>
      <c r="F273" s="77"/>
      <c r="I273" s="78"/>
    </row>
    <row r="274" spans="1:9" x14ac:dyDescent="0.25">
      <c r="A274" s="77"/>
      <c r="B274" s="77"/>
      <c r="C274" s="77"/>
      <c r="D274" s="77"/>
      <c r="E274" s="77"/>
      <c r="F274" s="77"/>
      <c r="I274" s="78"/>
    </row>
    <row r="275" spans="1:9" x14ac:dyDescent="0.25">
      <c r="A275" s="77"/>
      <c r="B275" s="77"/>
      <c r="C275" s="77"/>
      <c r="D275" s="77"/>
      <c r="E275" s="77"/>
      <c r="F275" s="77"/>
      <c r="I275" s="78"/>
    </row>
    <row r="276" spans="1:9" x14ac:dyDescent="0.25">
      <c r="A276" s="77"/>
      <c r="B276" s="77"/>
      <c r="C276" s="77"/>
      <c r="D276" s="77"/>
      <c r="E276" s="77"/>
      <c r="F276" s="77"/>
      <c r="I276" s="78"/>
    </row>
    <row r="277" spans="1:9" x14ac:dyDescent="0.25">
      <c r="A277" s="77"/>
      <c r="B277" s="77"/>
      <c r="C277" s="77"/>
      <c r="D277" s="77"/>
      <c r="E277" s="77"/>
      <c r="F277" s="77"/>
      <c r="I277" s="78"/>
    </row>
    <row r="278" spans="1:9" x14ac:dyDescent="0.25">
      <c r="A278" s="77"/>
      <c r="B278" s="77"/>
      <c r="C278" s="77"/>
      <c r="D278" s="77"/>
      <c r="E278" s="77"/>
      <c r="F278" s="77"/>
      <c r="I278" s="78"/>
    </row>
    <row r="279" spans="1:9" x14ac:dyDescent="0.25">
      <c r="A279" s="77"/>
      <c r="B279" s="77"/>
      <c r="C279" s="77"/>
      <c r="D279" s="77"/>
      <c r="E279" s="77"/>
      <c r="F279" s="77"/>
      <c r="I279" s="78"/>
    </row>
    <row r="280" spans="1:9" x14ac:dyDescent="0.25">
      <c r="A280" s="77"/>
      <c r="B280" s="77"/>
      <c r="C280" s="77"/>
      <c r="D280" s="77"/>
      <c r="E280" s="77"/>
      <c r="F280" s="77"/>
      <c r="I280" s="78"/>
    </row>
  </sheetData>
  <conditionalFormatting sqref="I11:I20">
    <cfRule type="expression" dxfId="1817" priority="342">
      <formula>ISTEXT($I$10)</formula>
    </cfRule>
  </conditionalFormatting>
  <conditionalFormatting sqref="I31:I40">
    <cfRule type="expression" dxfId="1816" priority="336">
      <formula>ISTEXT($I$30)</formula>
    </cfRule>
  </conditionalFormatting>
  <conditionalFormatting sqref="I45">
    <cfRule type="expression" dxfId="1815" priority="335">
      <formula>ISTEXT($I$45)</formula>
    </cfRule>
  </conditionalFormatting>
  <conditionalFormatting sqref="I46">
    <cfRule type="expression" dxfId="1814" priority="334">
      <formula>ISTEXT($I$46)</formula>
    </cfRule>
  </conditionalFormatting>
  <conditionalFormatting sqref="I47">
    <cfRule type="expression" dxfId="1813" priority="333">
      <formula>ISTEXT($I$47)</formula>
    </cfRule>
  </conditionalFormatting>
  <conditionalFormatting sqref="I48">
    <cfRule type="expression" dxfId="1812" priority="332">
      <formula>ISTEXT($I$48)</formula>
    </cfRule>
  </conditionalFormatting>
  <conditionalFormatting sqref="I49">
    <cfRule type="expression" dxfId="1811" priority="331">
      <formula>ISTEXT($I$49)</formula>
    </cfRule>
  </conditionalFormatting>
  <conditionalFormatting sqref="I50:I60">
    <cfRule type="expression" dxfId="1810" priority="330">
      <formula>ISTEXT($I$50)</formula>
    </cfRule>
  </conditionalFormatting>
  <conditionalFormatting sqref="I65">
    <cfRule type="expression" dxfId="1809" priority="329">
      <formula>ISTEXT($I$65)</formula>
    </cfRule>
  </conditionalFormatting>
  <conditionalFormatting sqref="I66">
    <cfRule type="expression" dxfId="1808" priority="328">
      <formula>ISTEXT($I$66)</formula>
    </cfRule>
  </conditionalFormatting>
  <conditionalFormatting sqref="I67">
    <cfRule type="expression" dxfId="1807" priority="327">
      <formula>ISTEXT($I$67)</formula>
    </cfRule>
  </conditionalFormatting>
  <conditionalFormatting sqref="I68">
    <cfRule type="expression" dxfId="1806" priority="326">
      <formula>ISTEXT($I$68)</formula>
    </cfRule>
  </conditionalFormatting>
  <conditionalFormatting sqref="I69">
    <cfRule type="expression" dxfId="1805" priority="325">
      <formula>ISTEXT($I$69)</formula>
    </cfRule>
  </conditionalFormatting>
  <conditionalFormatting sqref="I70:I80">
    <cfRule type="expression" dxfId="1804" priority="324">
      <formula>ISTEXT($I$70)</formula>
    </cfRule>
  </conditionalFormatting>
  <conditionalFormatting sqref="I85">
    <cfRule type="expression" dxfId="1803" priority="311">
      <formula>ISTEXT($I$85)</formula>
    </cfRule>
  </conditionalFormatting>
  <conditionalFormatting sqref="I86">
    <cfRule type="expression" dxfId="1802" priority="310">
      <formula>ISTEXT($I$86)</formula>
    </cfRule>
  </conditionalFormatting>
  <conditionalFormatting sqref="I87">
    <cfRule type="expression" dxfId="1801" priority="309">
      <formula>ISTEXT($I$87)</formula>
    </cfRule>
  </conditionalFormatting>
  <conditionalFormatting sqref="I88">
    <cfRule type="expression" dxfId="1800" priority="308">
      <formula>ISTEXT($I$88)</formula>
    </cfRule>
  </conditionalFormatting>
  <conditionalFormatting sqref="I89">
    <cfRule type="expression" dxfId="1799" priority="307">
      <formula>ISTEXT($I$89)</formula>
    </cfRule>
  </conditionalFormatting>
  <conditionalFormatting sqref="I90:I100">
    <cfRule type="expression" dxfId="1798" priority="306">
      <formula>ISTEXT($I$90)</formula>
    </cfRule>
  </conditionalFormatting>
  <conditionalFormatting sqref="I111:I120">
    <cfRule type="expression" dxfId="1797" priority="300">
      <formula>ISTEXT($I$110)</formula>
    </cfRule>
  </conditionalFormatting>
  <conditionalFormatting sqref="I125">
    <cfRule type="expression" dxfId="1796" priority="299">
      <formula>ISTEXT($I$125)</formula>
    </cfRule>
  </conditionalFormatting>
  <conditionalFormatting sqref="I126">
    <cfRule type="expression" dxfId="1795" priority="298">
      <formula>ISTEXT($I$126)</formula>
    </cfRule>
  </conditionalFormatting>
  <conditionalFormatting sqref="I127">
    <cfRule type="expression" dxfId="1794" priority="297">
      <formula>ISTEXT($I$127)</formula>
    </cfRule>
  </conditionalFormatting>
  <conditionalFormatting sqref="I128">
    <cfRule type="expression" dxfId="1793" priority="296">
      <formula>ISTEXT($I$128)</formula>
    </cfRule>
  </conditionalFormatting>
  <conditionalFormatting sqref="I129">
    <cfRule type="expression" dxfId="1792" priority="295">
      <formula>ISTEXT($I$129)</formula>
    </cfRule>
  </conditionalFormatting>
  <conditionalFormatting sqref="I130:I140">
    <cfRule type="expression" dxfId="1791" priority="294">
      <formula>ISTEXT($I$130)</formula>
    </cfRule>
  </conditionalFormatting>
  <conditionalFormatting sqref="I145">
    <cfRule type="expression" dxfId="1790" priority="293">
      <formula>ISTEXT($I$145)</formula>
    </cfRule>
  </conditionalFormatting>
  <conditionalFormatting sqref="I146">
    <cfRule type="expression" dxfId="1789" priority="292">
      <formula>ISTEXT($I$146)</formula>
    </cfRule>
  </conditionalFormatting>
  <conditionalFormatting sqref="I147">
    <cfRule type="expression" dxfId="1788" priority="291">
      <formula>ISTEXT($I$147)</formula>
    </cfRule>
  </conditionalFormatting>
  <conditionalFormatting sqref="I148">
    <cfRule type="expression" dxfId="1787" priority="290">
      <formula>ISTEXT($I$148)</formula>
    </cfRule>
  </conditionalFormatting>
  <conditionalFormatting sqref="I149">
    <cfRule type="expression" dxfId="1786" priority="289">
      <formula>ISTEXT($I$149)</formula>
    </cfRule>
  </conditionalFormatting>
  <conditionalFormatting sqref="I150:I160">
    <cfRule type="expression" dxfId="1785" priority="288">
      <formula>ISTEXT($I$150)</formula>
    </cfRule>
  </conditionalFormatting>
  <conditionalFormatting sqref="I165">
    <cfRule type="expression" dxfId="1784" priority="287">
      <formula>ISTEXT($I$165)</formula>
    </cfRule>
  </conditionalFormatting>
  <conditionalFormatting sqref="I166">
    <cfRule type="expression" dxfId="1783" priority="286">
      <formula>ISTEXT($I$166)</formula>
    </cfRule>
  </conditionalFormatting>
  <conditionalFormatting sqref="I167">
    <cfRule type="expression" dxfId="1782" priority="285">
      <formula>ISTEXT($I$167)</formula>
    </cfRule>
  </conditionalFormatting>
  <conditionalFormatting sqref="I168">
    <cfRule type="expression" dxfId="1781" priority="284">
      <formula>ISTEXT($I$168)</formula>
    </cfRule>
  </conditionalFormatting>
  <conditionalFormatting sqref="I169">
    <cfRule type="expression" dxfId="1780" priority="283">
      <formula>ISTEXT($I$169)</formula>
    </cfRule>
  </conditionalFormatting>
  <conditionalFormatting sqref="I170:I180">
    <cfRule type="expression" dxfId="1779" priority="282">
      <formula>ISTEXT($I$170)</formula>
    </cfRule>
  </conditionalFormatting>
  <conditionalFormatting sqref="I191:I200">
    <cfRule type="expression" dxfId="1778" priority="276">
      <formula>ISTEXT($I$190)</formula>
    </cfRule>
  </conditionalFormatting>
  <conditionalFormatting sqref="I205">
    <cfRule type="expression" dxfId="1777" priority="275">
      <formula>ISTEXT($I$205)</formula>
    </cfRule>
  </conditionalFormatting>
  <conditionalFormatting sqref="I206">
    <cfRule type="expression" dxfId="1776" priority="274">
      <formula>ISTEXT($I$206)</formula>
    </cfRule>
  </conditionalFormatting>
  <conditionalFormatting sqref="I207">
    <cfRule type="expression" dxfId="1775" priority="273">
      <formula>ISTEXT($I$207)</formula>
    </cfRule>
  </conditionalFormatting>
  <conditionalFormatting sqref="I208">
    <cfRule type="expression" dxfId="1774" priority="272">
      <formula>ISTEXT($I$208)</formula>
    </cfRule>
  </conditionalFormatting>
  <conditionalFormatting sqref="I209">
    <cfRule type="expression" dxfId="1773" priority="271">
      <formula>ISTEXT($I$209)</formula>
    </cfRule>
  </conditionalFormatting>
  <conditionalFormatting sqref="I210:I220">
    <cfRule type="expression" dxfId="1772" priority="270">
      <formula>ISTEXT($I$210)</formula>
    </cfRule>
  </conditionalFormatting>
  <conditionalFormatting sqref="I225">
    <cfRule type="expression" dxfId="1771" priority="269">
      <formula>ISTEXT($I$225)</formula>
    </cfRule>
  </conditionalFormatting>
  <conditionalFormatting sqref="I226">
    <cfRule type="expression" dxfId="1770" priority="268">
      <formula>ISTEXT($I$226)</formula>
    </cfRule>
  </conditionalFormatting>
  <conditionalFormatting sqref="I227">
    <cfRule type="expression" dxfId="1769" priority="267">
      <formula>ISTEXT($I$227)</formula>
    </cfRule>
  </conditionalFormatting>
  <conditionalFormatting sqref="I228">
    <cfRule type="expression" dxfId="1768" priority="266">
      <formula>ISTEXT($I$228)</formula>
    </cfRule>
  </conditionalFormatting>
  <conditionalFormatting sqref="I229">
    <cfRule type="expression" dxfId="1767" priority="265">
      <formula>ISTEXT($I$229)</formula>
    </cfRule>
  </conditionalFormatting>
  <conditionalFormatting sqref="I230:I240">
    <cfRule type="expression" dxfId="1766" priority="264">
      <formula>ISTEXT($I$230)</formula>
    </cfRule>
  </conditionalFormatting>
  <conditionalFormatting sqref="I245">
    <cfRule type="expression" dxfId="1765" priority="251">
      <formula>ISTEXT($I$245)</formula>
    </cfRule>
  </conditionalFormatting>
  <conditionalFormatting sqref="I246">
    <cfRule type="expression" dxfId="1764" priority="250">
      <formula>ISTEXT($I$246)</formula>
    </cfRule>
  </conditionalFormatting>
  <conditionalFormatting sqref="I247">
    <cfRule type="expression" dxfId="1763" priority="249">
      <formula>ISTEXT($I$247)</formula>
    </cfRule>
  </conditionalFormatting>
  <conditionalFormatting sqref="I248">
    <cfRule type="expression" dxfId="1762" priority="248">
      <formula>ISTEXT($I$248)</formula>
    </cfRule>
  </conditionalFormatting>
  <conditionalFormatting sqref="I249">
    <cfRule type="expression" dxfId="1761" priority="247">
      <formula>ISTEXT($I$249)</formula>
    </cfRule>
  </conditionalFormatting>
  <conditionalFormatting sqref="I250:I260">
    <cfRule type="expression" dxfId="1760" priority="246">
      <formula>ISTEXT($I$250)</formula>
    </cfRule>
  </conditionalFormatting>
  <conditionalFormatting sqref="I265">
    <cfRule type="expression" dxfId="1759" priority="245">
      <formula>ISTEXT($I$265)</formula>
    </cfRule>
  </conditionalFormatting>
  <conditionalFormatting sqref="I266">
    <cfRule type="expression" dxfId="1758" priority="244">
      <formula>ISTEXT($I$266)</formula>
    </cfRule>
  </conditionalFormatting>
  <conditionalFormatting sqref="I267">
    <cfRule type="expression" dxfId="1757" priority="243">
      <formula>ISTEXT($I$267)</formula>
    </cfRule>
  </conditionalFormatting>
  <conditionalFormatting sqref="I268">
    <cfRule type="expression" dxfId="1756" priority="242">
      <formula>ISTEXT($I$268)</formula>
    </cfRule>
  </conditionalFormatting>
  <conditionalFormatting sqref="I269">
    <cfRule type="expression" dxfId="1755" priority="241">
      <formula>ISTEXT($I$269)</formula>
    </cfRule>
  </conditionalFormatting>
  <conditionalFormatting sqref="I270:I280">
    <cfRule type="expression" dxfId="1754" priority="240">
      <formula>ISTEXT($I$270)</formula>
    </cfRule>
  </conditionalFormatting>
  <conditionalFormatting sqref="AA43">
    <cfRule type="expression" dxfId="1753" priority="223">
      <formula>ISTEXT($AA$43)</formula>
    </cfRule>
  </conditionalFormatting>
  <conditionalFormatting sqref="AB43">
    <cfRule type="expression" dxfId="1752" priority="222">
      <formula>ISTEXT($AB$43)</formula>
    </cfRule>
  </conditionalFormatting>
  <conditionalFormatting sqref="AC43">
    <cfRule type="expression" dxfId="1751" priority="221">
      <formula>ISTEXT($AC$43)</formula>
    </cfRule>
  </conditionalFormatting>
  <conditionalFormatting sqref="AD43">
    <cfRule type="expression" dxfId="1750" priority="220">
      <formula>ISTEXT($AD$43)</formula>
    </cfRule>
  </conditionalFormatting>
  <conditionalFormatting sqref="AA44">
    <cfRule type="expression" dxfId="1749" priority="219">
      <formula>ISTEXT($AA$44)</formula>
    </cfRule>
  </conditionalFormatting>
  <conditionalFormatting sqref="AB44">
    <cfRule type="expression" dxfId="1748" priority="218">
      <formula>ISTEXT($AB$44)</formula>
    </cfRule>
  </conditionalFormatting>
  <conditionalFormatting sqref="AC44">
    <cfRule type="expression" dxfId="1747" priority="217">
      <formula>ISTEXT($AC$44)</formula>
    </cfRule>
  </conditionalFormatting>
  <conditionalFormatting sqref="AD44">
    <cfRule type="expression" dxfId="1746" priority="216">
      <formula>ISTEXT($AD$44)</formula>
    </cfRule>
  </conditionalFormatting>
  <conditionalFormatting sqref="AA63">
    <cfRule type="expression" dxfId="1745" priority="215">
      <formula>ISTEXT($AA$63)</formula>
    </cfRule>
  </conditionalFormatting>
  <conditionalFormatting sqref="AB63">
    <cfRule type="expression" dxfId="1744" priority="214">
      <formula>ISTEXT($AB$63)</formula>
    </cfRule>
  </conditionalFormatting>
  <conditionalFormatting sqref="AC63">
    <cfRule type="expression" dxfId="1743" priority="213">
      <formula>ISTEXT($AC$63)</formula>
    </cfRule>
  </conditionalFormatting>
  <conditionalFormatting sqref="AD63">
    <cfRule type="expression" dxfId="1742" priority="212">
      <formula>ISTEXT($AD$63)</formula>
    </cfRule>
  </conditionalFormatting>
  <conditionalFormatting sqref="AA64">
    <cfRule type="expression" dxfId="1741" priority="211">
      <formula>ISTEXT($AA$64)</formula>
    </cfRule>
  </conditionalFormatting>
  <conditionalFormatting sqref="AB64">
    <cfRule type="expression" dxfId="1740" priority="210">
      <formula>ISTEXT($AB$64)</formula>
    </cfRule>
  </conditionalFormatting>
  <conditionalFormatting sqref="AC64">
    <cfRule type="expression" dxfId="1739" priority="209">
      <formula>ISTEXT($AC$64)</formula>
    </cfRule>
  </conditionalFormatting>
  <conditionalFormatting sqref="AD64">
    <cfRule type="expression" dxfId="1738" priority="208">
      <formula>ISTEXT($AD$64)</formula>
    </cfRule>
  </conditionalFormatting>
  <conditionalFormatting sqref="AA83">
    <cfRule type="expression" dxfId="1737" priority="191">
      <formula>ISTEXT($AA$83)</formula>
    </cfRule>
  </conditionalFormatting>
  <conditionalFormatting sqref="AB83">
    <cfRule type="expression" dxfId="1736" priority="190">
      <formula>ISTEXT($AB$83)</formula>
    </cfRule>
  </conditionalFormatting>
  <conditionalFormatting sqref="AC83">
    <cfRule type="expression" dxfId="1735" priority="189">
      <formula>ISTEXT($AC$83)</formula>
    </cfRule>
  </conditionalFormatting>
  <conditionalFormatting sqref="AD83">
    <cfRule type="expression" dxfId="1734" priority="188">
      <formula>ISTEXT($AD$83)</formula>
    </cfRule>
  </conditionalFormatting>
  <conditionalFormatting sqref="AA84">
    <cfRule type="expression" dxfId="1733" priority="187">
      <formula>ISTEXT($AA$84)</formula>
    </cfRule>
  </conditionalFormatting>
  <conditionalFormatting sqref="AB84">
    <cfRule type="expression" dxfId="1732" priority="186">
      <formula>ISTEXT($AB$84)</formula>
    </cfRule>
  </conditionalFormatting>
  <conditionalFormatting sqref="AC84">
    <cfRule type="expression" dxfId="1731" priority="185">
      <formula>ISTEXT($AC$84)</formula>
    </cfRule>
  </conditionalFormatting>
  <conditionalFormatting sqref="AD84">
    <cfRule type="expression" dxfId="1730" priority="184">
      <formula>ISTEXT($AD$84)</formula>
    </cfRule>
  </conditionalFormatting>
  <conditionalFormatting sqref="AA123">
    <cfRule type="expression" dxfId="1729" priority="175">
      <formula>ISTEXT($AA$123)</formula>
    </cfRule>
  </conditionalFormatting>
  <conditionalFormatting sqref="AB123">
    <cfRule type="expression" dxfId="1728" priority="174">
      <formula>ISTEXT($AB$123)</formula>
    </cfRule>
  </conditionalFormatting>
  <conditionalFormatting sqref="AC123">
    <cfRule type="expression" dxfId="1727" priority="173">
      <formula>ISTEXT($AC$123)</formula>
    </cfRule>
  </conditionalFormatting>
  <conditionalFormatting sqref="AD123">
    <cfRule type="expression" dxfId="1726" priority="172">
      <formula>ISTEXT($AD$123)</formula>
    </cfRule>
  </conditionalFormatting>
  <conditionalFormatting sqref="AA124">
    <cfRule type="expression" dxfId="1725" priority="171">
      <formula>ISTEXT($AA$124)</formula>
    </cfRule>
  </conditionalFormatting>
  <conditionalFormatting sqref="AB124">
    <cfRule type="expression" dxfId="1724" priority="170">
      <formula>ISTEXT($AB$124)</formula>
    </cfRule>
  </conditionalFormatting>
  <conditionalFormatting sqref="AC124">
    <cfRule type="expression" dxfId="1723" priority="169">
      <formula>ISTEXT($AC$124)</formula>
    </cfRule>
  </conditionalFormatting>
  <conditionalFormatting sqref="AD124">
    <cfRule type="expression" dxfId="1722" priority="168">
      <formula>ISTEXT($AD$124)</formula>
    </cfRule>
  </conditionalFormatting>
  <conditionalFormatting sqref="AA143">
    <cfRule type="expression" dxfId="1721" priority="167">
      <formula>ISTEXT($AA$143)</formula>
    </cfRule>
  </conditionalFormatting>
  <conditionalFormatting sqref="AB143">
    <cfRule type="expression" dxfId="1720" priority="166">
      <formula>ISTEXT($AB$143)</formula>
    </cfRule>
  </conditionalFormatting>
  <conditionalFormatting sqref="AC143">
    <cfRule type="expression" dxfId="1719" priority="165">
      <formula>ISTEXT($AC$143)</formula>
    </cfRule>
  </conditionalFormatting>
  <conditionalFormatting sqref="AD143">
    <cfRule type="expression" dxfId="1718" priority="164">
      <formula>ISTEXT($AD$143)</formula>
    </cfRule>
  </conditionalFormatting>
  <conditionalFormatting sqref="AA144">
    <cfRule type="expression" dxfId="1717" priority="163">
      <formula>ISTEXT($AA$144)</formula>
    </cfRule>
  </conditionalFormatting>
  <conditionalFormatting sqref="AB144">
    <cfRule type="expression" dxfId="1716" priority="162">
      <formula>ISTEXT($AB$144)</formula>
    </cfRule>
  </conditionalFormatting>
  <conditionalFormatting sqref="AC144">
    <cfRule type="expression" dxfId="1715" priority="161">
      <formula>ISTEXT($AC$144)</formula>
    </cfRule>
  </conditionalFormatting>
  <conditionalFormatting sqref="AD144">
    <cfRule type="expression" dxfId="1714" priority="160">
      <formula>ISTEXT($AD$144)</formula>
    </cfRule>
  </conditionalFormatting>
  <conditionalFormatting sqref="AA163">
    <cfRule type="expression" dxfId="1713" priority="159">
      <formula>ISTEXT($AA$163)</formula>
    </cfRule>
  </conditionalFormatting>
  <conditionalFormatting sqref="AB163">
    <cfRule type="expression" dxfId="1712" priority="158">
      <formula>ISTEXT($AB$163)</formula>
    </cfRule>
  </conditionalFormatting>
  <conditionalFormatting sqref="AC163">
    <cfRule type="expression" dxfId="1711" priority="157">
      <formula>ISTEXT($AC$163)</formula>
    </cfRule>
  </conditionalFormatting>
  <conditionalFormatting sqref="AD163">
    <cfRule type="expression" dxfId="1710" priority="156">
      <formula>ISTEXT($AD$163)</formula>
    </cfRule>
  </conditionalFormatting>
  <conditionalFormatting sqref="AA164">
    <cfRule type="expression" dxfId="1709" priority="155">
      <formula>ISTEXT($AA$164)</formula>
    </cfRule>
  </conditionalFormatting>
  <conditionalFormatting sqref="AB164">
    <cfRule type="expression" dxfId="1708" priority="154">
      <formula>ISTEXT($AB$164)</formula>
    </cfRule>
  </conditionalFormatting>
  <conditionalFormatting sqref="AC164">
    <cfRule type="expression" dxfId="1707" priority="153">
      <formula>ISTEXT($AC$164)</formula>
    </cfRule>
  </conditionalFormatting>
  <conditionalFormatting sqref="AD164">
    <cfRule type="expression" dxfId="1706" priority="152">
      <formula>ISTEXT($AD$164)</formula>
    </cfRule>
  </conditionalFormatting>
  <conditionalFormatting sqref="AA203">
    <cfRule type="expression" dxfId="1705" priority="143">
      <formula>ISTEXT($AA$203)</formula>
    </cfRule>
  </conditionalFormatting>
  <conditionalFormatting sqref="AB203">
    <cfRule type="expression" dxfId="1704" priority="142">
      <formula>ISTEXT($AB$203)</formula>
    </cfRule>
  </conditionalFormatting>
  <conditionalFormatting sqref="AC203">
    <cfRule type="expression" dxfId="1703" priority="141">
      <formula>ISTEXT($AC$203)</formula>
    </cfRule>
  </conditionalFormatting>
  <conditionalFormatting sqref="AD203">
    <cfRule type="expression" dxfId="1702" priority="140">
      <formula>ISTEXT($AD$203)</formula>
    </cfRule>
  </conditionalFormatting>
  <conditionalFormatting sqref="AA204">
    <cfRule type="expression" dxfId="1701" priority="139">
      <formula>ISTEXT($AA$204)</formula>
    </cfRule>
  </conditionalFormatting>
  <conditionalFormatting sqref="AB204">
    <cfRule type="expression" dxfId="1700" priority="138">
      <formula>ISTEXT($AB$204)</formula>
    </cfRule>
  </conditionalFormatting>
  <conditionalFormatting sqref="AC204">
    <cfRule type="expression" dxfId="1699" priority="137">
      <formula>ISTEXT($AC$204)</formula>
    </cfRule>
  </conditionalFormatting>
  <conditionalFormatting sqref="AD204">
    <cfRule type="expression" dxfId="1698" priority="136">
      <formula>ISTEXT($AD$204)</formula>
    </cfRule>
  </conditionalFormatting>
  <conditionalFormatting sqref="AA223">
    <cfRule type="expression" dxfId="1697" priority="135">
      <formula>ISTEXT($AA$223)</formula>
    </cfRule>
  </conditionalFormatting>
  <conditionalFormatting sqref="AB223">
    <cfRule type="expression" dxfId="1696" priority="134">
      <formula>ISTEXT($AB$223)</formula>
    </cfRule>
  </conditionalFormatting>
  <conditionalFormatting sqref="AC223">
    <cfRule type="expression" dxfId="1695" priority="133">
      <formula>ISTEXT($AC$223)</formula>
    </cfRule>
  </conditionalFormatting>
  <conditionalFormatting sqref="AD223">
    <cfRule type="expression" dxfId="1694" priority="132">
      <formula>ISTEXT($AD$223)</formula>
    </cfRule>
  </conditionalFormatting>
  <conditionalFormatting sqref="AA224">
    <cfRule type="expression" dxfId="1693" priority="131">
      <formula>ISTEXT($AA$224)</formula>
    </cfRule>
  </conditionalFormatting>
  <conditionalFormatting sqref="AB224">
    <cfRule type="expression" dxfId="1692" priority="130">
      <formula>ISTEXT($AB$224)</formula>
    </cfRule>
  </conditionalFormatting>
  <conditionalFormatting sqref="AC224">
    <cfRule type="expression" dxfId="1691" priority="129">
      <formula>ISTEXT($AC$224)</formula>
    </cfRule>
  </conditionalFormatting>
  <conditionalFormatting sqref="AD224">
    <cfRule type="expression" dxfId="1690" priority="128">
      <formula>ISTEXT($AD$224)</formula>
    </cfRule>
  </conditionalFormatting>
  <conditionalFormatting sqref="AA243">
    <cfRule type="expression" dxfId="1689" priority="111">
      <formula>ISTEXT($AA$243)</formula>
    </cfRule>
  </conditionalFormatting>
  <conditionalFormatting sqref="AB243">
    <cfRule type="expression" dxfId="1688" priority="110">
      <formula>ISTEXT($AB$243)</formula>
    </cfRule>
  </conditionalFormatting>
  <conditionalFormatting sqref="AC243">
    <cfRule type="expression" dxfId="1687" priority="109">
      <formula>ISTEXT($AC$243)</formula>
    </cfRule>
  </conditionalFormatting>
  <conditionalFormatting sqref="AD243">
    <cfRule type="expression" dxfId="1686" priority="108">
      <formula>ISTEXT($AD$243)</formula>
    </cfRule>
  </conditionalFormatting>
  <conditionalFormatting sqref="AA244">
    <cfRule type="expression" dxfId="1685" priority="107">
      <formula>ISTEXT($AA$244)</formula>
    </cfRule>
  </conditionalFormatting>
  <conditionalFormatting sqref="AB244">
    <cfRule type="expression" dxfId="1684" priority="106">
      <formula>ISTEXT($AB$244)</formula>
    </cfRule>
  </conditionalFormatting>
  <conditionalFormatting sqref="AC244">
    <cfRule type="expression" dxfId="1683" priority="105">
      <formula>ISTEXT($AC$244)</formula>
    </cfRule>
  </conditionalFormatting>
  <conditionalFormatting sqref="AD244">
    <cfRule type="expression" dxfId="1682" priority="104">
      <formula>ISTEXT($AD$244)</formula>
    </cfRule>
  </conditionalFormatting>
  <conditionalFormatting sqref="AA263">
    <cfRule type="expression" dxfId="1681" priority="103">
      <formula>ISTEXT($AA$263)</formula>
    </cfRule>
  </conditionalFormatting>
  <conditionalFormatting sqref="AB263">
    <cfRule type="expression" dxfId="1680" priority="102">
      <formula>ISTEXT($AB$263)</formula>
    </cfRule>
  </conditionalFormatting>
  <conditionalFormatting sqref="AC263">
    <cfRule type="expression" dxfId="1679" priority="101">
      <formula>ISTEXT($AC$263)</formula>
    </cfRule>
  </conditionalFormatting>
  <conditionalFormatting sqref="AD263">
    <cfRule type="expression" dxfId="1678" priority="100">
      <formula>ISTEXT($AD$263)</formula>
    </cfRule>
  </conditionalFormatting>
  <conditionalFormatting sqref="AA264">
    <cfRule type="expression" dxfId="1677" priority="99">
      <formula>ISTEXT($AA$264)</formula>
    </cfRule>
  </conditionalFormatting>
  <conditionalFormatting sqref="AB264">
    <cfRule type="expression" dxfId="1676" priority="98">
      <formula>ISTEXT($AB$264)</formula>
    </cfRule>
  </conditionalFormatting>
  <conditionalFormatting sqref="AC264">
    <cfRule type="expression" dxfId="1675" priority="97">
      <formula>ISTEXT($AC$264)</formula>
    </cfRule>
  </conditionalFormatting>
  <conditionalFormatting sqref="AD264">
    <cfRule type="expression" dxfId="1674" priority="96">
      <formula>ISTEXT($AD$264)</formula>
    </cfRule>
  </conditionalFormatting>
  <conditionalFormatting sqref="I185">
    <cfRule type="expression" dxfId="1673" priority="95">
      <formula>ISTEXT($I$185)</formula>
    </cfRule>
  </conditionalFormatting>
  <conditionalFormatting sqref="I186">
    <cfRule type="expression" dxfId="1672" priority="94">
      <formula>ISTEXT($I$186)</formula>
    </cfRule>
  </conditionalFormatting>
  <conditionalFormatting sqref="I187">
    <cfRule type="expression" dxfId="1671" priority="93">
      <formula>ISTEXT($I$187)</formula>
    </cfRule>
  </conditionalFormatting>
  <conditionalFormatting sqref="I188">
    <cfRule type="expression" dxfId="1670" priority="92">
      <formula>ISTEXT($I$188)</formula>
    </cfRule>
  </conditionalFormatting>
  <conditionalFormatting sqref="I189">
    <cfRule type="expression" dxfId="1669" priority="91">
      <formula>ISTEXT($I$189)</formula>
    </cfRule>
  </conditionalFormatting>
  <conditionalFormatting sqref="I190">
    <cfRule type="expression" dxfId="1668" priority="90">
      <formula>ISTEXT($I$190)</formula>
    </cfRule>
  </conditionalFormatting>
  <conditionalFormatting sqref="AA183">
    <cfRule type="expression" dxfId="1667" priority="89">
      <formula>ISTEXT($AA$183)</formula>
    </cfRule>
  </conditionalFormatting>
  <conditionalFormatting sqref="AB183">
    <cfRule type="expression" dxfId="1666" priority="88">
      <formula>ISTEXT($AB$183)</formula>
    </cfRule>
  </conditionalFormatting>
  <conditionalFormatting sqref="AC183">
    <cfRule type="expression" dxfId="1665" priority="87">
      <formula>ISTEXT($AC$183)</formula>
    </cfRule>
  </conditionalFormatting>
  <conditionalFormatting sqref="AD183">
    <cfRule type="expression" dxfId="1664" priority="86">
      <formula>ISTEXT($AD$183)</formula>
    </cfRule>
  </conditionalFormatting>
  <conditionalFormatting sqref="AA184">
    <cfRule type="expression" dxfId="1663" priority="85">
      <formula>ISTEXT($AA$184)</formula>
    </cfRule>
  </conditionalFormatting>
  <conditionalFormatting sqref="AB184">
    <cfRule type="expression" dxfId="1662" priority="84">
      <formula>ISTEXT($AB$184)</formula>
    </cfRule>
  </conditionalFormatting>
  <conditionalFormatting sqref="AC184">
    <cfRule type="expression" dxfId="1661" priority="83">
      <formula>ISTEXT($AC$184)</formula>
    </cfRule>
  </conditionalFormatting>
  <conditionalFormatting sqref="AD184">
    <cfRule type="expression" dxfId="1660" priority="82">
      <formula>ISTEXT($AD$184)</formula>
    </cfRule>
  </conditionalFormatting>
  <conditionalFormatting sqref="I5">
    <cfRule type="expression" dxfId="1659" priority="81">
      <formula>ISTEXT($I$5)</formula>
    </cfRule>
  </conditionalFormatting>
  <conditionalFormatting sqref="I6">
    <cfRule type="expression" dxfId="1658" priority="80">
      <formula>ISTEXT($I$6)</formula>
    </cfRule>
  </conditionalFormatting>
  <conditionalFormatting sqref="I7">
    <cfRule type="expression" dxfId="1657" priority="79">
      <formula>ISTEXT($I$7)</formula>
    </cfRule>
  </conditionalFormatting>
  <conditionalFormatting sqref="I8">
    <cfRule type="expression" dxfId="1656" priority="78">
      <formula>ISTEXT($I$8)</formula>
    </cfRule>
  </conditionalFormatting>
  <conditionalFormatting sqref="I9">
    <cfRule type="expression" dxfId="1655" priority="77">
      <formula>ISTEXT($I$9)</formula>
    </cfRule>
  </conditionalFormatting>
  <conditionalFormatting sqref="I10">
    <cfRule type="expression" dxfId="1654" priority="76">
      <formula>ISTEXT($I$10)</formula>
    </cfRule>
  </conditionalFormatting>
  <conditionalFormatting sqref="AA3">
    <cfRule type="expression" dxfId="1653" priority="75">
      <formula>ISTEXT($AA$3)</formula>
    </cfRule>
  </conditionalFormatting>
  <conditionalFormatting sqref="AB3">
    <cfRule type="expression" dxfId="1652" priority="74">
      <formula>ISTEXT($AB$3)</formula>
    </cfRule>
  </conditionalFormatting>
  <conditionalFormatting sqref="AC3">
    <cfRule type="expression" dxfId="1651" priority="73">
      <formula>ISTEXT($AC$3)</formula>
    </cfRule>
  </conditionalFormatting>
  <conditionalFormatting sqref="AD3">
    <cfRule type="expression" dxfId="1650" priority="72">
      <formula>ISTEXT($AD$3)</formula>
    </cfRule>
  </conditionalFormatting>
  <conditionalFormatting sqref="AA4">
    <cfRule type="expression" dxfId="1649" priority="71">
      <formula>ISTEXT($AA$4)</formula>
    </cfRule>
  </conditionalFormatting>
  <conditionalFormatting sqref="AB4">
    <cfRule type="expression" dxfId="1648" priority="70">
      <formula>ISTEXT($AB$4)</formula>
    </cfRule>
  </conditionalFormatting>
  <conditionalFormatting sqref="AC4">
    <cfRule type="expression" dxfId="1647" priority="69">
      <formula>ISTEXT($AC$4)</formula>
    </cfRule>
  </conditionalFormatting>
  <conditionalFormatting sqref="AD4">
    <cfRule type="expression" dxfId="1646" priority="68">
      <formula>ISTEXT($AD$4)</formula>
    </cfRule>
  </conditionalFormatting>
  <conditionalFormatting sqref="I25">
    <cfRule type="expression" dxfId="1645" priority="67">
      <formula>ISTEXT($I$25)</formula>
    </cfRule>
  </conditionalFormatting>
  <conditionalFormatting sqref="I26">
    <cfRule type="expression" dxfId="1644" priority="66">
      <formula>ISTEXT($I$26)</formula>
    </cfRule>
  </conditionalFormatting>
  <conditionalFormatting sqref="I27">
    <cfRule type="expression" dxfId="1643" priority="65">
      <formula>ISTEXT($I$27)</formula>
    </cfRule>
  </conditionalFormatting>
  <conditionalFormatting sqref="I28">
    <cfRule type="expression" dxfId="1642" priority="64">
      <formula>ISTEXT($I$28)</formula>
    </cfRule>
  </conditionalFormatting>
  <conditionalFormatting sqref="I29">
    <cfRule type="expression" dxfId="1641" priority="63">
      <formula>ISTEXT($I$29)</formula>
    </cfRule>
  </conditionalFormatting>
  <conditionalFormatting sqref="I30">
    <cfRule type="expression" dxfId="1640" priority="62">
      <formula>ISTEXT($I$30)</formula>
    </cfRule>
  </conditionalFormatting>
  <conditionalFormatting sqref="AA23">
    <cfRule type="expression" dxfId="1639" priority="61">
      <formula>ISTEXT($AA$23)</formula>
    </cfRule>
  </conditionalFormatting>
  <conditionalFormatting sqref="AB23">
    <cfRule type="expression" dxfId="1638" priority="60">
      <formula>ISTEXT($AB$23)</formula>
    </cfRule>
  </conditionalFormatting>
  <conditionalFormatting sqref="AC23">
    <cfRule type="expression" dxfId="1637" priority="59">
      <formula>ISTEXT($AC$23)</formula>
    </cfRule>
  </conditionalFormatting>
  <conditionalFormatting sqref="AD23">
    <cfRule type="expression" dxfId="1636" priority="58">
      <formula>ISTEXT($AD$23)</formula>
    </cfRule>
  </conditionalFormatting>
  <conditionalFormatting sqref="AA24">
    <cfRule type="expression" dxfId="1635" priority="57">
      <formula>ISTEXT($AA$24)</formula>
    </cfRule>
  </conditionalFormatting>
  <conditionalFormatting sqref="AB24">
    <cfRule type="expression" dxfId="1634" priority="56">
      <formula>ISTEXT($AB$24)</formula>
    </cfRule>
  </conditionalFormatting>
  <conditionalFormatting sqref="AC24">
    <cfRule type="expression" dxfId="1633" priority="55">
      <formula>ISTEXT($AC$24)</formula>
    </cfRule>
  </conditionalFormatting>
  <conditionalFormatting sqref="AD24">
    <cfRule type="expression" dxfId="1632" priority="54">
      <formula>ISTEXT($AD$24)</formula>
    </cfRule>
  </conditionalFormatting>
  <conditionalFormatting sqref="AA103">
    <cfRule type="expression" dxfId="1631" priority="17">
      <formula>ISTEXT($AA$143)</formula>
    </cfRule>
  </conditionalFormatting>
  <conditionalFormatting sqref="AB103">
    <cfRule type="expression" dxfId="1630" priority="16">
      <formula>ISTEXT($AB$143)</formula>
    </cfRule>
  </conditionalFormatting>
  <conditionalFormatting sqref="AD103">
    <cfRule type="expression" dxfId="1629" priority="14">
      <formula>ISTEXT($AD$143)</formula>
    </cfRule>
  </conditionalFormatting>
  <conditionalFormatting sqref="AA104">
    <cfRule type="expression" dxfId="1628" priority="13">
      <formula>ISTEXT($AA$144)</formula>
    </cfRule>
  </conditionalFormatting>
  <conditionalFormatting sqref="AB104">
    <cfRule type="expression" dxfId="1627" priority="12">
      <formula>ISTEXT($AB$144)</formula>
    </cfRule>
  </conditionalFormatting>
  <conditionalFormatting sqref="AC104">
    <cfRule type="expression" dxfId="1626" priority="11">
      <formula>ISTEXT($AC$144)</formula>
    </cfRule>
  </conditionalFormatting>
  <conditionalFormatting sqref="AD104">
    <cfRule type="expression" dxfId="1625" priority="10">
      <formula>ISTEXT($AD$144)</formula>
    </cfRule>
  </conditionalFormatting>
  <conditionalFormatting sqref="I105">
    <cfRule type="expression" dxfId="1624" priority="9">
      <formula>ISTEXT($I$145)</formula>
    </cfRule>
  </conditionalFormatting>
  <conditionalFormatting sqref="I106">
    <cfRule type="expression" dxfId="1623" priority="8">
      <formula>ISTEXT($I$146)</formula>
    </cfRule>
  </conditionalFormatting>
  <conditionalFormatting sqref="I108">
    <cfRule type="expression" dxfId="1622" priority="6">
      <formula>ISTEXT($I$148)</formula>
    </cfRule>
  </conditionalFormatting>
  <conditionalFormatting sqref="I109">
    <cfRule type="expression" dxfId="1621" priority="5">
      <formula>ISTEXT($I$149)</formula>
    </cfRule>
  </conditionalFormatting>
  <conditionalFormatting sqref="I110">
    <cfRule type="expression" dxfId="1620" priority="4">
      <formula>ISTEXT($I$150)</formula>
    </cfRule>
  </conditionalFormatting>
  <conditionalFormatting sqref="I107">
    <cfRule type="expression" dxfId="1619" priority="3">
      <formula>ISTEXT($I$145)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20"/>
  <sheetViews>
    <sheetView workbookViewId="0">
      <pane ySplit="1" topLeftCell="A2" activePane="bottomLeft" state="frozenSplit"/>
      <selection pane="bottomLeft" activeCell="G32" sqref="G32"/>
    </sheetView>
  </sheetViews>
  <sheetFormatPr defaultRowHeight="15" x14ac:dyDescent="0.25"/>
  <cols>
    <col min="1" max="1" width="67.5703125" style="80" bestFit="1" customWidth="1"/>
    <col min="2" max="2" width="15.85546875" style="80" bestFit="1" customWidth="1"/>
    <col min="3" max="3" width="16.5703125" style="80" bestFit="1" customWidth="1"/>
    <col min="4" max="4" width="12.140625" style="80" bestFit="1" customWidth="1"/>
    <col min="5" max="5" width="10.7109375" style="80" bestFit="1" customWidth="1"/>
    <col min="6" max="6" width="8.7109375" style="80" customWidth="1"/>
    <col min="7" max="7" width="13.28515625" style="80" bestFit="1" customWidth="1"/>
    <col min="8" max="8" width="11.7109375" style="80" bestFit="1" customWidth="1"/>
    <col min="9" max="9" width="14.855468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8.28515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ht="16.5" thickTop="1" thickBot="1" x14ac:dyDescent="0.3">
      <c r="A2" s="84" t="s">
        <v>402</v>
      </c>
      <c r="B2" s="84" t="s">
        <v>403</v>
      </c>
      <c r="C2" s="84" t="s">
        <v>404</v>
      </c>
      <c r="D2" s="84">
        <v>2.722</v>
      </c>
      <c r="E2" s="84">
        <v>78846.562999999995</v>
      </c>
      <c r="F2" s="84">
        <v>3.4522700000000001E-5</v>
      </c>
      <c r="G2" s="84"/>
      <c r="H2" s="84"/>
      <c r="I2" s="84"/>
      <c r="J2" s="85"/>
      <c r="K2" s="84"/>
      <c r="L2" s="84"/>
      <c r="M2" s="84"/>
      <c r="N2" s="84"/>
      <c r="O2" s="84"/>
      <c r="P2" s="84"/>
      <c r="Q2" s="84"/>
      <c r="R2" s="84" t="s">
        <v>405</v>
      </c>
      <c r="S2" s="84"/>
      <c r="T2" s="84">
        <v>1</v>
      </c>
      <c r="U2" s="84"/>
      <c r="V2" s="84"/>
      <c r="W2" s="84"/>
      <c r="X2" s="84"/>
      <c r="Y2" s="84"/>
      <c r="Z2" s="86" t="s">
        <v>28</v>
      </c>
      <c r="AA2" s="86" t="s">
        <v>29</v>
      </c>
      <c r="AB2" s="86" t="s">
        <v>30</v>
      </c>
      <c r="AC2" s="86" t="s">
        <v>31</v>
      </c>
      <c r="AD2" s="86" t="s">
        <v>32</v>
      </c>
    </row>
    <row r="3" spans="1:30" ht="15.75" thickTop="1" x14ac:dyDescent="0.25">
      <c r="A3" s="87" t="s">
        <v>406</v>
      </c>
      <c r="B3" s="87" t="s">
        <v>403</v>
      </c>
      <c r="C3" s="87"/>
      <c r="D3" s="87"/>
      <c r="E3" s="87">
        <v>75100.391000000003</v>
      </c>
      <c r="F3" s="87">
        <v>0</v>
      </c>
      <c r="G3" s="87"/>
      <c r="H3" s="87"/>
      <c r="I3" s="87"/>
      <c r="J3" s="88"/>
      <c r="K3" s="87"/>
      <c r="L3" s="87"/>
      <c r="M3" s="87"/>
      <c r="N3" s="87"/>
      <c r="O3" s="87"/>
      <c r="P3" s="87"/>
      <c r="Q3" s="87"/>
      <c r="R3" s="87" t="s">
        <v>28</v>
      </c>
      <c r="S3" s="87"/>
      <c r="T3" s="87">
        <v>8</v>
      </c>
      <c r="U3" s="87"/>
      <c r="V3" s="87"/>
      <c r="W3" s="87"/>
      <c r="X3" s="87"/>
      <c r="Y3" s="87"/>
      <c r="Z3" s="89">
        <v>120</v>
      </c>
      <c r="AA3" s="90">
        <v>1.0363806834649971</v>
      </c>
      <c r="AB3" s="90">
        <v>1.0383978655909227</v>
      </c>
      <c r="AC3" s="90">
        <v>1.0137594399179106</v>
      </c>
      <c r="AD3" s="90">
        <v>1.0295126629912768</v>
      </c>
    </row>
    <row r="4" spans="1:30" x14ac:dyDescent="0.25">
      <c r="A4" s="84" t="s">
        <v>407</v>
      </c>
      <c r="B4" s="84" t="s">
        <v>403</v>
      </c>
      <c r="C4" s="84" t="s">
        <v>404</v>
      </c>
      <c r="D4" s="84">
        <v>24.279</v>
      </c>
      <c r="E4" s="84">
        <v>81869.991999999998</v>
      </c>
      <c r="F4" s="84">
        <v>2.965555E-4</v>
      </c>
      <c r="G4" s="84"/>
      <c r="H4" s="84"/>
      <c r="I4" s="84"/>
      <c r="J4" s="85"/>
      <c r="K4" s="84"/>
      <c r="L4" s="84"/>
      <c r="M4" s="84"/>
      <c r="N4" s="84"/>
      <c r="O4" s="84"/>
      <c r="P4" s="84"/>
      <c r="Q4" s="84"/>
      <c r="R4" s="84" t="s">
        <v>33</v>
      </c>
      <c r="S4" s="84"/>
      <c r="T4" s="84">
        <v>22</v>
      </c>
      <c r="U4" s="84"/>
      <c r="V4" s="84"/>
      <c r="W4" s="84"/>
      <c r="X4" s="84"/>
      <c r="Y4" s="84"/>
      <c r="Z4" s="89">
        <v>60</v>
      </c>
      <c r="AA4" s="90">
        <v>1.0946990193583446</v>
      </c>
      <c r="AB4" s="90">
        <v>1.0021074417232512</v>
      </c>
      <c r="AC4" s="90">
        <v>1.1110513647201778</v>
      </c>
      <c r="AD4" s="90">
        <v>1.0692859419339247</v>
      </c>
    </row>
    <row r="5" spans="1:30" x14ac:dyDescent="0.25">
      <c r="A5" s="87" t="s">
        <v>408</v>
      </c>
      <c r="B5" s="87" t="s">
        <v>403</v>
      </c>
      <c r="C5" s="87"/>
      <c r="D5" s="87"/>
      <c r="E5" s="87">
        <v>91204.976999999999</v>
      </c>
      <c r="F5" s="87">
        <v>0</v>
      </c>
      <c r="G5" s="87"/>
      <c r="H5" s="87"/>
      <c r="I5" s="87"/>
      <c r="J5" s="88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9">
        <v>30</v>
      </c>
      <c r="AA5" s="91">
        <v>0.97909585901651308</v>
      </c>
      <c r="AB5" s="91">
        <v>0.93901898366520686</v>
      </c>
      <c r="AC5" s="91">
        <v>0.97819639913078693</v>
      </c>
      <c r="AD5" s="91">
        <v>0.96543708060416888</v>
      </c>
    </row>
    <row r="6" spans="1:30" x14ac:dyDescent="0.25">
      <c r="A6" s="84" t="s">
        <v>409</v>
      </c>
      <c r="B6" s="84" t="s">
        <v>403</v>
      </c>
      <c r="C6" s="84" t="s">
        <v>404</v>
      </c>
      <c r="D6" s="84">
        <v>1.1419999999999999</v>
      </c>
      <c r="E6" s="84">
        <v>81834.608999999997</v>
      </c>
      <c r="F6" s="84">
        <v>1.3954999999999999E-5</v>
      </c>
      <c r="G6" s="84"/>
      <c r="H6" s="84"/>
      <c r="I6" s="84"/>
      <c r="J6" s="85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9">
        <v>15</v>
      </c>
      <c r="AA6" s="90">
        <v>1.0250411531621035</v>
      </c>
      <c r="AB6" s="91">
        <v>0.99497516630388172</v>
      </c>
      <c r="AC6" s="91">
        <v>0.93752239750459276</v>
      </c>
      <c r="AD6" s="91">
        <v>0.98584623899019264</v>
      </c>
    </row>
    <row r="7" spans="1:30" ht="15.75" thickBot="1" x14ac:dyDescent="0.3">
      <c r="A7" s="87" t="s">
        <v>410</v>
      </c>
      <c r="B7" s="87" t="s">
        <v>403</v>
      </c>
      <c r="C7" s="87"/>
      <c r="D7" s="87"/>
      <c r="E7" s="87">
        <v>82268.156000000003</v>
      </c>
      <c r="F7" s="87">
        <v>0</v>
      </c>
      <c r="G7" s="87"/>
      <c r="H7" s="87"/>
      <c r="I7" s="87"/>
      <c r="J7" s="8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2">
        <v>0</v>
      </c>
      <c r="AA7" s="93">
        <v>1</v>
      </c>
      <c r="AB7" s="93">
        <v>1</v>
      </c>
      <c r="AC7" s="93">
        <v>1</v>
      </c>
      <c r="AD7" s="93">
        <v>1</v>
      </c>
    </row>
    <row r="8" spans="1:30" ht="16.5" thickTop="1" thickBot="1" x14ac:dyDescent="0.3">
      <c r="A8" s="84" t="s">
        <v>411</v>
      </c>
      <c r="B8" s="84" t="s">
        <v>403</v>
      </c>
      <c r="C8" s="84" t="s">
        <v>404</v>
      </c>
      <c r="D8" s="84">
        <v>61691.612999999998</v>
      </c>
      <c r="E8" s="84">
        <v>76647.554999999993</v>
      </c>
      <c r="F8" s="84">
        <v>0.80487385410000001</v>
      </c>
      <c r="G8" s="84">
        <v>103.63806834649971</v>
      </c>
      <c r="H8" s="84">
        <v>120</v>
      </c>
      <c r="I8" s="94">
        <v>4.640904717412341</v>
      </c>
      <c r="J8" s="85"/>
      <c r="K8" s="84"/>
      <c r="L8" s="84"/>
      <c r="M8" s="84"/>
      <c r="N8" s="84"/>
      <c r="O8" s="84"/>
      <c r="P8" s="84"/>
      <c r="Q8" s="84"/>
      <c r="R8" s="84"/>
      <c r="S8" s="84"/>
      <c r="T8" s="84"/>
      <c r="U8" s="84">
        <v>1</v>
      </c>
      <c r="V8" s="84">
        <v>120</v>
      </c>
      <c r="W8" s="84">
        <v>4.640904717412341</v>
      </c>
      <c r="X8" s="84"/>
      <c r="Y8" s="84"/>
    </row>
    <row r="9" spans="1:30" x14ac:dyDescent="0.25">
      <c r="A9" s="87" t="s">
        <v>412</v>
      </c>
      <c r="B9" s="87" t="s">
        <v>403</v>
      </c>
      <c r="C9" s="87" t="s">
        <v>404</v>
      </c>
      <c r="D9" s="87">
        <v>65147.949000000001</v>
      </c>
      <c r="E9" s="87">
        <v>81497.976999999999</v>
      </c>
      <c r="F9" s="87">
        <v>0.7993811797</v>
      </c>
      <c r="G9" s="87">
        <v>103.83978655909227</v>
      </c>
      <c r="H9" s="87">
        <v>120</v>
      </c>
      <c r="I9" s="95">
        <v>4.6428491974749724</v>
      </c>
      <c r="J9" s="88"/>
      <c r="K9" s="87"/>
      <c r="L9" s="87"/>
      <c r="M9" s="87"/>
      <c r="N9" s="87"/>
      <c r="O9" s="87"/>
      <c r="P9" s="87"/>
      <c r="Q9" s="87"/>
      <c r="R9" s="87"/>
      <c r="S9" s="87"/>
      <c r="T9" s="87"/>
      <c r="U9" s="87">
        <v>2</v>
      </c>
      <c r="V9" s="87">
        <v>120</v>
      </c>
      <c r="W9" s="87">
        <v>4.6428491974749724</v>
      </c>
      <c r="X9" s="87"/>
      <c r="Y9" s="87"/>
      <c r="Z9" s="96" t="s">
        <v>34</v>
      </c>
      <c r="AA9" s="97">
        <v>4.6056455075393129E-4</v>
      </c>
    </row>
    <row r="10" spans="1:30" x14ac:dyDescent="0.25">
      <c r="A10" s="84" t="s">
        <v>413</v>
      </c>
      <c r="B10" s="84" t="s">
        <v>403</v>
      </c>
      <c r="C10" s="84" t="s">
        <v>404</v>
      </c>
      <c r="D10" s="84">
        <v>60200.832000000002</v>
      </c>
      <c r="E10" s="84">
        <v>79795.672000000006</v>
      </c>
      <c r="F10" s="84">
        <v>0.7544373083</v>
      </c>
      <c r="G10" s="84">
        <v>101.37594399179106</v>
      </c>
      <c r="H10" s="84">
        <v>120</v>
      </c>
      <c r="I10" s="94">
        <v>4.6188358242717884</v>
      </c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>
        <v>3</v>
      </c>
      <c r="V10" s="84">
        <v>120</v>
      </c>
      <c r="W10" s="84">
        <v>4.6188358242717884</v>
      </c>
      <c r="X10" s="84"/>
      <c r="Y10" s="84"/>
      <c r="Z10" s="98" t="s">
        <v>35</v>
      </c>
      <c r="AA10" s="99">
        <v>4.593382188797575</v>
      </c>
    </row>
    <row r="11" spans="1:30" ht="17.25" x14ac:dyDescent="0.25">
      <c r="A11" s="87" t="s">
        <v>414</v>
      </c>
      <c r="B11" s="87" t="s">
        <v>403</v>
      </c>
      <c r="C11" s="87" t="s">
        <v>404</v>
      </c>
      <c r="D11" s="87">
        <v>65011.434000000001</v>
      </c>
      <c r="E11" s="87">
        <v>76469.483999999997</v>
      </c>
      <c r="F11" s="87">
        <v>0.85016179790000002</v>
      </c>
      <c r="G11" s="87">
        <v>109.46990193583446</v>
      </c>
      <c r="H11" s="87">
        <v>60</v>
      </c>
      <c r="I11" s="95">
        <v>4.6956496433074824</v>
      </c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>
        <v>4</v>
      </c>
      <c r="V11" s="87">
        <v>60</v>
      </c>
      <c r="W11" s="87">
        <v>4.6956496433074824</v>
      </c>
      <c r="X11" s="87"/>
      <c r="Y11" s="87"/>
      <c r="Z11" s="98" t="s">
        <v>36</v>
      </c>
      <c r="AA11" s="100">
        <v>0.18682195667605611</v>
      </c>
    </row>
    <row r="12" spans="1:30" ht="18" x14ac:dyDescent="0.35">
      <c r="A12" s="84" t="s">
        <v>415</v>
      </c>
      <c r="B12" s="84" t="s">
        <v>403</v>
      </c>
      <c r="C12" s="84" t="s">
        <v>404</v>
      </c>
      <c r="D12" s="84">
        <v>57497.277000000002</v>
      </c>
      <c r="E12" s="84">
        <v>74531.820000000007</v>
      </c>
      <c r="F12" s="84">
        <v>0.77144603469999995</v>
      </c>
      <c r="G12" s="84">
        <v>100.21074417232512</v>
      </c>
      <c r="H12" s="84">
        <v>60</v>
      </c>
      <c r="I12" s="94">
        <v>4.6072754101710451</v>
      </c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>
        <v>5</v>
      </c>
      <c r="V12" s="84">
        <v>60</v>
      </c>
      <c r="W12" s="84">
        <v>4.6072754101710451</v>
      </c>
      <c r="X12" s="84"/>
      <c r="Y12" s="84"/>
      <c r="Z12" s="98" t="s">
        <v>37</v>
      </c>
      <c r="AA12" s="101" t="s">
        <v>45</v>
      </c>
    </row>
    <row r="13" spans="1:30" ht="18.75" x14ac:dyDescent="0.35">
      <c r="A13" s="87" t="s">
        <v>416</v>
      </c>
      <c r="B13" s="87" t="s">
        <v>403</v>
      </c>
      <c r="C13" s="87" t="s">
        <v>404</v>
      </c>
      <c r="D13" s="87">
        <v>66088.133000000002</v>
      </c>
      <c r="E13" s="87">
        <v>79928.929999999993</v>
      </c>
      <c r="F13" s="87">
        <v>0.82683620309999994</v>
      </c>
      <c r="G13" s="87">
        <v>111.10513647201779</v>
      </c>
      <c r="H13" s="87">
        <v>60</v>
      </c>
      <c r="I13" s="95">
        <v>4.7104769284483252</v>
      </c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>
        <v>6</v>
      </c>
      <c r="V13" s="87">
        <v>60</v>
      </c>
      <c r="W13" s="87">
        <v>4.7104769284483252</v>
      </c>
      <c r="X13" s="87"/>
      <c r="Y13" s="87"/>
      <c r="Z13" s="98" t="s">
        <v>38</v>
      </c>
      <c r="AA13" s="102">
        <v>0</v>
      </c>
    </row>
    <row r="14" spans="1:30" ht="15.75" thickBot="1" x14ac:dyDescent="0.3">
      <c r="A14" s="84" t="s">
        <v>417</v>
      </c>
      <c r="B14" s="84" t="s">
        <v>403</v>
      </c>
      <c r="C14" s="84" t="s">
        <v>404</v>
      </c>
      <c r="D14" s="84">
        <v>59617.512000000002</v>
      </c>
      <c r="E14" s="84">
        <v>78404.016000000003</v>
      </c>
      <c r="F14" s="84">
        <v>0.76038849850000001</v>
      </c>
      <c r="G14" s="84">
        <v>97.909585901651312</v>
      </c>
      <c r="H14" s="84">
        <v>30</v>
      </c>
      <c r="I14" s="94">
        <v>4.5840444599795598</v>
      </c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>
        <v>7</v>
      </c>
      <c r="V14" s="84">
        <v>30</v>
      </c>
      <c r="W14" s="84">
        <v>4.5840444599795598</v>
      </c>
      <c r="X14" s="84"/>
      <c r="Y14" s="84"/>
      <c r="Z14" s="103" t="s">
        <v>7</v>
      </c>
      <c r="AA14" s="104" t="s">
        <v>39</v>
      </c>
    </row>
    <row r="15" spans="1:30" x14ac:dyDescent="0.25">
      <c r="A15" s="87" t="s">
        <v>418</v>
      </c>
      <c r="B15" s="87" t="s">
        <v>403</v>
      </c>
      <c r="C15" s="87" t="s">
        <v>404</v>
      </c>
      <c r="D15" s="87">
        <v>56443.074000000001</v>
      </c>
      <c r="E15" s="87">
        <v>78080.547000000006</v>
      </c>
      <c r="F15" s="87">
        <v>0.72288266629999998</v>
      </c>
      <c r="G15" s="87">
        <v>93.901898366520683</v>
      </c>
      <c r="H15" s="87">
        <v>30</v>
      </c>
      <c r="I15" s="95">
        <v>4.5422506029057121</v>
      </c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>
        <v>8</v>
      </c>
      <c r="V15" s="87">
        <v>30</v>
      </c>
      <c r="W15" s="87">
        <v>4.5422506029057121</v>
      </c>
      <c r="X15" s="87"/>
      <c r="Y15" s="87"/>
    </row>
    <row r="16" spans="1:30" x14ac:dyDescent="0.25">
      <c r="A16" s="84" t="s">
        <v>419</v>
      </c>
      <c r="B16" s="84" t="s">
        <v>403</v>
      </c>
      <c r="C16" s="84" t="s">
        <v>404</v>
      </c>
      <c r="D16" s="84">
        <v>57673.663999999997</v>
      </c>
      <c r="E16" s="84">
        <v>79224.960999999996</v>
      </c>
      <c r="F16" s="84">
        <v>0.72797339719999998</v>
      </c>
      <c r="G16" s="84">
        <v>97.819639913078689</v>
      </c>
      <c r="H16" s="84">
        <v>30</v>
      </c>
      <c r="I16" s="94">
        <v>4.5831253739868592</v>
      </c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v>9</v>
      </c>
      <c r="V16" s="84">
        <v>30</v>
      </c>
      <c r="W16" s="84">
        <v>4.5831253739868592</v>
      </c>
      <c r="X16" s="84"/>
      <c r="Y16" s="84"/>
    </row>
    <row r="17" spans="1:30" x14ac:dyDescent="0.25">
      <c r="A17" s="87" t="s">
        <v>420</v>
      </c>
      <c r="B17" s="87" t="s">
        <v>403</v>
      </c>
      <c r="C17" s="87" t="s">
        <v>404</v>
      </c>
      <c r="D17" s="87">
        <v>65020.258000000002</v>
      </c>
      <c r="E17" s="87">
        <v>81676.766000000003</v>
      </c>
      <c r="F17" s="87">
        <v>0.7960679785</v>
      </c>
      <c r="G17" s="87">
        <v>102.50411531621036</v>
      </c>
      <c r="H17" s="87">
        <v>15</v>
      </c>
      <c r="I17" s="95">
        <v>4.6299029471989384</v>
      </c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>
        <v>10</v>
      </c>
      <c r="V17" s="87">
        <v>15</v>
      </c>
      <c r="W17" s="87">
        <v>4.6299029471989384</v>
      </c>
      <c r="X17" s="87"/>
      <c r="Y17" s="87"/>
    </row>
    <row r="18" spans="1:30" x14ac:dyDescent="0.25">
      <c r="A18" s="84" t="s">
        <v>421</v>
      </c>
      <c r="B18" s="84" t="s">
        <v>403</v>
      </c>
      <c r="C18" s="84" t="s">
        <v>404</v>
      </c>
      <c r="D18" s="84">
        <v>62503.241999999998</v>
      </c>
      <c r="E18" s="84">
        <v>81601.625</v>
      </c>
      <c r="F18" s="84">
        <v>0.76595584949999995</v>
      </c>
      <c r="G18" s="84">
        <v>99.497516630388176</v>
      </c>
      <c r="H18" s="84">
        <v>15</v>
      </c>
      <c r="I18" s="94">
        <v>4.6001326853645175</v>
      </c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>
        <v>11</v>
      </c>
      <c r="V18" s="84">
        <v>15</v>
      </c>
      <c r="W18" s="84">
        <v>4.6001326853645175</v>
      </c>
      <c r="X18" s="84"/>
      <c r="Y18" s="84"/>
    </row>
    <row r="19" spans="1:30" x14ac:dyDescent="0.25">
      <c r="A19" s="87" t="s">
        <v>422</v>
      </c>
      <c r="B19" s="87" t="s">
        <v>403</v>
      </c>
      <c r="C19" s="87" t="s">
        <v>404</v>
      </c>
      <c r="D19" s="87">
        <v>55440.27</v>
      </c>
      <c r="E19" s="87">
        <v>79460.766000000003</v>
      </c>
      <c r="F19" s="87">
        <v>0.6977062114</v>
      </c>
      <c r="G19" s="87">
        <v>93.752239750459282</v>
      </c>
      <c r="H19" s="87">
        <v>15</v>
      </c>
      <c r="I19" s="95">
        <v>4.5406555552367083</v>
      </c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>
        <v>12</v>
      </c>
      <c r="V19" s="87">
        <v>15</v>
      </c>
      <c r="W19" s="87">
        <v>4.5406555552367083</v>
      </c>
      <c r="X19" s="87"/>
      <c r="Y19" s="87"/>
    </row>
    <row r="20" spans="1:30" x14ac:dyDescent="0.25">
      <c r="A20" s="84" t="s">
        <v>423</v>
      </c>
      <c r="B20" s="84" t="s">
        <v>403</v>
      </c>
      <c r="C20" s="84" t="s">
        <v>404</v>
      </c>
      <c r="D20" s="84">
        <v>62961.065999999999</v>
      </c>
      <c r="E20" s="84">
        <v>81070.422000000006</v>
      </c>
      <c r="F20" s="84">
        <v>0.77662191030000005</v>
      </c>
      <c r="G20" s="84">
        <v>100</v>
      </c>
      <c r="H20" s="84">
        <v>0</v>
      </c>
      <c r="I20" s="94">
        <v>4.6051701859880918</v>
      </c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>
        <v>13</v>
      </c>
      <c r="V20" s="84">
        <v>0</v>
      </c>
      <c r="W20" s="84">
        <v>4.6051701859880918</v>
      </c>
      <c r="X20" s="84"/>
      <c r="Y20" s="84"/>
    </row>
    <row r="21" spans="1:30" x14ac:dyDescent="0.25">
      <c r="A21" s="87" t="s">
        <v>424</v>
      </c>
      <c r="B21" s="87" t="s">
        <v>403</v>
      </c>
      <c r="C21" s="87" t="s">
        <v>404</v>
      </c>
      <c r="D21" s="87">
        <v>59044.078000000001</v>
      </c>
      <c r="E21" s="87">
        <v>76698.172000000006</v>
      </c>
      <c r="F21" s="87">
        <v>0.76982379710000004</v>
      </c>
      <c r="G21" s="87">
        <v>100</v>
      </c>
      <c r="H21" s="87">
        <v>0</v>
      </c>
      <c r="I21" s="95">
        <v>4.6051701859880918</v>
      </c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>
        <v>14</v>
      </c>
      <c r="V21" s="87">
        <v>0</v>
      </c>
      <c r="W21" s="87">
        <v>4.6051701859880918</v>
      </c>
      <c r="X21" s="87"/>
      <c r="Y21" s="87"/>
    </row>
    <row r="22" spans="1:30" x14ac:dyDescent="0.25">
      <c r="A22" s="84" t="s">
        <v>425</v>
      </c>
      <c r="B22" s="84" t="s">
        <v>403</v>
      </c>
      <c r="C22" s="84" t="s">
        <v>404</v>
      </c>
      <c r="D22" s="84">
        <v>58913.84</v>
      </c>
      <c r="E22" s="84">
        <v>79164.164000000004</v>
      </c>
      <c r="F22" s="84">
        <v>0.74419834709999999</v>
      </c>
      <c r="G22" s="84">
        <v>100</v>
      </c>
      <c r="H22" s="84">
        <v>0</v>
      </c>
      <c r="I22" s="94">
        <v>4.6051701859880918</v>
      </c>
      <c r="J22" s="85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>
        <v>15</v>
      </c>
      <c r="V22" s="84">
        <v>0</v>
      </c>
      <c r="W22" s="84">
        <v>4.6051701859880918</v>
      </c>
      <c r="X22" s="84"/>
      <c r="Y22" s="84"/>
    </row>
    <row r="23" spans="1:30" ht="15.75" thickBot="1" x14ac:dyDescent="0.3">
      <c r="A23" s="87"/>
      <c r="B23" s="87"/>
      <c r="C23" s="87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30" ht="16.5" thickTop="1" thickBot="1" x14ac:dyDescent="0.3">
      <c r="A24" s="84" t="s">
        <v>402</v>
      </c>
      <c r="B24" s="84" t="s">
        <v>426</v>
      </c>
      <c r="C24" s="84"/>
      <c r="D24" s="84"/>
      <c r="E24" s="84">
        <v>78846.562999999995</v>
      </c>
      <c r="F24" s="84">
        <v>0</v>
      </c>
      <c r="G24" s="84"/>
      <c r="H24" s="84"/>
      <c r="I24" s="84"/>
      <c r="J24" s="85"/>
      <c r="K24" s="84"/>
      <c r="L24" s="84"/>
      <c r="M24" s="84"/>
      <c r="N24" s="84"/>
      <c r="O24" s="84"/>
      <c r="P24" s="84"/>
      <c r="Q24" s="84"/>
      <c r="R24" s="84" t="s">
        <v>427</v>
      </c>
      <c r="S24" s="84"/>
      <c r="T24" s="84">
        <v>2</v>
      </c>
      <c r="U24" s="84"/>
      <c r="V24" s="84"/>
      <c r="W24" s="84"/>
      <c r="X24" s="84"/>
      <c r="Y24" s="84"/>
      <c r="Z24" s="86" t="s">
        <v>28</v>
      </c>
      <c r="AA24" s="86" t="s">
        <v>29</v>
      </c>
      <c r="AB24" s="86" t="s">
        <v>30</v>
      </c>
      <c r="AC24" s="86" t="s">
        <v>31</v>
      </c>
      <c r="AD24" s="86" t="s">
        <v>32</v>
      </c>
    </row>
    <row r="25" spans="1:30" ht="15.75" thickTop="1" x14ac:dyDescent="0.25">
      <c r="A25" s="87" t="s">
        <v>406</v>
      </c>
      <c r="B25" s="87" t="s">
        <v>426</v>
      </c>
      <c r="C25" s="87" t="s">
        <v>428</v>
      </c>
      <c r="D25" s="87">
        <v>0.18099999999999999</v>
      </c>
      <c r="E25" s="87">
        <v>75100.391000000003</v>
      </c>
      <c r="F25" s="87">
        <v>2.4101E-6</v>
      </c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 t="s">
        <v>28</v>
      </c>
      <c r="S25" s="87"/>
      <c r="T25" s="87">
        <v>30</v>
      </c>
      <c r="U25" s="87"/>
      <c r="V25" s="87"/>
      <c r="W25" s="87"/>
      <c r="X25" s="87"/>
      <c r="Y25" s="87"/>
      <c r="Z25" s="89">
        <v>120</v>
      </c>
      <c r="AA25" s="105" t="s">
        <v>591</v>
      </c>
      <c r="AB25" s="105" t="s">
        <v>592</v>
      </c>
      <c r="AC25" s="105" t="s">
        <v>371</v>
      </c>
      <c r="AD25" s="105" t="s">
        <v>43</v>
      </c>
    </row>
    <row r="26" spans="1:30" x14ac:dyDescent="0.25">
      <c r="A26" s="84" t="s">
        <v>407</v>
      </c>
      <c r="B26" s="84" t="s">
        <v>426</v>
      </c>
      <c r="C26" s="84"/>
      <c r="D26" s="84"/>
      <c r="E26" s="84">
        <v>81869.991999999998</v>
      </c>
      <c r="F26" s="84">
        <v>0</v>
      </c>
      <c r="G26" s="84"/>
      <c r="H26" s="84"/>
      <c r="I26" s="84"/>
      <c r="J26" s="85"/>
      <c r="K26" s="84"/>
      <c r="L26" s="84"/>
      <c r="M26" s="84"/>
      <c r="N26" s="84"/>
      <c r="O26" s="84"/>
      <c r="P26" s="84"/>
      <c r="Q26" s="84"/>
      <c r="R26" s="84" t="s">
        <v>33</v>
      </c>
      <c r="S26" s="84"/>
      <c r="T26" s="84">
        <v>44</v>
      </c>
      <c r="U26" s="84"/>
      <c r="V26" s="84"/>
      <c r="W26" s="84"/>
      <c r="X26" s="84"/>
      <c r="Y26" s="84"/>
      <c r="Z26" s="89">
        <v>60</v>
      </c>
      <c r="AA26" s="106">
        <v>1.3601395420062983E-2</v>
      </c>
      <c r="AB26" s="106">
        <v>1.5110170323981702E-2</v>
      </c>
      <c r="AC26" s="107" t="s">
        <v>49</v>
      </c>
      <c r="AD26" s="106">
        <v>1.4355782872022342E-2</v>
      </c>
    </row>
    <row r="27" spans="1:30" x14ac:dyDescent="0.25">
      <c r="A27" s="87" t="s">
        <v>408</v>
      </c>
      <c r="B27" s="87" t="s">
        <v>426</v>
      </c>
      <c r="C27" s="87" t="s">
        <v>428</v>
      </c>
      <c r="D27" s="87">
        <v>0.23699999999999999</v>
      </c>
      <c r="E27" s="87">
        <v>91204.976999999999</v>
      </c>
      <c r="F27" s="87">
        <v>2.5985000000000002E-6</v>
      </c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9">
        <v>30</v>
      </c>
      <c r="AA27" s="91">
        <v>0.14991482016638891</v>
      </c>
      <c r="AB27" s="91">
        <v>0.16334739197800632</v>
      </c>
      <c r="AC27" s="91">
        <v>0.16053997996134448</v>
      </c>
      <c r="AD27" s="91">
        <v>0.15793406403524657</v>
      </c>
    </row>
    <row r="28" spans="1:30" x14ac:dyDescent="0.25">
      <c r="A28" s="84" t="s">
        <v>409</v>
      </c>
      <c r="B28" s="84" t="s">
        <v>426</v>
      </c>
      <c r="C28" s="84"/>
      <c r="D28" s="84"/>
      <c r="E28" s="84">
        <v>81834.608999999997</v>
      </c>
      <c r="F28" s="84">
        <v>0</v>
      </c>
      <c r="G28" s="84"/>
      <c r="H28" s="84"/>
      <c r="I28" s="84"/>
      <c r="J28" s="85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9">
        <v>15</v>
      </c>
      <c r="AA28" s="91">
        <v>0.45543988215003034</v>
      </c>
      <c r="AB28" s="91">
        <v>0.43908495079074794</v>
      </c>
      <c r="AC28" s="91">
        <v>0.48800821113371723</v>
      </c>
      <c r="AD28" s="91">
        <v>0.46084434802483182</v>
      </c>
    </row>
    <row r="29" spans="1:30" ht="15.75" thickBot="1" x14ac:dyDescent="0.3">
      <c r="A29" s="87" t="s">
        <v>410</v>
      </c>
      <c r="B29" s="87" t="s">
        <v>426</v>
      </c>
      <c r="C29" s="87" t="s">
        <v>428</v>
      </c>
      <c r="D29" s="87">
        <v>0.192</v>
      </c>
      <c r="E29" s="87">
        <v>82268.156000000003</v>
      </c>
      <c r="F29" s="87">
        <v>2.3338E-6</v>
      </c>
      <c r="G29" s="87"/>
      <c r="H29" s="87"/>
      <c r="I29" s="87"/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92">
        <v>0</v>
      </c>
      <c r="AA29" s="93">
        <v>1</v>
      </c>
      <c r="AB29" s="93">
        <v>1</v>
      </c>
      <c r="AC29" s="93">
        <v>1</v>
      </c>
      <c r="AD29" s="93">
        <v>1</v>
      </c>
    </row>
    <row r="30" spans="1:30" ht="16.5" thickTop="1" thickBot="1" x14ac:dyDescent="0.3">
      <c r="A30" s="84" t="s">
        <v>429</v>
      </c>
      <c r="B30" s="84" t="s">
        <v>426</v>
      </c>
      <c r="C30" s="84" t="s">
        <v>428</v>
      </c>
      <c r="D30" s="84">
        <v>1172.2149999999999</v>
      </c>
      <c r="E30" s="84">
        <v>72095.304999999993</v>
      </c>
      <c r="F30" s="84">
        <v>1.6259241800000001E-2</v>
      </c>
      <c r="G30" s="84">
        <v>0.26710718528063082</v>
      </c>
      <c r="H30" s="84">
        <v>120</v>
      </c>
      <c r="I30" s="94" t="s">
        <v>593</v>
      </c>
      <c r="J30" s="85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 t="s">
        <v>43</v>
      </c>
      <c r="V30" s="84">
        <v>60</v>
      </c>
      <c r="W30" s="84">
        <v>0.30758729890088332</v>
      </c>
      <c r="X30" s="84"/>
      <c r="Y30" s="84"/>
    </row>
    <row r="31" spans="1:30" x14ac:dyDescent="0.25">
      <c r="A31" s="87" t="s">
        <v>430</v>
      </c>
      <c r="B31" s="87" t="s">
        <v>426</v>
      </c>
      <c r="C31" s="87" t="s">
        <v>428</v>
      </c>
      <c r="D31" s="87">
        <v>1162.4870000000001</v>
      </c>
      <c r="E31" s="87">
        <v>72246.741999999998</v>
      </c>
      <c r="F31" s="87">
        <v>1.6090510999999998E-2</v>
      </c>
      <c r="G31" s="87">
        <v>0.26059945426693337</v>
      </c>
      <c r="H31" s="87">
        <v>120</v>
      </c>
      <c r="I31" s="95" t="s">
        <v>594</v>
      </c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 t="s">
        <v>43</v>
      </c>
      <c r="V31" s="87">
        <v>60</v>
      </c>
      <c r="W31" s="87">
        <v>0.41278295549587984</v>
      </c>
      <c r="X31" s="87"/>
      <c r="Y31" s="87"/>
      <c r="Z31" s="96" t="s">
        <v>34</v>
      </c>
      <c r="AA31" s="108">
        <v>-7.1041290430593831E-2</v>
      </c>
    </row>
    <row r="32" spans="1:30" x14ac:dyDescent="0.25">
      <c r="A32" s="84" t="s">
        <v>431</v>
      </c>
      <c r="B32" s="84" t="s">
        <v>426</v>
      </c>
      <c r="C32" s="84" t="s">
        <v>428</v>
      </c>
      <c r="D32" s="84">
        <v>1306.941</v>
      </c>
      <c r="E32" s="84">
        <v>76512.258000000002</v>
      </c>
      <c r="F32" s="84">
        <v>1.7081459E-2</v>
      </c>
      <c r="G32" s="84">
        <v>0.28465676349480429</v>
      </c>
      <c r="H32" s="84">
        <v>120</v>
      </c>
      <c r="I32" s="94" t="s">
        <v>595</v>
      </c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 t="s">
        <v>43</v>
      </c>
      <c r="V32" s="84">
        <v>30</v>
      </c>
      <c r="W32" s="84">
        <v>2.7074821742480912</v>
      </c>
      <c r="X32" s="84"/>
      <c r="Y32" s="84"/>
      <c r="Z32" s="98" t="s">
        <v>35</v>
      </c>
      <c r="AA32" s="99">
        <v>4.7651525112005899</v>
      </c>
    </row>
    <row r="33" spans="1:30" ht="17.25" x14ac:dyDescent="0.25">
      <c r="A33" s="87" t="s">
        <v>432</v>
      </c>
      <c r="B33" s="87" t="s">
        <v>426</v>
      </c>
      <c r="C33" s="87" t="s">
        <v>428</v>
      </c>
      <c r="D33" s="87">
        <v>6270.8670000000002</v>
      </c>
      <c r="E33" s="87">
        <v>75745.297000000006</v>
      </c>
      <c r="F33" s="87">
        <v>8.2788862800000002E-2</v>
      </c>
      <c r="G33" s="87">
        <v>1.3601395420062983</v>
      </c>
      <c r="H33" s="87">
        <v>60</v>
      </c>
      <c r="I33" s="95">
        <v>0.30758729890088332</v>
      </c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>
        <v>4</v>
      </c>
      <c r="V33" s="87">
        <v>30</v>
      </c>
      <c r="W33" s="87">
        <v>2.7932940790731529</v>
      </c>
      <c r="X33" s="87"/>
      <c r="Y33" s="87"/>
      <c r="Z33" s="98" t="s">
        <v>36</v>
      </c>
      <c r="AA33" s="100">
        <v>0.99030792352440811</v>
      </c>
    </row>
    <row r="34" spans="1:30" ht="18" x14ac:dyDescent="0.35">
      <c r="A34" s="84" t="s">
        <v>433</v>
      </c>
      <c r="B34" s="84" t="s">
        <v>426</v>
      </c>
      <c r="C34" s="84" t="s">
        <v>428</v>
      </c>
      <c r="D34" s="84">
        <v>7025.1980000000003</v>
      </c>
      <c r="E34" s="84">
        <v>75304.375</v>
      </c>
      <c r="F34" s="84">
        <v>9.3290701899999995E-2</v>
      </c>
      <c r="G34" s="84">
        <v>1.5110170323981702</v>
      </c>
      <c r="H34" s="84">
        <v>60</v>
      </c>
      <c r="I34" s="94">
        <v>0.41278295549587984</v>
      </c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>
        <v>5</v>
      </c>
      <c r="V34" s="84">
        <v>30</v>
      </c>
      <c r="W34" s="84">
        <v>2.775957914889049</v>
      </c>
      <c r="X34" s="84"/>
      <c r="Y34" s="84"/>
      <c r="Z34" s="98" t="s">
        <v>37</v>
      </c>
      <c r="AA34" s="102">
        <v>9.7569621322847251</v>
      </c>
    </row>
    <row r="35" spans="1:30" ht="18.75" x14ac:dyDescent="0.35">
      <c r="A35" s="87" t="s">
        <v>434</v>
      </c>
      <c r="B35" s="87" t="s">
        <v>426</v>
      </c>
      <c r="C35" s="87"/>
      <c r="D35" s="87"/>
      <c r="E35" s="87"/>
      <c r="F35" s="87"/>
      <c r="G35" s="87">
        <v>-2.0394565098713478E-5</v>
      </c>
      <c r="H35" s="87">
        <v>60</v>
      </c>
      <c r="I35" s="87" t="s">
        <v>43</v>
      </c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 t="s">
        <v>43</v>
      </c>
      <c r="V35" s="87">
        <v>15</v>
      </c>
      <c r="W35" s="87">
        <v>3.8186786328880551</v>
      </c>
      <c r="X35" s="87"/>
      <c r="Y35" s="87"/>
      <c r="Z35" s="98" t="s">
        <v>38</v>
      </c>
      <c r="AA35" s="109">
        <v>142.08258086118767</v>
      </c>
    </row>
    <row r="36" spans="1:30" ht="15.75" thickBot="1" x14ac:dyDescent="0.3">
      <c r="A36" s="84" t="s">
        <v>435</v>
      </c>
      <c r="B36" s="84" t="s">
        <v>426</v>
      </c>
      <c r="C36" s="84" t="s">
        <v>428</v>
      </c>
      <c r="D36" s="84">
        <v>65422.968999999997</v>
      </c>
      <c r="E36" s="84">
        <v>71697.343999999997</v>
      </c>
      <c r="F36" s="84">
        <v>0.91248804139999995</v>
      </c>
      <c r="G36" s="84">
        <v>14.991482016638891</v>
      </c>
      <c r="H36" s="84">
        <v>30</v>
      </c>
      <c r="I36" s="94">
        <v>2.7074821742480912</v>
      </c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>
        <v>7</v>
      </c>
      <c r="V36" s="84">
        <v>15</v>
      </c>
      <c r="W36" s="84">
        <v>3.7821078111344377</v>
      </c>
      <c r="X36" s="84"/>
      <c r="Y36" s="84"/>
      <c r="Z36" s="103" t="s">
        <v>7</v>
      </c>
      <c r="AA36" s="104" t="s">
        <v>436</v>
      </c>
    </row>
    <row r="37" spans="1:30" x14ac:dyDescent="0.25">
      <c r="A37" s="87" t="s">
        <v>437</v>
      </c>
      <c r="B37" s="87" t="s">
        <v>426</v>
      </c>
      <c r="C37" s="87" t="s">
        <v>428</v>
      </c>
      <c r="D37" s="87">
        <v>63646.273000000001</v>
      </c>
      <c r="E37" s="87">
        <v>63109.82</v>
      </c>
      <c r="F37" s="87">
        <v>1.0085003095</v>
      </c>
      <c r="G37" s="87">
        <v>16.334739197800634</v>
      </c>
      <c r="H37" s="87">
        <v>30</v>
      </c>
      <c r="I37" s="95">
        <v>2.7932940790731529</v>
      </c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>
        <v>8</v>
      </c>
      <c r="V37" s="87">
        <v>15</v>
      </c>
      <c r="W37" s="87">
        <v>3.8877471388112275</v>
      </c>
      <c r="X37" s="87"/>
      <c r="Y37" s="87"/>
    </row>
    <row r="38" spans="1:30" x14ac:dyDescent="0.25">
      <c r="A38" s="84" t="s">
        <v>438</v>
      </c>
      <c r="B38" s="84" t="s">
        <v>426</v>
      </c>
      <c r="C38" s="84" t="s">
        <v>428</v>
      </c>
      <c r="D38" s="84">
        <v>67315.429999999993</v>
      </c>
      <c r="E38" s="84">
        <v>69880.906000000003</v>
      </c>
      <c r="F38" s="84">
        <v>0.96328788300000001</v>
      </c>
      <c r="G38" s="84">
        <v>16.053997996134449</v>
      </c>
      <c r="H38" s="84">
        <v>30</v>
      </c>
      <c r="I38" s="94">
        <v>2.775957914889049</v>
      </c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>
        <v>9</v>
      </c>
      <c r="V38" s="84">
        <v>0</v>
      </c>
      <c r="W38" s="84">
        <v>4.6051701859880918</v>
      </c>
      <c r="X38" s="84"/>
      <c r="Y38" s="84"/>
    </row>
    <row r="39" spans="1:30" x14ac:dyDescent="0.25">
      <c r="A39" s="87" t="s">
        <v>439</v>
      </c>
      <c r="B39" s="87" t="s">
        <v>426</v>
      </c>
      <c r="C39" s="87" t="s">
        <v>428</v>
      </c>
      <c r="D39" s="87">
        <v>201658.34400000001</v>
      </c>
      <c r="E39" s="87">
        <v>72744.960999999996</v>
      </c>
      <c r="F39" s="87">
        <v>2.7721280103999999</v>
      </c>
      <c r="G39" s="87">
        <v>45.543988215003033</v>
      </c>
      <c r="H39" s="87">
        <v>15</v>
      </c>
      <c r="I39" s="95">
        <v>3.8186786328880551</v>
      </c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>
        <v>10</v>
      </c>
      <c r="V39" s="87">
        <v>0</v>
      </c>
      <c r="W39" s="87">
        <v>4.6051701859880918</v>
      </c>
      <c r="X39" s="87"/>
      <c r="Y39" s="87"/>
    </row>
    <row r="40" spans="1:30" x14ac:dyDescent="0.25">
      <c r="A40" s="84" t="s">
        <v>440</v>
      </c>
      <c r="B40" s="84" t="s">
        <v>426</v>
      </c>
      <c r="C40" s="84" t="s">
        <v>428</v>
      </c>
      <c r="D40" s="84">
        <v>198104.859</v>
      </c>
      <c r="E40" s="84">
        <v>73077.398000000001</v>
      </c>
      <c r="F40" s="84">
        <v>2.7108909789000002</v>
      </c>
      <c r="G40" s="84">
        <v>43.908495079074797</v>
      </c>
      <c r="H40" s="84">
        <v>15</v>
      </c>
      <c r="I40" s="94">
        <v>3.7821078111344377</v>
      </c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>
        <v>11</v>
      </c>
      <c r="V40" s="84">
        <v>0</v>
      </c>
      <c r="W40" s="84">
        <v>4.6051701859880918</v>
      </c>
      <c r="X40" s="84"/>
      <c r="Y40" s="84"/>
    </row>
    <row r="41" spans="1:30" x14ac:dyDescent="0.25">
      <c r="A41" s="87" t="s">
        <v>441</v>
      </c>
      <c r="B41" s="87" t="s">
        <v>426</v>
      </c>
      <c r="C41" s="87" t="s">
        <v>428</v>
      </c>
      <c r="D41" s="87">
        <v>204716.516</v>
      </c>
      <c r="E41" s="87">
        <v>69912.241999999998</v>
      </c>
      <c r="F41" s="87">
        <v>2.9281926905</v>
      </c>
      <c r="G41" s="87">
        <v>48.800821113371725</v>
      </c>
      <c r="H41" s="87">
        <v>15</v>
      </c>
      <c r="I41" s="95">
        <v>3.8877471388112275</v>
      </c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>
        <v>12</v>
      </c>
      <c r="V41" s="87" t="s">
        <v>43</v>
      </c>
      <c r="W41" s="87" t="s">
        <v>43</v>
      </c>
      <c r="X41" s="87"/>
      <c r="Y41" s="87"/>
    </row>
    <row r="42" spans="1:30" x14ac:dyDescent="0.25">
      <c r="A42" s="84" t="s">
        <v>442</v>
      </c>
      <c r="B42" s="84" t="s">
        <v>426</v>
      </c>
      <c r="C42" s="84" t="s">
        <v>428</v>
      </c>
      <c r="D42" s="84">
        <v>490457.40600000002</v>
      </c>
      <c r="E42" s="84">
        <v>80578.5</v>
      </c>
      <c r="F42" s="84">
        <v>6.0867031031999996</v>
      </c>
      <c r="G42" s="84">
        <v>100</v>
      </c>
      <c r="H42" s="84">
        <v>0</v>
      </c>
      <c r="I42" s="94">
        <v>4.6051701859880918</v>
      </c>
      <c r="J42" s="85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>
        <v>13</v>
      </c>
      <c r="V42" s="84" t="s">
        <v>43</v>
      </c>
      <c r="W42" s="84" t="s">
        <v>43</v>
      </c>
      <c r="X42" s="84"/>
      <c r="Y42" s="84"/>
    </row>
    <row r="43" spans="1:30" x14ac:dyDescent="0.25">
      <c r="A43" s="87" t="s">
        <v>443</v>
      </c>
      <c r="B43" s="87" t="s">
        <v>426</v>
      </c>
      <c r="C43" s="87" t="s">
        <v>428</v>
      </c>
      <c r="D43" s="87">
        <v>462380.875</v>
      </c>
      <c r="E43" s="87">
        <v>74892.179999999993</v>
      </c>
      <c r="F43" s="87">
        <v>6.1739540096000001</v>
      </c>
      <c r="G43" s="87">
        <v>100</v>
      </c>
      <c r="H43" s="87">
        <v>0</v>
      </c>
      <c r="I43" s="95">
        <v>4.6051701859880918</v>
      </c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>
        <v>14</v>
      </c>
      <c r="V43" s="87" t="s">
        <v>43</v>
      </c>
      <c r="W43" s="87" t="s">
        <v>43</v>
      </c>
      <c r="X43" s="87"/>
      <c r="Y43" s="87"/>
    </row>
    <row r="44" spans="1:30" x14ac:dyDescent="0.25">
      <c r="A44" s="84" t="s">
        <v>444</v>
      </c>
      <c r="B44" s="84" t="s">
        <v>426</v>
      </c>
      <c r="C44" s="84" t="s">
        <v>428</v>
      </c>
      <c r="D44" s="84">
        <v>468068.90600000002</v>
      </c>
      <c r="E44" s="84">
        <v>78007.679999999993</v>
      </c>
      <c r="F44" s="84">
        <v>6.0002926122</v>
      </c>
      <c r="G44" s="84">
        <v>100</v>
      </c>
      <c r="H44" s="84">
        <v>0</v>
      </c>
      <c r="I44" s="94">
        <v>4.6051701859880918</v>
      </c>
      <c r="J44" s="85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>
        <v>15</v>
      </c>
      <c r="V44" s="84" t="s">
        <v>43</v>
      </c>
      <c r="W44" s="84" t="s">
        <v>43</v>
      </c>
      <c r="X44" s="84"/>
      <c r="Y44" s="84"/>
    </row>
    <row r="45" spans="1:30" ht="15.75" thickBot="1" x14ac:dyDescent="0.3">
      <c r="A45" s="87"/>
      <c r="B45" s="87"/>
      <c r="C45" s="87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30" ht="16.5" thickTop="1" thickBot="1" x14ac:dyDescent="0.3">
      <c r="A46" s="84" t="s">
        <v>402</v>
      </c>
      <c r="B46" s="84" t="s">
        <v>445</v>
      </c>
      <c r="C46" s="84"/>
      <c r="D46" s="84"/>
      <c r="E46" s="84">
        <v>78846.562999999995</v>
      </c>
      <c r="F46" s="84">
        <v>0</v>
      </c>
      <c r="G46" s="84"/>
      <c r="H46" s="84"/>
      <c r="I46" s="84"/>
      <c r="J46" s="85"/>
      <c r="K46" s="84"/>
      <c r="L46" s="84"/>
      <c r="M46" s="84"/>
      <c r="N46" s="84"/>
      <c r="O46" s="84"/>
      <c r="P46" s="84"/>
      <c r="Q46" s="84"/>
      <c r="R46" s="84" t="s">
        <v>446</v>
      </c>
      <c r="S46" s="84"/>
      <c r="T46" s="84">
        <v>3</v>
      </c>
      <c r="U46" s="84"/>
      <c r="V46" s="84"/>
      <c r="W46" s="84"/>
      <c r="X46" s="84"/>
      <c r="Y46" s="84"/>
      <c r="Z46" s="86" t="s">
        <v>28</v>
      </c>
      <c r="AA46" s="86" t="s">
        <v>29</v>
      </c>
      <c r="AB46" s="86" t="s">
        <v>30</v>
      </c>
      <c r="AC46" s="86" t="s">
        <v>31</v>
      </c>
      <c r="AD46" s="86" t="s">
        <v>32</v>
      </c>
    </row>
    <row r="47" spans="1:30" ht="15.75" thickTop="1" x14ac:dyDescent="0.25">
      <c r="A47" s="87" t="s">
        <v>406</v>
      </c>
      <c r="B47" s="87" t="s">
        <v>445</v>
      </c>
      <c r="C47" s="87" t="s">
        <v>447</v>
      </c>
      <c r="D47" s="87">
        <v>735918.31299999997</v>
      </c>
      <c r="E47" s="87">
        <v>75100.391000000003</v>
      </c>
      <c r="F47" s="87">
        <v>9.7991275838000007</v>
      </c>
      <c r="G47" s="87"/>
      <c r="H47" s="87"/>
      <c r="I47" s="87"/>
      <c r="J47" s="88"/>
      <c r="K47" s="87"/>
      <c r="L47" s="87"/>
      <c r="M47" s="87"/>
      <c r="N47" s="87"/>
      <c r="O47" s="87"/>
      <c r="P47" s="87"/>
      <c r="Q47" s="87"/>
      <c r="R47" s="87" t="s">
        <v>28</v>
      </c>
      <c r="S47" s="87"/>
      <c r="T47" s="87">
        <v>52</v>
      </c>
      <c r="U47" s="87"/>
      <c r="V47" s="87"/>
      <c r="W47" s="87"/>
      <c r="X47" s="87"/>
      <c r="Y47" s="87"/>
      <c r="Z47" s="89">
        <v>120</v>
      </c>
      <c r="AA47" s="91">
        <v>0.8890536435699391</v>
      </c>
      <c r="AB47" s="91">
        <v>0.94557759588057833</v>
      </c>
      <c r="AC47" s="91">
        <v>0.98477859858879779</v>
      </c>
      <c r="AD47" s="91">
        <v>0.93980327934643848</v>
      </c>
    </row>
    <row r="48" spans="1:30" x14ac:dyDescent="0.25">
      <c r="A48" s="84" t="s">
        <v>407</v>
      </c>
      <c r="B48" s="84" t="s">
        <v>445</v>
      </c>
      <c r="C48" s="84"/>
      <c r="D48" s="84"/>
      <c r="E48" s="84">
        <v>81869.991999999998</v>
      </c>
      <c r="F48" s="84">
        <v>0</v>
      </c>
      <c r="G48" s="84"/>
      <c r="H48" s="84"/>
      <c r="I48" s="84"/>
      <c r="J48" s="85"/>
      <c r="K48" s="84"/>
      <c r="L48" s="84"/>
      <c r="M48" s="84"/>
      <c r="N48" s="84"/>
      <c r="O48" s="84"/>
      <c r="P48" s="84"/>
      <c r="Q48" s="84"/>
      <c r="R48" s="84" t="s">
        <v>33</v>
      </c>
      <c r="S48" s="84"/>
      <c r="T48" s="84">
        <v>66</v>
      </c>
      <c r="U48" s="84"/>
      <c r="V48" s="84"/>
      <c r="W48" s="84"/>
      <c r="X48" s="84"/>
      <c r="Y48" s="84"/>
      <c r="Z48" s="89">
        <v>60</v>
      </c>
      <c r="AA48" s="91">
        <v>0.88785282561886614</v>
      </c>
      <c r="AB48" s="91">
        <v>0.89556662520184593</v>
      </c>
      <c r="AC48" s="90">
        <v>1.1392879205664026</v>
      </c>
      <c r="AD48" s="91">
        <v>0.97423579046237163</v>
      </c>
    </row>
    <row r="49" spans="1:30" x14ac:dyDescent="0.25">
      <c r="A49" s="87" t="s">
        <v>408</v>
      </c>
      <c r="B49" s="87" t="s">
        <v>445</v>
      </c>
      <c r="C49" s="87" t="s">
        <v>447</v>
      </c>
      <c r="D49" s="87">
        <v>744180.93799999997</v>
      </c>
      <c r="E49" s="87">
        <v>91204.976999999999</v>
      </c>
      <c r="F49" s="87">
        <v>8.1594334264999997</v>
      </c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9">
        <v>30</v>
      </c>
      <c r="AA49" s="90">
        <v>1.0719535029647955</v>
      </c>
      <c r="AB49" s="90">
        <v>1.2107975441276873</v>
      </c>
      <c r="AC49" s="90">
        <v>1.0402283650605126</v>
      </c>
      <c r="AD49" s="90">
        <v>1.1076598040509984</v>
      </c>
    </row>
    <row r="50" spans="1:30" x14ac:dyDescent="0.25">
      <c r="A50" s="84" t="s">
        <v>409</v>
      </c>
      <c r="B50" s="84" t="s">
        <v>445</v>
      </c>
      <c r="C50" s="84"/>
      <c r="D50" s="84"/>
      <c r="E50" s="84">
        <v>81834.608999999997</v>
      </c>
      <c r="F50" s="84">
        <v>0</v>
      </c>
      <c r="G50" s="84"/>
      <c r="H50" s="84"/>
      <c r="I50" s="84"/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9">
        <v>15</v>
      </c>
      <c r="AA50" s="90">
        <v>1.0461492418415137</v>
      </c>
      <c r="AB50" s="90">
        <v>1.1805379268572507</v>
      </c>
      <c r="AC50" s="90">
        <v>1.0721266762706383</v>
      </c>
      <c r="AD50" s="90">
        <v>1.0996046149898009</v>
      </c>
    </row>
    <row r="51" spans="1:30" ht="15.75" thickBot="1" x14ac:dyDescent="0.3">
      <c r="A51" s="87" t="s">
        <v>410</v>
      </c>
      <c r="B51" s="87" t="s">
        <v>445</v>
      </c>
      <c r="C51" s="87" t="s">
        <v>447</v>
      </c>
      <c r="D51" s="87">
        <v>728464.31299999997</v>
      </c>
      <c r="E51" s="87">
        <v>82268.156000000003</v>
      </c>
      <c r="F51" s="87">
        <v>8.8547543595999993</v>
      </c>
      <c r="G51" s="87"/>
      <c r="H51" s="87"/>
      <c r="I51" s="87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92">
        <v>0</v>
      </c>
      <c r="AA51" s="93">
        <v>1</v>
      </c>
      <c r="AB51" s="93">
        <v>1</v>
      </c>
      <c r="AC51" s="93">
        <v>1</v>
      </c>
      <c r="AD51" s="93">
        <v>1</v>
      </c>
    </row>
    <row r="52" spans="1:30" ht="16.5" thickTop="1" thickBot="1" x14ac:dyDescent="0.3">
      <c r="A52" s="84" t="s">
        <v>448</v>
      </c>
      <c r="B52" s="84" t="s">
        <v>445</v>
      </c>
      <c r="C52" s="84" t="s">
        <v>447</v>
      </c>
      <c r="D52" s="84">
        <v>1213211.125</v>
      </c>
      <c r="E52" s="84">
        <v>74738.523000000001</v>
      </c>
      <c r="F52" s="84">
        <v>16.232741514000001</v>
      </c>
      <c r="G52" s="84">
        <v>88.905364356993914</v>
      </c>
      <c r="H52" s="84">
        <v>120</v>
      </c>
      <c r="I52" s="94">
        <v>4.4875724821728831</v>
      </c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>
        <v>1</v>
      </c>
      <c r="V52" s="84">
        <v>120</v>
      </c>
      <c r="W52" s="84">
        <v>4.4875724821728831</v>
      </c>
      <c r="X52" s="84"/>
      <c r="Y52" s="84"/>
    </row>
    <row r="53" spans="1:30" x14ac:dyDescent="0.25">
      <c r="A53" s="87" t="s">
        <v>449</v>
      </c>
      <c r="B53" s="87" t="s">
        <v>445</v>
      </c>
      <c r="C53" s="87" t="s">
        <v>447</v>
      </c>
      <c r="D53" s="87">
        <v>1234949.25</v>
      </c>
      <c r="E53" s="87">
        <v>80738.491999999998</v>
      </c>
      <c r="F53" s="87">
        <v>15.295669009999999</v>
      </c>
      <c r="G53" s="87">
        <v>94.557759588057834</v>
      </c>
      <c r="H53" s="87">
        <v>120</v>
      </c>
      <c r="I53" s="95">
        <v>4.5492108603574115</v>
      </c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>
        <v>2</v>
      </c>
      <c r="V53" s="87">
        <v>120</v>
      </c>
      <c r="W53" s="87">
        <v>4.5492108603574115</v>
      </c>
      <c r="X53" s="87"/>
      <c r="Y53" s="87"/>
      <c r="Z53" s="96" t="s">
        <v>34</v>
      </c>
      <c r="AA53" s="110">
        <v>-1.0583249956361155E-3</v>
      </c>
    </row>
    <row r="54" spans="1:30" x14ac:dyDescent="0.25">
      <c r="A54" s="84" t="s">
        <v>450</v>
      </c>
      <c r="B54" s="84" t="s">
        <v>445</v>
      </c>
      <c r="C54" s="84" t="s">
        <v>447</v>
      </c>
      <c r="D54" s="84">
        <v>1270667.125</v>
      </c>
      <c r="E54" s="84">
        <v>76751.508000000002</v>
      </c>
      <c r="F54" s="84">
        <v>16.555598164900001</v>
      </c>
      <c r="G54" s="84">
        <v>98.477859858879782</v>
      </c>
      <c r="H54" s="84">
        <v>120</v>
      </c>
      <c r="I54" s="94">
        <v>4.5898317499065087</v>
      </c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>
        <v>3</v>
      </c>
      <c r="V54" s="84">
        <v>120</v>
      </c>
      <c r="W54" s="84">
        <v>4.5898317499065087</v>
      </c>
      <c r="X54" s="84"/>
      <c r="Y54" s="84"/>
      <c r="Z54" s="98" t="s">
        <v>35</v>
      </c>
      <c r="AA54" s="99">
        <v>4.6723409917775207</v>
      </c>
    </row>
    <row r="55" spans="1:30" ht="17.25" x14ac:dyDescent="0.25">
      <c r="A55" s="87" t="s">
        <v>451</v>
      </c>
      <c r="B55" s="87" t="s">
        <v>445</v>
      </c>
      <c r="C55" s="87" t="s">
        <v>447</v>
      </c>
      <c r="D55" s="87">
        <v>1246892.75</v>
      </c>
      <c r="E55" s="87">
        <v>76888.702999999994</v>
      </c>
      <c r="F55" s="87">
        <v>16.216852428900001</v>
      </c>
      <c r="G55" s="87">
        <v>88.785282561886618</v>
      </c>
      <c r="H55" s="87">
        <v>60</v>
      </c>
      <c r="I55" s="95">
        <v>4.4862208993465531</v>
      </c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>
        <v>4</v>
      </c>
      <c r="V55" s="87">
        <v>60</v>
      </c>
      <c r="W55" s="87">
        <v>4.4862208993465531</v>
      </c>
      <c r="X55" s="87"/>
      <c r="Y55" s="87"/>
      <c r="Z55" s="98" t="s">
        <v>36</v>
      </c>
      <c r="AA55" s="100">
        <v>0.22877577479931127</v>
      </c>
    </row>
    <row r="56" spans="1:30" ht="18" x14ac:dyDescent="0.35">
      <c r="A56" s="84" t="s">
        <v>452</v>
      </c>
      <c r="B56" s="84" t="s">
        <v>445</v>
      </c>
      <c r="C56" s="84" t="s">
        <v>447</v>
      </c>
      <c r="D56" s="84">
        <v>1227311.75</v>
      </c>
      <c r="E56" s="84">
        <v>83359.898000000001</v>
      </c>
      <c r="F56" s="84">
        <v>14.723047645799999</v>
      </c>
      <c r="G56" s="84">
        <v>89.556662520184588</v>
      </c>
      <c r="H56" s="84">
        <v>60</v>
      </c>
      <c r="I56" s="94">
        <v>4.4948715257412388</v>
      </c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>
        <v>5</v>
      </c>
      <c r="V56" s="84">
        <v>60</v>
      </c>
      <c r="W56" s="84">
        <v>4.4948715257412388</v>
      </c>
      <c r="X56" s="84"/>
      <c r="Y56" s="84"/>
      <c r="Z56" s="98" t="s">
        <v>37</v>
      </c>
      <c r="AA56" s="109">
        <v>654.94737761846318</v>
      </c>
    </row>
    <row r="57" spans="1:30" ht="18.75" x14ac:dyDescent="0.35">
      <c r="A57" s="87" t="s">
        <v>453</v>
      </c>
      <c r="B57" s="87" t="s">
        <v>445</v>
      </c>
      <c r="C57" s="87" t="s">
        <v>447</v>
      </c>
      <c r="D57" s="87">
        <v>1264243.875</v>
      </c>
      <c r="E57" s="87">
        <v>68515.375</v>
      </c>
      <c r="F57" s="87">
        <v>18.451973370899999</v>
      </c>
      <c r="G57" s="87">
        <v>113.92879205664026</v>
      </c>
      <c r="H57" s="87">
        <v>60</v>
      </c>
      <c r="I57" s="95">
        <v>4.7355736221491238</v>
      </c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>
        <v>6</v>
      </c>
      <c r="V57" s="87">
        <v>60</v>
      </c>
      <c r="W57" s="87">
        <v>4.7355736221491238</v>
      </c>
      <c r="X57" s="87"/>
      <c r="Y57" s="87"/>
      <c r="Z57" s="98" t="s">
        <v>38</v>
      </c>
      <c r="AA57" s="99">
        <v>2.1166499912722307</v>
      </c>
    </row>
    <row r="58" spans="1:30" ht="15.75" thickBot="1" x14ac:dyDescent="0.3">
      <c r="A58" s="84" t="s">
        <v>454</v>
      </c>
      <c r="B58" s="84" t="s">
        <v>445</v>
      </c>
      <c r="C58" s="84" t="s">
        <v>447</v>
      </c>
      <c r="D58" s="84">
        <v>1201611</v>
      </c>
      <c r="E58" s="84">
        <v>64419.695</v>
      </c>
      <c r="F58" s="84">
        <v>18.652851429999998</v>
      </c>
      <c r="G58" s="84">
        <v>107.19535029647955</v>
      </c>
      <c r="H58" s="84">
        <v>30</v>
      </c>
      <c r="I58" s="94">
        <v>4.6746528735960142</v>
      </c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>
        <v>7</v>
      </c>
      <c r="V58" s="84">
        <v>30</v>
      </c>
      <c r="W58" s="84">
        <v>4.6746528735960142</v>
      </c>
      <c r="X58" s="84"/>
      <c r="Y58" s="84"/>
      <c r="Z58" s="103" t="s">
        <v>7</v>
      </c>
      <c r="AA58" s="104" t="s">
        <v>39</v>
      </c>
    </row>
    <row r="59" spans="1:30" x14ac:dyDescent="0.25">
      <c r="A59" s="87" t="s">
        <v>455</v>
      </c>
      <c r="B59" s="87" t="s">
        <v>445</v>
      </c>
      <c r="C59" s="87" t="s">
        <v>447</v>
      </c>
      <c r="D59" s="87">
        <v>1238488.25</v>
      </c>
      <c r="E59" s="87">
        <v>67557.289000000004</v>
      </c>
      <c r="F59" s="87">
        <v>18.3324148783</v>
      </c>
      <c r="G59" s="87">
        <v>121.07975441276872</v>
      </c>
      <c r="H59" s="87">
        <v>30</v>
      </c>
      <c r="I59" s="95">
        <v>4.7964494558459494</v>
      </c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>
        <v>8</v>
      </c>
      <c r="V59" s="87">
        <v>30</v>
      </c>
      <c r="W59" s="87">
        <v>4.7964494558459494</v>
      </c>
      <c r="X59" s="87"/>
      <c r="Y59" s="87"/>
    </row>
    <row r="60" spans="1:30" x14ac:dyDescent="0.25">
      <c r="A60" s="84" t="s">
        <v>456</v>
      </c>
      <c r="B60" s="84" t="s">
        <v>445</v>
      </c>
      <c r="C60" s="84" t="s">
        <v>447</v>
      </c>
      <c r="D60" s="84">
        <v>1216770.875</v>
      </c>
      <c r="E60" s="84">
        <v>70594.070000000007</v>
      </c>
      <c r="F60" s="84">
        <v>17.2361626834</v>
      </c>
      <c r="G60" s="84">
        <v>104.02283650605126</v>
      </c>
      <c r="H60" s="84">
        <v>30</v>
      </c>
      <c r="I60" s="94">
        <v>4.6446104568257747</v>
      </c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>
        <v>9</v>
      </c>
      <c r="V60" s="84">
        <v>30</v>
      </c>
      <c r="W60" s="84">
        <v>4.6446104568257747</v>
      </c>
      <c r="X60" s="84"/>
      <c r="Y60" s="84"/>
    </row>
    <row r="61" spans="1:30" x14ac:dyDescent="0.25">
      <c r="A61" s="87" t="s">
        <v>457</v>
      </c>
      <c r="B61" s="87" t="s">
        <v>445</v>
      </c>
      <c r="C61" s="87" t="s">
        <v>447</v>
      </c>
      <c r="D61" s="87">
        <v>1197819.875</v>
      </c>
      <c r="E61" s="87">
        <v>65413.843999999997</v>
      </c>
      <c r="F61" s="87">
        <v>18.311412412900001</v>
      </c>
      <c r="G61" s="87">
        <v>104.61492418415136</v>
      </c>
      <c r="H61" s="87">
        <v>15</v>
      </c>
      <c r="I61" s="95">
        <v>4.6502862200779695</v>
      </c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>
        <v>10</v>
      </c>
      <c r="V61" s="87">
        <v>15</v>
      </c>
      <c r="W61" s="87">
        <v>4.6502862200779695</v>
      </c>
      <c r="X61" s="87"/>
      <c r="Y61" s="87"/>
    </row>
    <row r="62" spans="1:30" x14ac:dyDescent="0.25">
      <c r="A62" s="84" t="s">
        <v>458</v>
      </c>
      <c r="B62" s="111" t="s">
        <v>445</v>
      </c>
      <c r="C62" s="84" t="s">
        <v>447</v>
      </c>
      <c r="D62" s="84">
        <v>1194151.375</v>
      </c>
      <c r="E62" s="84">
        <v>66393.585999999996</v>
      </c>
      <c r="F62" s="84">
        <v>17.9859448321</v>
      </c>
      <c r="G62" s="84">
        <v>118.05379268572507</v>
      </c>
      <c r="H62" s="84">
        <v>15</v>
      </c>
      <c r="I62" s="94">
        <v>4.7711403908064147</v>
      </c>
      <c r="J62" s="85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>
        <v>11</v>
      </c>
      <c r="V62" s="84">
        <v>15</v>
      </c>
      <c r="W62" s="84">
        <v>4.7711403908064147</v>
      </c>
      <c r="X62" s="84"/>
      <c r="Y62" s="84"/>
    </row>
    <row r="63" spans="1:30" x14ac:dyDescent="0.25">
      <c r="A63" s="87" t="s">
        <v>459</v>
      </c>
      <c r="B63" s="87" t="s">
        <v>445</v>
      </c>
      <c r="C63" s="87" t="s">
        <v>447</v>
      </c>
      <c r="D63" s="87">
        <v>1234242.875</v>
      </c>
      <c r="E63" s="87">
        <v>70017.366999999998</v>
      </c>
      <c r="F63" s="87">
        <v>17.627667647100001</v>
      </c>
      <c r="G63" s="87">
        <v>107.21266762706382</v>
      </c>
      <c r="H63" s="87">
        <v>15</v>
      </c>
      <c r="I63" s="95">
        <v>4.6748144098183033</v>
      </c>
      <c r="J63" s="88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>
        <v>12</v>
      </c>
      <c r="V63" s="87">
        <v>15</v>
      </c>
      <c r="W63" s="87">
        <v>4.6748144098183033</v>
      </c>
      <c r="X63" s="87"/>
      <c r="Y63" s="87"/>
    </row>
    <row r="64" spans="1:30" x14ac:dyDescent="0.25">
      <c r="A64" s="84" t="s">
        <v>460</v>
      </c>
      <c r="B64" s="84" t="s">
        <v>445</v>
      </c>
      <c r="C64" s="84" t="s">
        <v>447</v>
      </c>
      <c r="D64" s="84">
        <v>1270215.625</v>
      </c>
      <c r="E64" s="84">
        <v>71760.468999999997</v>
      </c>
      <c r="F64" s="84">
        <v>17.700770949500001</v>
      </c>
      <c r="G64" s="84">
        <v>100</v>
      </c>
      <c r="H64" s="84">
        <v>0</v>
      </c>
      <c r="I64" s="94">
        <v>4.6051701859880918</v>
      </c>
      <c r="J64" s="85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>
        <v>13</v>
      </c>
      <c r="V64" s="84">
        <v>0</v>
      </c>
      <c r="W64" s="84">
        <v>4.6051701859880918</v>
      </c>
      <c r="X64" s="84"/>
      <c r="Y64" s="84"/>
    </row>
    <row r="65" spans="1:30" x14ac:dyDescent="0.25">
      <c r="A65" s="87" t="s">
        <v>461</v>
      </c>
      <c r="B65" s="87" t="s">
        <v>445</v>
      </c>
      <c r="C65" s="87" t="s">
        <v>447</v>
      </c>
      <c r="D65" s="87">
        <v>1245067.125</v>
      </c>
      <c r="E65" s="87">
        <v>78213.625</v>
      </c>
      <c r="F65" s="87">
        <v>15.9188009122</v>
      </c>
      <c r="G65" s="87">
        <v>100</v>
      </c>
      <c r="H65" s="87">
        <v>0</v>
      </c>
      <c r="I65" s="95">
        <v>4.6051701859880918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v>14</v>
      </c>
      <c r="V65" s="87">
        <v>0</v>
      </c>
      <c r="W65" s="87">
        <v>4.6051701859880918</v>
      </c>
      <c r="X65" s="87"/>
      <c r="Y65" s="87"/>
    </row>
    <row r="66" spans="1:30" x14ac:dyDescent="0.25">
      <c r="A66" s="84" t="s">
        <v>462</v>
      </c>
      <c r="B66" s="84" t="s">
        <v>445</v>
      </c>
      <c r="C66" s="84" t="s">
        <v>447</v>
      </c>
      <c r="D66" s="84">
        <v>1220055.75</v>
      </c>
      <c r="E66" s="84">
        <v>72872.133000000002</v>
      </c>
      <c r="F66" s="84">
        <v>16.7424185319</v>
      </c>
      <c r="G66" s="84">
        <v>100</v>
      </c>
      <c r="H66" s="84">
        <v>0</v>
      </c>
      <c r="I66" s="94">
        <v>4.6051701859880918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v>15</v>
      </c>
      <c r="V66" s="84">
        <v>0</v>
      </c>
      <c r="W66" s="84">
        <v>4.6051701859880918</v>
      </c>
      <c r="X66" s="84"/>
      <c r="Y66" s="84"/>
    </row>
    <row r="67" spans="1:30" ht="15.75" thickBot="1" x14ac:dyDescent="0.3">
      <c r="A67" s="87"/>
      <c r="B67" s="87"/>
      <c r="C67" s="87"/>
      <c r="D67" s="87"/>
      <c r="E67" s="87"/>
      <c r="F67" s="87"/>
      <c r="G67" s="87"/>
      <c r="H67" s="87"/>
      <c r="I67" s="87"/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30" ht="16.5" thickTop="1" thickBot="1" x14ac:dyDescent="0.3">
      <c r="A68" s="84" t="s">
        <v>402</v>
      </c>
      <c r="B68" s="84" t="s">
        <v>463</v>
      </c>
      <c r="C68" s="84" t="s">
        <v>464</v>
      </c>
      <c r="D68" s="84">
        <v>245.29900000000001</v>
      </c>
      <c r="E68" s="84">
        <v>78846.562999999995</v>
      </c>
      <c r="F68" s="84">
        <v>3.1110931000000001E-3</v>
      </c>
      <c r="G68" s="84"/>
      <c r="H68" s="84"/>
      <c r="I68" s="84"/>
      <c r="J68" s="85"/>
      <c r="K68" s="84"/>
      <c r="L68" s="84"/>
      <c r="M68" s="84"/>
      <c r="N68" s="84"/>
      <c r="O68" s="84"/>
      <c r="P68" s="84"/>
      <c r="Q68" s="84"/>
      <c r="R68" s="84" t="s">
        <v>465</v>
      </c>
      <c r="S68" s="84"/>
      <c r="T68" s="84">
        <v>4</v>
      </c>
      <c r="U68" s="84"/>
      <c r="V68" s="84"/>
      <c r="W68" s="84"/>
      <c r="X68" s="84"/>
      <c r="Y68" s="84"/>
      <c r="Z68" s="86" t="s">
        <v>28</v>
      </c>
      <c r="AA68" s="86" t="s">
        <v>29</v>
      </c>
      <c r="AB68" s="86" t="s">
        <v>30</v>
      </c>
      <c r="AC68" s="86" t="s">
        <v>31</v>
      </c>
      <c r="AD68" s="86" t="s">
        <v>32</v>
      </c>
    </row>
    <row r="69" spans="1:30" ht="15.75" thickTop="1" x14ac:dyDescent="0.25">
      <c r="A69" s="87" t="s">
        <v>406</v>
      </c>
      <c r="B69" s="87" t="s">
        <v>463</v>
      </c>
      <c r="C69" s="87"/>
      <c r="D69" s="87"/>
      <c r="E69" s="87">
        <v>75100.391000000003</v>
      </c>
      <c r="F69" s="87">
        <v>0</v>
      </c>
      <c r="G69" s="87"/>
      <c r="H69" s="87"/>
      <c r="I69" s="87"/>
      <c r="J69" s="88"/>
      <c r="K69" s="87"/>
      <c r="L69" s="87"/>
      <c r="M69" s="87"/>
      <c r="N69" s="87"/>
      <c r="O69" s="87"/>
      <c r="P69" s="87"/>
      <c r="Q69" s="87"/>
      <c r="R69" s="87" t="s">
        <v>28</v>
      </c>
      <c r="S69" s="87"/>
      <c r="T69" s="87">
        <v>74</v>
      </c>
      <c r="U69" s="87"/>
      <c r="V69" s="87"/>
      <c r="W69" s="87"/>
      <c r="X69" s="87"/>
      <c r="Y69" s="87"/>
      <c r="Z69" s="89">
        <v>120</v>
      </c>
      <c r="AA69" s="91">
        <v>0.95856572073214297</v>
      </c>
      <c r="AB69" s="90">
        <v>1.0502911978210092</v>
      </c>
      <c r="AC69" s="90">
        <v>1.0505274940148956</v>
      </c>
      <c r="AD69" s="90">
        <v>1.0197948041893492</v>
      </c>
    </row>
    <row r="70" spans="1:30" x14ac:dyDescent="0.25">
      <c r="A70" s="84" t="s">
        <v>407</v>
      </c>
      <c r="B70" s="84" t="s">
        <v>463</v>
      </c>
      <c r="C70" s="84" t="s">
        <v>464</v>
      </c>
      <c r="D70" s="84">
        <v>368.85</v>
      </c>
      <c r="E70" s="84">
        <v>81869.991999999998</v>
      </c>
      <c r="F70" s="84">
        <v>4.5053137000000002E-3</v>
      </c>
      <c r="G70" s="84"/>
      <c r="H70" s="84"/>
      <c r="I70" s="84"/>
      <c r="J70" s="85"/>
      <c r="K70" s="84"/>
      <c r="L70" s="84"/>
      <c r="M70" s="84"/>
      <c r="N70" s="84"/>
      <c r="O70" s="84"/>
      <c r="P70" s="84"/>
      <c r="Q70" s="84"/>
      <c r="R70" s="84" t="s">
        <v>33</v>
      </c>
      <c r="S70" s="84"/>
      <c r="T70" s="84">
        <v>88</v>
      </c>
      <c r="U70" s="84"/>
      <c r="V70" s="84"/>
      <c r="W70" s="84"/>
      <c r="X70" s="84"/>
      <c r="Y70" s="84"/>
      <c r="Z70" s="89">
        <v>60</v>
      </c>
      <c r="AA70" s="90">
        <v>1.0500891249389845</v>
      </c>
      <c r="AB70" s="91">
        <v>0.98415283784639906</v>
      </c>
      <c r="AC70" s="90">
        <v>1.0053254690748048</v>
      </c>
      <c r="AD70" s="90">
        <v>1.0131891439533962</v>
      </c>
    </row>
    <row r="71" spans="1:30" x14ac:dyDescent="0.25">
      <c r="A71" s="87" t="s">
        <v>408</v>
      </c>
      <c r="B71" s="87" t="s">
        <v>463</v>
      </c>
      <c r="C71" s="87"/>
      <c r="D71" s="87"/>
      <c r="E71" s="87">
        <v>91204.976999999999</v>
      </c>
      <c r="F71" s="87">
        <v>0</v>
      </c>
      <c r="G71" s="87"/>
      <c r="H71" s="87"/>
      <c r="I71" s="87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9">
        <v>30</v>
      </c>
      <c r="AA71" s="91">
        <v>0.9500654458141119</v>
      </c>
      <c r="AB71" s="91">
        <v>0.97043161464840599</v>
      </c>
      <c r="AC71" s="91">
        <v>0.95138979249386679</v>
      </c>
      <c r="AD71" s="91">
        <v>0.95729561765212823</v>
      </c>
    </row>
    <row r="72" spans="1:30" x14ac:dyDescent="0.25">
      <c r="A72" s="84" t="s">
        <v>409</v>
      </c>
      <c r="B72" s="84" t="s">
        <v>463</v>
      </c>
      <c r="C72" s="84" t="s">
        <v>464</v>
      </c>
      <c r="D72" s="84">
        <v>356.74200000000002</v>
      </c>
      <c r="E72" s="84">
        <v>81834.608999999997</v>
      </c>
      <c r="F72" s="84">
        <v>4.3593047999999999E-3</v>
      </c>
      <c r="G72" s="84"/>
      <c r="H72" s="84"/>
      <c r="I72" s="8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9">
        <v>15</v>
      </c>
      <c r="AA72" s="91">
        <v>0.93515906552214967</v>
      </c>
      <c r="AB72" s="91">
        <v>0.98590396156513871</v>
      </c>
      <c r="AC72" s="91">
        <v>0.95269807260615336</v>
      </c>
      <c r="AD72" s="91">
        <v>0.95792036656448065</v>
      </c>
    </row>
    <row r="73" spans="1:30" ht="15.75" thickBot="1" x14ac:dyDescent="0.3">
      <c r="A73" s="87" t="s">
        <v>410</v>
      </c>
      <c r="B73" s="87" t="s">
        <v>463</v>
      </c>
      <c r="C73" s="87"/>
      <c r="D73" s="87"/>
      <c r="E73" s="87">
        <v>82268.156000000003</v>
      </c>
      <c r="F73" s="87">
        <v>0</v>
      </c>
      <c r="G73" s="87"/>
      <c r="H73" s="87"/>
      <c r="I73" s="87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92">
        <v>0</v>
      </c>
      <c r="AA73" s="93">
        <v>1</v>
      </c>
      <c r="AB73" s="93">
        <v>1</v>
      </c>
      <c r="AC73" s="93">
        <v>1</v>
      </c>
      <c r="AD73" s="93">
        <v>1</v>
      </c>
    </row>
    <row r="74" spans="1:30" ht="16.5" thickTop="1" thickBot="1" x14ac:dyDescent="0.3">
      <c r="A74" s="84" t="s">
        <v>466</v>
      </c>
      <c r="B74" s="84" t="s">
        <v>463</v>
      </c>
      <c r="C74" s="84" t="s">
        <v>464</v>
      </c>
      <c r="D74" s="84">
        <v>52731.675999999999</v>
      </c>
      <c r="E74" s="84">
        <v>82274.460999999996</v>
      </c>
      <c r="F74" s="84">
        <v>0.64092399219999996</v>
      </c>
      <c r="G74" s="84">
        <v>95.856572073214295</v>
      </c>
      <c r="H74" s="84">
        <v>120</v>
      </c>
      <c r="I74" s="94">
        <v>4.5628530333718142</v>
      </c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>
        <v>1</v>
      </c>
      <c r="V74" s="84">
        <v>120</v>
      </c>
      <c r="W74" s="84">
        <v>4.5628530333718142</v>
      </c>
      <c r="X74" s="84"/>
      <c r="Y74" s="84"/>
    </row>
    <row r="75" spans="1:30" x14ac:dyDescent="0.25">
      <c r="A75" s="87" t="s">
        <v>467</v>
      </c>
      <c r="B75" s="87" t="s">
        <v>463</v>
      </c>
      <c r="C75" s="87" t="s">
        <v>464</v>
      </c>
      <c r="D75" s="87">
        <v>57350.796999999999</v>
      </c>
      <c r="E75" s="87">
        <v>84658.054999999993</v>
      </c>
      <c r="F75" s="87">
        <v>0.67744052229999996</v>
      </c>
      <c r="G75" s="87">
        <v>105.02911978210092</v>
      </c>
      <c r="H75" s="87">
        <v>120</v>
      </c>
      <c r="I75" s="95">
        <v>4.6542376429664225</v>
      </c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>
        <v>2</v>
      </c>
      <c r="V75" s="87">
        <v>120</v>
      </c>
      <c r="W75" s="87">
        <v>4.6542376429664225</v>
      </c>
      <c r="X75" s="87"/>
      <c r="Y75" s="87"/>
      <c r="Z75" s="96" t="s">
        <v>34</v>
      </c>
      <c r="AA75" s="97">
        <v>3.9382250065540071E-4</v>
      </c>
    </row>
    <row r="76" spans="1:30" x14ac:dyDescent="0.25">
      <c r="A76" s="84" t="s">
        <v>468</v>
      </c>
      <c r="B76" s="84" t="s">
        <v>463</v>
      </c>
      <c r="C76" s="84" t="s">
        <v>464</v>
      </c>
      <c r="D76" s="84">
        <v>58756.550999999999</v>
      </c>
      <c r="E76" s="84">
        <v>84892.016000000003</v>
      </c>
      <c r="F76" s="84">
        <v>0.69213282669999998</v>
      </c>
      <c r="G76" s="84">
        <v>105.05274940148956</v>
      </c>
      <c r="H76" s="84">
        <v>120</v>
      </c>
      <c r="I76" s="94">
        <v>4.6544625992616053</v>
      </c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>
        <v>3</v>
      </c>
      <c r="V76" s="84">
        <v>120</v>
      </c>
      <c r="W76" s="84">
        <v>4.6544625992616053</v>
      </c>
      <c r="X76" s="84"/>
      <c r="Y76" s="84"/>
      <c r="Z76" s="98" t="s">
        <v>35</v>
      </c>
      <c r="AA76" s="99">
        <v>4.5763476826969294</v>
      </c>
    </row>
    <row r="77" spans="1:30" ht="17.25" x14ac:dyDescent="0.25">
      <c r="A77" s="87" t="s">
        <v>469</v>
      </c>
      <c r="B77" s="87" t="s">
        <v>463</v>
      </c>
      <c r="C77" s="87" t="s">
        <v>464</v>
      </c>
      <c r="D77" s="87">
        <v>56034.362999999998</v>
      </c>
      <c r="E77" s="87">
        <v>79829.156000000003</v>
      </c>
      <c r="F77" s="87">
        <v>0.70192854100000002</v>
      </c>
      <c r="G77" s="87">
        <v>105.00891249389845</v>
      </c>
      <c r="H77" s="87">
        <v>60</v>
      </c>
      <c r="I77" s="95">
        <v>4.6540452274496147</v>
      </c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>
        <v>4</v>
      </c>
      <c r="V77" s="87">
        <v>60</v>
      </c>
      <c r="W77" s="87">
        <v>4.6540452274496147</v>
      </c>
      <c r="X77" s="87"/>
      <c r="Y77" s="87"/>
      <c r="Z77" s="98" t="s">
        <v>36</v>
      </c>
      <c r="AA77" s="100">
        <v>0.20423586023735921</v>
      </c>
    </row>
    <row r="78" spans="1:30" ht="18" x14ac:dyDescent="0.35">
      <c r="A78" s="84" t="s">
        <v>470</v>
      </c>
      <c r="B78" s="84" t="s">
        <v>463</v>
      </c>
      <c r="C78" s="84" t="s">
        <v>464</v>
      </c>
      <c r="D78" s="84">
        <v>53019.394999999997</v>
      </c>
      <c r="E78" s="84">
        <v>83507.366999999998</v>
      </c>
      <c r="F78" s="84">
        <v>0.63490679809999995</v>
      </c>
      <c r="G78" s="84">
        <v>98.415283784639911</v>
      </c>
      <c r="H78" s="84">
        <v>60</v>
      </c>
      <c r="I78" s="94">
        <v>4.5891961150114708</v>
      </c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>
        <v>5</v>
      </c>
      <c r="V78" s="84">
        <v>60</v>
      </c>
      <c r="W78" s="84">
        <v>4.5891961150114708</v>
      </c>
      <c r="X78" s="84"/>
      <c r="Y78" s="84"/>
      <c r="Z78" s="98" t="s">
        <v>37</v>
      </c>
      <c r="AA78" s="101" t="s">
        <v>45</v>
      </c>
    </row>
    <row r="79" spans="1:30" ht="18.75" x14ac:dyDescent="0.35">
      <c r="A79" s="87" t="s">
        <v>471</v>
      </c>
      <c r="B79" s="87" t="s">
        <v>463</v>
      </c>
      <c r="C79" s="87" t="s">
        <v>464</v>
      </c>
      <c r="D79" s="87">
        <v>55348.266000000003</v>
      </c>
      <c r="E79" s="87">
        <v>83552.414000000004</v>
      </c>
      <c r="F79" s="87">
        <v>0.66243766459999998</v>
      </c>
      <c r="G79" s="87">
        <v>100.53254690748048</v>
      </c>
      <c r="H79" s="87">
        <v>60</v>
      </c>
      <c r="I79" s="95">
        <v>4.6104815248967705</v>
      </c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>
        <v>6</v>
      </c>
      <c r="V79" s="87">
        <v>60</v>
      </c>
      <c r="W79" s="87">
        <v>4.6104815248967705</v>
      </c>
      <c r="X79" s="87"/>
      <c r="Y79" s="87"/>
      <c r="Z79" s="98" t="s">
        <v>38</v>
      </c>
      <c r="AA79" s="102">
        <v>0</v>
      </c>
    </row>
    <row r="80" spans="1:30" ht="15.75" thickBot="1" x14ac:dyDescent="0.3">
      <c r="A80" s="84" t="s">
        <v>472</v>
      </c>
      <c r="B80" s="84" t="s">
        <v>463</v>
      </c>
      <c r="C80" s="84" t="s">
        <v>464</v>
      </c>
      <c r="D80" s="84">
        <v>48036.188000000002</v>
      </c>
      <c r="E80" s="84">
        <v>75616.797000000006</v>
      </c>
      <c r="F80" s="84">
        <v>0.63525816889999998</v>
      </c>
      <c r="G80" s="84">
        <v>95.006544581411191</v>
      </c>
      <c r="H80" s="84">
        <v>30</v>
      </c>
      <c r="I80" s="94">
        <v>4.5539457795583553</v>
      </c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>
        <v>7</v>
      </c>
      <c r="V80" s="84">
        <v>30</v>
      </c>
      <c r="W80" s="84">
        <v>4.5539457795583553</v>
      </c>
      <c r="X80" s="84"/>
      <c r="Y80" s="84"/>
      <c r="Z80" s="103" t="s">
        <v>7</v>
      </c>
      <c r="AA80" s="104" t="s">
        <v>39</v>
      </c>
    </row>
    <row r="81" spans="1:30" x14ac:dyDescent="0.25">
      <c r="A81" s="87" t="s">
        <v>473</v>
      </c>
      <c r="B81" s="87" t="s">
        <v>463</v>
      </c>
      <c r="C81" s="87" t="s">
        <v>464</v>
      </c>
      <c r="D81" s="87">
        <v>49977.703000000001</v>
      </c>
      <c r="E81" s="87">
        <v>79826.047000000006</v>
      </c>
      <c r="F81" s="87">
        <v>0.62608264940000002</v>
      </c>
      <c r="G81" s="87">
        <v>97.043161464840594</v>
      </c>
      <c r="H81" s="87">
        <v>30</v>
      </c>
      <c r="I81" s="95">
        <v>4.5751558430915145</v>
      </c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>
        <v>8</v>
      </c>
      <c r="V81" s="87">
        <v>30</v>
      </c>
      <c r="W81" s="87">
        <v>4.5751558430915145</v>
      </c>
      <c r="X81" s="87"/>
      <c r="Y81" s="87"/>
    </row>
    <row r="82" spans="1:30" x14ac:dyDescent="0.25">
      <c r="A82" s="84" t="s">
        <v>474</v>
      </c>
      <c r="B82" s="84" t="s">
        <v>463</v>
      </c>
      <c r="C82" s="84" t="s">
        <v>464</v>
      </c>
      <c r="D82" s="84">
        <v>48799.73</v>
      </c>
      <c r="E82" s="84">
        <v>77829.891000000003</v>
      </c>
      <c r="F82" s="84">
        <v>0.62700498959999995</v>
      </c>
      <c r="G82" s="84">
        <v>95.138979249386679</v>
      </c>
      <c r="H82" s="84">
        <v>30</v>
      </c>
      <c r="I82" s="94">
        <v>4.5553387620143395</v>
      </c>
      <c r="J82" s="85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>
        <v>9</v>
      </c>
      <c r="V82" s="84">
        <v>30</v>
      </c>
      <c r="W82" s="84">
        <v>4.5553387620143395</v>
      </c>
      <c r="X82" s="84"/>
      <c r="Y82" s="84"/>
    </row>
    <row r="83" spans="1:30" x14ac:dyDescent="0.25">
      <c r="A83" s="87" t="s">
        <v>475</v>
      </c>
      <c r="B83" s="87" t="s">
        <v>463</v>
      </c>
      <c r="C83" s="87" t="s">
        <v>464</v>
      </c>
      <c r="D83" s="87">
        <v>49682.523000000001</v>
      </c>
      <c r="E83" s="87">
        <v>79451.054999999993</v>
      </c>
      <c r="F83" s="87">
        <v>0.62532238240000004</v>
      </c>
      <c r="G83" s="87">
        <v>93.515906552214972</v>
      </c>
      <c r="H83" s="87">
        <v>15</v>
      </c>
      <c r="I83" s="95">
        <v>4.5381315453783717</v>
      </c>
      <c r="J83" s="88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>
        <v>10</v>
      </c>
      <c r="V83" s="87">
        <v>15</v>
      </c>
      <c r="W83" s="87">
        <v>4.5381315453783717</v>
      </c>
      <c r="X83" s="87"/>
      <c r="Y83" s="87"/>
    </row>
    <row r="84" spans="1:30" x14ac:dyDescent="0.25">
      <c r="A84" s="84" t="s">
        <v>476</v>
      </c>
      <c r="B84" s="84" t="s">
        <v>463</v>
      </c>
      <c r="C84" s="84" t="s">
        <v>464</v>
      </c>
      <c r="D84" s="84">
        <v>48427.648000000001</v>
      </c>
      <c r="E84" s="84">
        <v>76140.156000000003</v>
      </c>
      <c r="F84" s="84">
        <v>0.63603294960000001</v>
      </c>
      <c r="G84" s="84">
        <v>98.590396156513876</v>
      </c>
      <c r="H84" s="84">
        <v>15</v>
      </c>
      <c r="I84" s="94">
        <v>4.5909738548009464</v>
      </c>
      <c r="J84" s="85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>
        <v>11</v>
      </c>
      <c r="V84" s="84">
        <v>15</v>
      </c>
      <c r="W84" s="84">
        <v>4.5909738548009464</v>
      </c>
      <c r="X84" s="84"/>
      <c r="Y84" s="84"/>
    </row>
    <row r="85" spans="1:30" x14ac:dyDescent="0.25">
      <c r="A85" s="87" t="s">
        <v>477</v>
      </c>
      <c r="B85" s="87" t="s">
        <v>463</v>
      </c>
      <c r="C85" s="87" t="s">
        <v>464</v>
      </c>
      <c r="D85" s="87">
        <v>51028.016000000003</v>
      </c>
      <c r="E85" s="87">
        <v>81272.343999999997</v>
      </c>
      <c r="F85" s="87">
        <v>0.62786445530000001</v>
      </c>
      <c r="G85" s="87">
        <v>95.269807260615337</v>
      </c>
      <c r="H85" s="87">
        <v>15</v>
      </c>
      <c r="I85" s="95">
        <v>4.5567129426308366</v>
      </c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>
        <v>12</v>
      </c>
      <c r="V85" s="87">
        <v>15</v>
      </c>
      <c r="W85" s="87">
        <v>4.5567129426308366</v>
      </c>
      <c r="X85" s="87"/>
      <c r="Y85" s="87"/>
    </row>
    <row r="86" spans="1:30" x14ac:dyDescent="0.25">
      <c r="A86" s="84" t="s">
        <v>478</v>
      </c>
      <c r="B86" s="84" t="s">
        <v>463</v>
      </c>
      <c r="C86" s="84" t="s">
        <v>464</v>
      </c>
      <c r="D86" s="84">
        <v>52689.991999999998</v>
      </c>
      <c r="E86" s="84">
        <v>78813.304999999993</v>
      </c>
      <c r="F86" s="84">
        <v>0.6685418407</v>
      </c>
      <c r="G86" s="84">
        <v>100</v>
      </c>
      <c r="H86" s="84">
        <v>0</v>
      </c>
      <c r="I86" s="94">
        <v>4.6051701859880918</v>
      </c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>
        <v>13</v>
      </c>
      <c r="V86" s="84">
        <v>0</v>
      </c>
      <c r="W86" s="84">
        <v>4.6051701859880918</v>
      </c>
      <c r="X86" s="84"/>
      <c r="Y86" s="84"/>
    </row>
    <row r="87" spans="1:30" x14ac:dyDescent="0.25">
      <c r="A87" s="87" t="s">
        <v>479</v>
      </c>
      <c r="B87" s="87" t="s">
        <v>463</v>
      </c>
      <c r="C87" s="87" t="s">
        <v>464</v>
      </c>
      <c r="D87" s="87">
        <v>52632.086000000003</v>
      </c>
      <c r="E87" s="87">
        <v>81587.718999999997</v>
      </c>
      <c r="F87" s="87">
        <v>0.6450981428</v>
      </c>
      <c r="G87" s="87">
        <v>100</v>
      </c>
      <c r="H87" s="87">
        <v>0</v>
      </c>
      <c r="I87" s="95">
        <v>4.6051701859880918</v>
      </c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>
        <v>14</v>
      </c>
      <c r="V87" s="87">
        <v>0</v>
      </c>
      <c r="W87" s="87">
        <v>4.6051701859880918</v>
      </c>
      <c r="X87" s="87"/>
      <c r="Y87" s="87"/>
    </row>
    <row r="88" spans="1:30" x14ac:dyDescent="0.25">
      <c r="A88" s="84" t="s">
        <v>480</v>
      </c>
      <c r="B88" s="84" t="s">
        <v>463</v>
      </c>
      <c r="C88" s="84" t="s">
        <v>464</v>
      </c>
      <c r="D88" s="84">
        <v>51633.862999999998</v>
      </c>
      <c r="E88" s="84">
        <v>78359.077999999994</v>
      </c>
      <c r="F88" s="84">
        <v>0.65893913400000004</v>
      </c>
      <c r="G88" s="84">
        <v>100</v>
      </c>
      <c r="H88" s="84">
        <v>0</v>
      </c>
      <c r="I88" s="94">
        <v>4.6051701859880918</v>
      </c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>
        <v>15</v>
      </c>
      <c r="V88" s="84">
        <v>0</v>
      </c>
      <c r="W88" s="84">
        <v>4.6051701859880918</v>
      </c>
      <c r="X88" s="84"/>
      <c r="Y88" s="84"/>
    </row>
    <row r="89" spans="1:30" ht="15.75" thickBot="1" x14ac:dyDescent="0.3">
      <c r="A89" s="87"/>
      <c r="B89" s="87"/>
      <c r="C89" s="87"/>
      <c r="D89" s="87"/>
      <c r="E89" s="87"/>
      <c r="F89" s="87"/>
      <c r="G89" s="87"/>
      <c r="H89" s="87"/>
      <c r="I89" s="87"/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30" ht="16.5" thickTop="1" thickBot="1" x14ac:dyDescent="0.3">
      <c r="A90" s="84" t="s">
        <v>402</v>
      </c>
      <c r="B90" s="84" t="s">
        <v>481</v>
      </c>
      <c r="C90" s="84" t="s">
        <v>482</v>
      </c>
      <c r="D90" s="84">
        <v>24.37</v>
      </c>
      <c r="E90" s="84">
        <v>78846.562999999995</v>
      </c>
      <c r="F90" s="84">
        <v>3.090813E-4</v>
      </c>
      <c r="G90" s="84"/>
      <c r="H90" s="84"/>
      <c r="I90" s="84"/>
      <c r="J90" s="85"/>
      <c r="K90" s="84"/>
      <c r="L90" s="84"/>
      <c r="M90" s="84"/>
      <c r="N90" s="84"/>
      <c r="O90" s="84"/>
      <c r="P90" s="84"/>
      <c r="Q90" s="84"/>
      <c r="R90" s="84" t="s">
        <v>483</v>
      </c>
      <c r="S90" s="84"/>
      <c r="T90" s="84">
        <v>5</v>
      </c>
      <c r="U90" s="84"/>
      <c r="V90" s="84"/>
      <c r="W90" s="84"/>
      <c r="X90" s="84"/>
      <c r="Y90" s="84"/>
      <c r="Z90" s="86" t="s">
        <v>28</v>
      </c>
      <c r="AA90" s="86" t="s">
        <v>29</v>
      </c>
      <c r="AB90" s="86" t="s">
        <v>30</v>
      </c>
      <c r="AC90" s="86" t="s">
        <v>31</v>
      </c>
      <c r="AD90" s="86" t="s">
        <v>32</v>
      </c>
    </row>
    <row r="91" spans="1:30" ht="15.75" thickTop="1" x14ac:dyDescent="0.25">
      <c r="A91" s="87" t="s">
        <v>406</v>
      </c>
      <c r="B91" s="87" t="s">
        <v>481</v>
      </c>
      <c r="C91" s="87"/>
      <c r="D91" s="87"/>
      <c r="E91" s="87">
        <v>75100.391000000003</v>
      </c>
      <c r="F91" s="87">
        <v>0</v>
      </c>
      <c r="G91" s="87"/>
      <c r="H91" s="87"/>
      <c r="I91" s="87"/>
      <c r="J91" s="88"/>
      <c r="K91" s="87"/>
      <c r="L91" s="87"/>
      <c r="M91" s="87"/>
      <c r="N91" s="87"/>
      <c r="O91" s="87"/>
      <c r="P91" s="87"/>
      <c r="Q91" s="87"/>
      <c r="R91" s="87" t="s">
        <v>28</v>
      </c>
      <c r="S91" s="87"/>
      <c r="T91" s="87">
        <v>96</v>
      </c>
      <c r="U91" s="87"/>
      <c r="V91" s="87"/>
      <c r="W91" s="87"/>
      <c r="X91" s="87"/>
      <c r="Y91" s="87"/>
      <c r="Z91" s="89">
        <v>120</v>
      </c>
      <c r="AA91" s="91">
        <v>0.71806235974277621</v>
      </c>
      <c r="AB91" s="91">
        <v>0.76773514729829462</v>
      </c>
      <c r="AC91" s="91">
        <v>0.8102190511665982</v>
      </c>
      <c r="AD91" s="91">
        <v>0.76533885273588964</v>
      </c>
    </row>
    <row r="92" spans="1:30" x14ac:dyDescent="0.25">
      <c r="A92" s="84" t="s">
        <v>407</v>
      </c>
      <c r="B92" s="84" t="s">
        <v>481</v>
      </c>
      <c r="C92" s="84" t="s">
        <v>482</v>
      </c>
      <c r="D92" s="84">
        <v>1.996</v>
      </c>
      <c r="E92" s="84">
        <v>81869.991999999998</v>
      </c>
      <c r="F92" s="84">
        <v>2.4380100000000001E-5</v>
      </c>
      <c r="G92" s="84"/>
      <c r="H92" s="84"/>
      <c r="I92" s="84"/>
      <c r="J92" s="85"/>
      <c r="K92" s="84"/>
      <c r="L92" s="84"/>
      <c r="M92" s="84"/>
      <c r="N92" s="84"/>
      <c r="O92" s="84"/>
      <c r="P92" s="84"/>
      <c r="Q92" s="84"/>
      <c r="R92" s="84" t="s">
        <v>33</v>
      </c>
      <c r="S92" s="84"/>
      <c r="T92" s="84">
        <v>110</v>
      </c>
      <c r="U92" s="84"/>
      <c r="V92" s="84"/>
      <c r="W92" s="84"/>
      <c r="X92" s="84"/>
      <c r="Y92" s="84"/>
      <c r="Z92" s="89">
        <v>60</v>
      </c>
      <c r="AA92" s="91">
        <v>0.82144901672825854</v>
      </c>
      <c r="AB92" s="91">
        <v>0.82233875932939293</v>
      </c>
      <c r="AC92" s="91">
        <v>0.88239981264960543</v>
      </c>
      <c r="AD92" s="91">
        <v>0.84206252956908567</v>
      </c>
    </row>
    <row r="93" spans="1:30" x14ac:dyDescent="0.25">
      <c r="A93" s="87" t="s">
        <v>408</v>
      </c>
      <c r="B93" s="87" t="s">
        <v>481</v>
      </c>
      <c r="C93" s="87"/>
      <c r="D93" s="87"/>
      <c r="E93" s="87">
        <v>91204.976999999999</v>
      </c>
      <c r="F93" s="87">
        <v>0</v>
      </c>
      <c r="G93" s="87"/>
      <c r="H93" s="87"/>
      <c r="I93" s="87"/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9">
        <v>30</v>
      </c>
      <c r="AA93" s="91">
        <v>0.83784810424513301</v>
      </c>
      <c r="AB93" s="91">
        <v>0.85716911330087919</v>
      </c>
      <c r="AC93" s="91">
        <v>0.89087672922612371</v>
      </c>
      <c r="AD93" s="91">
        <v>0.86196464892404523</v>
      </c>
    </row>
    <row r="94" spans="1:30" x14ac:dyDescent="0.25">
      <c r="A94" s="84" t="s">
        <v>409</v>
      </c>
      <c r="B94" s="84" t="s">
        <v>481</v>
      </c>
      <c r="C94" s="84" t="s">
        <v>482</v>
      </c>
      <c r="D94" s="84">
        <v>44.697000000000003</v>
      </c>
      <c r="E94" s="84">
        <v>81834.608999999997</v>
      </c>
      <c r="F94" s="84">
        <v>5.4618699999999995E-4</v>
      </c>
      <c r="G94" s="84"/>
      <c r="H94" s="84"/>
      <c r="I94" s="84"/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9">
        <v>15</v>
      </c>
      <c r="AA94" s="91">
        <v>0.94278016807003051</v>
      </c>
      <c r="AB94" s="91">
        <v>0.95972146150725235</v>
      </c>
      <c r="AC94" s="91">
        <v>0.92247281032162176</v>
      </c>
      <c r="AD94" s="91">
        <v>0.94165814663296821</v>
      </c>
    </row>
    <row r="95" spans="1:30" ht="15.75" thickBot="1" x14ac:dyDescent="0.3">
      <c r="A95" s="87" t="s">
        <v>410</v>
      </c>
      <c r="B95" s="87" t="s">
        <v>481</v>
      </c>
      <c r="C95" s="87"/>
      <c r="D95" s="87"/>
      <c r="E95" s="87">
        <v>82268.156000000003</v>
      </c>
      <c r="F95" s="87">
        <v>0</v>
      </c>
      <c r="G95" s="87"/>
      <c r="H95" s="87"/>
      <c r="I95" s="87"/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92">
        <v>0</v>
      </c>
      <c r="AA95" s="93">
        <v>1</v>
      </c>
      <c r="AB95" s="93">
        <v>1</v>
      </c>
      <c r="AC95" s="93">
        <v>1</v>
      </c>
      <c r="AD95" s="93">
        <v>1</v>
      </c>
    </row>
    <row r="96" spans="1:30" ht="16.5" thickTop="1" thickBot="1" x14ac:dyDescent="0.3">
      <c r="A96" s="84" t="s">
        <v>484</v>
      </c>
      <c r="B96" s="84" t="s">
        <v>481</v>
      </c>
      <c r="C96" s="84" t="s">
        <v>482</v>
      </c>
      <c r="D96" s="84">
        <v>58551.758000000002</v>
      </c>
      <c r="E96" s="84">
        <v>78559.516000000003</v>
      </c>
      <c r="F96" s="84">
        <v>0.74531719370000005</v>
      </c>
      <c r="G96" s="84">
        <v>71.806235974277627</v>
      </c>
      <c r="H96" s="84">
        <v>120</v>
      </c>
      <c r="I96" s="94">
        <v>4.2739713242921988</v>
      </c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>
        <v>1</v>
      </c>
      <c r="V96" s="84">
        <v>120</v>
      </c>
      <c r="W96" s="84">
        <v>4.2739713242921988</v>
      </c>
      <c r="X96" s="84"/>
      <c r="Y96" s="84"/>
    </row>
    <row r="97" spans="1:30" x14ac:dyDescent="0.25">
      <c r="A97" s="87" t="s">
        <v>485</v>
      </c>
      <c r="B97" s="87" t="s">
        <v>481</v>
      </c>
      <c r="C97" s="87" t="s">
        <v>482</v>
      </c>
      <c r="D97" s="87">
        <v>66502.5</v>
      </c>
      <c r="E97" s="87">
        <v>76846.820000000007</v>
      </c>
      <c r="F97" s="87">
        <v>0.86539039610000001</v>
      </c>
      <c r="G97" s="87">
        <v>76.773514729829458</v>
      </c>
      <c r="H97" s="87">
        <v>120</v>
      </c>
      <c r="I97" s="95">
        <v>4.3408597203869634</v>
      </c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>
        <v>2</v>
      </c>
      <c r="V97" s="87">
        <v>120</v>
      </c>
      <c r="W97" s="87">
        <v>4.3408597203869634</v>
      </c>
      <c r="X97" s="87"/>
      <c r="Y97" s="87"/>
      <c r="Z97" s="96" t="s">
        <v>34</v>
      </c>
      <c r="AA97" s="110">
        <v>-2.0773038726950963E-3</v>
      </c>
    </row>
    <row r="98" spans="1:30" x14ac:dyDescent="0.25">
      <c r="A98" s="84" t="s">
        <v>486</v>
      </c>
      <c r="B98" s="84" t="s">
        <v>481</v>
      </c>
      <c r="C98" s="84" t="s">
        <v>482</v>
      </c>
      <c r="D98" s="84">
        <v>74071.866999999998</v>
      </c>
      <c r="E98" s="84">
        <v>78363.414000000004</v>
      </c>
      <c r="F98" s="84">
        <v>0.94523532369999996</v>
      </c>
      <c r="G98" s="84">
        <v>81.021905116659823</v>
      </c>
      <c r="H98" s="84">
        <v>120</v>
      </c>
      <c r="I98" s="94">
        <v>4.3947195516508906</v>
      </c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>
        <v>3</v>
      </c>
      <c r="V98" s="84">
        <v>120</v>
      </c>
      <c r="W98" s="84">
        <v>4.3947195516508906</v>
      </c>
      <c r="X98" s="84"/>
      <c r="Y98" s="84"/>
      <c r="Z98" s="98" t="s">
        <v>35</v>
      </c>
      <c r="AA98" s="99">
        <v>4.5686036829889272</v>
      </c>
    </row>
    <row r="99" spans="1:30" ht="17.25" x14ac:dyDescent="0.25">
      <c r="A99" s="87" t="s">
        <v>487</v>
      </c>
      <c r="B99" s="87" t="s">
        <v>481</v>
      </c>
      <c r="C99" s="87" t="s">
        <v>482</v>
      </c>
      <c r="D99" s="87">
        <v>65037.16</v>
      </c>
      <c r="E99" s="87">
        <v>76280.358999999997</v>
      </c>
      <c r="F99" s="87">
        <v>0.85260689450000005</v>
      </c>
      <c r="G99" s="87">
        <v>82.144901672825853</v>
      </c>
      <c r="H99" s="87">
        <v>60</v>
      </c>
      <c r="I99" s="95">
        <v>4.4084847813623416</v>
      </c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>
        <v>4</v>
      </c>
      <c r="V99" s="87">
        <v>60</v>
      </c>
      <c r="W99" s="87">
        <v>4.4084847813623416</v>
      </c>
      <c r="X99" s="87"/>
      <c r="Y99" s="87"/>
      <c r="Z99" s="98" t="s">
        <v>36</v>
      </c>
      <c r="AA99" s="100">
        <v>0.81565223706878365</v>
      </c>
    </row>
    <row r="100" spans="1:30" ht="18" x14ac:dyDescent="0.35">
      <c r="A100" s="84" t="s">
        <v>488</v>
      </c>
      <c r="B100" s="84" t="s">
        <v>481</v>
      </c>
      <c r="C100" s="84" t="s">
        <v>482</v>
      </c>
      <c r="D100" s="84">
        <v>76716.476999999999</v>
      </c>
      <c r="E100" s="84">
        <v>82764.125</v>
      </c>
      <c r="F100" s="84">
        <v>0.92692911330000005</v>
      </c>
      <c r="G100" s="84">
        <v>82.233875932939299</v>
      </c>
      <c r="H100" s="84">
        <v>60</v>
      </c>
      <c r="I100" s="94">
        <v>4.4095673331381686</v>
      </c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>
        <v>5</v>
      </c>
      <c r="V100" s="84">
        <v>60</v>
      </c>
      <c r="W100" s="84">
        <v>4.4095673331381686</v>
      </c>
      <c r="X100" s="84"/>
      <c r="Y100" s="84"/>
      <c r="Z100" s="98" t="s">
        <v>37</v>
      </c>
      <c r="AA100" s="109">
        <v>333.67635311855236</v>
      </c>
    </row>
    <row r="101" spans="1:30" ht="18.75" x14ac:dyDescent="0.35">
      <c r="A101" s="87" t="s">
        <v>489</v>
      </c>
      <c r="B101" s="87" t="s">
        <v>481</v>
      </c>
      <c r="C101" s="87" t="s">
        <v>482</v>
      </c>
      <c r="D101" s="87">
        <v>78555.375</v>
      </c>
      <c r="E101" s="87">
        <v>76309.483999999997</v>
      </c>
      <c r="F101" s="87">
        <v>1.0294313482999999</v>
      </c>
      <c r="G101" s="87">
        <v>88.239981264960548</v>
      </c>
      <c r="H101" s="87">
        <v>60</v>
      </c>
      <c r="I101" s="95">
        <v>4.480060162626101</v>
      </c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>
        <v>6</v>
      </c>
      <c r="V101" s="87">
        <v>60</v>
      </c>
      <c r="W101" s="87">
        <v>4.480060162626101</v>
      </c>
      <c r="X101" s="87"/>
      <c r="Y101" s="87"/>
      <c r="Z101" s="98" t="s">
        <v>38</v>
      </c>
      <c r="AA101" s="99">
        <v>4.1546077453901926</v>
      </c>
    </row>
    <row r="102" spans="1:30" ht="15.75" thickBot="1" x14ac:dyDescent="0.3">
      <c r="A102" s="84" t="s">
        <v>490</v>
      </c>
      <c r="B102" s="84" t="s">
        <v>481</v>
      </c>
      <c r="C102" s="84" t="s">
        <v>482</v>
      </c>
      <c r="D102" s="84">
        <v>61230.593999999997</v>
      </c>
      <c r="E102" s="84">
        <v>70410.335999999996</v>
      </c>
      <c r="F102" s="84">
        <v>0.86962507889999996</v>
      </c>
      <c r="G102" s="84">
        <v>83.784810424513296</v>
      </c>
      <c r="H102" s="84">
        <v>30</v>
      </c>
      <c r="I102" s="94">
        <v>4.4282517312078085</v>
      </c>
      <c r="J102" s="85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>
        <v>7</v>
      </c>
      <c r="V102" s="84">
        <v>30</v>
      </c>
      <c r="W102" s="84">
        <v>4.4282517312078085</v>
      </c>
      <c r="X102" s="84"/>
      <c r="Y102" s="84"/>
      <c r="Z102" s="103" t="s">
        <v>7</v>
      </c>
      <c r="AA102" s="104" t="s">
        <v>39</v>
      </c>
    </row>
    <row r="103" spans="1:30" x14ac:dyDescent="0.25">
      <c r="A103" s="87" t="s">
        <v>491</v>
      </c>
      <c r="B103" s="87" t="s">
        <v>481</v>
      </c>
      <c r="C103" s="87" t="s">
        <v>482</v>
      </c>
      <c r="D103" s="87">
        <v>67103.273000000001</v>
      </c>
      <c r="E103" s="87">
        <v>69451.914000000004</v>
      </c>
      <c r="F103" s="87">
        <v>0.96618320700000004</v>
      </c>
      <c r="G103" s="87">
        <v>85.716911330087925</v>
      </c>
      <c r="H103" s="87">
        <v>30</v>
      </c>
      <c r="I103" s="95">
        <v>4.4510501378760363</v>
      </c>
      <c r="J103" s="88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>
        <v>8</v>
      </c>
      <c r="V103" s="87">
        <v>30</v>
      </c>
      <c r="W103" s="87">
        <v>4.4510501378760363</v>
      </c>
      <c r="X103" s="87"/>
      <c r="Y103" s="87"/>
    </row>
    <row r="104" spans="1:30" x14ac:dyDescent="0.25">
      <c r="A104" s="84" t="s">
        <v>492</v>
      </c>
      <c r="B104" s="84" t="s">
        <v>481</v>
      </c>
      <c r="C104" s="84" t="s">
        <v>482</v>
      </c>
      <c r="D104" s="84">
        <v>70878.858999999997</v>
      </c>
      <c r="E104" s="84">
        <v>68197.383000000002</v>
      </c>
      <c r="F104" s="84">
        <v>1.0393193386999999</v>
      </c>
      <c r="G104" s="84">
        <v>89.08767292261237</v>
      </c>
      <c r="H104" s="84">
        <v>30</v>
      </c>
      <c r="I104" s="94">
        <v>4.4896209738684778</v>
      </c>
      <c r="J104" s="85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>
        <v>9</v>
      </c>
      <c r="V104" s="84">
        <v>30</v>
      </c>
      <c r="W104" s="84">
        <v>4.4896209738684778</v>
      </c>
      <c r="X104" s="84"/>
      <c r="Y104" s="84"/>
    </row>
    <row r="105" spans="1:30" x14ac:dyDescent="0.25">
      <c r="A105" s="87" t="s">
        <v>493</v>
      </c>
      <c r="B105" s="87" t="s">
        <v>481</v>
      </c>
      <c r="C105" s="87" t="s">
        <v>482</v>
      </c>
      <c r="D105" s="87">
        <v>65126.379000000001</v>
      </c>
      <c r="E105" s="87">
        <v>66556.101999999999</v>
      </c>
      <c r="F105" s="87">
        <v>0.97851852859999999</v>
      </c>
      <c r="G105" s="87">
        <v>94.278016807003056</v>
      </c>
      <c r="H105" s="87">
        <v>15</v>
      </c>
      <c r="I105" s="95">
        <v>4.5462480427067122</v>
      </c>
      <c r="J105" s="88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>
        <v>10</v>
      </c>
      <c r="V105" s="87">
        <v>15</v>
      </c>
      <c r="W105" s="87">
        <v>4.5462480427067122</v>
      </c>
      <c r="X105" s="87"/>
      <c r="Y105" s="87"/>
    </row>
    <row r="106" spans="1:30" x14ac:dyDescent="0.25">
      <c r="A106" s="84" t="s">
        <v>494</v>
      </c>
      <c r="B106" s="84" t="s">
        <v>481</v>
      </c>
      <c r="C106" s="84" t="s">
        <v>482</v>
      </c>
      <c r="D106" s="84">
        <v>73786.641000000003</v>
      </c>
      <c r="E106" s="84">
        <v>68209.773000000001</v>
      </c>
      <c r="F106" s="84">
        <v>1.0817605419</v>
      </c>
      <c r="G106" s="84">
        <v>95.972146150725237</v>
      </c>
      <c r="H106" s="84">
        <v>15</v>
      </c>
      <c r="I106" s="94">
        <v>4.5640580051045667</v>
      </c>
      <c r="J106" s="85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>
        <v>11</v>
      </c>
      <c r="V106" s="84">
        <v>15</v>
      </c>
      <c r="W106" s="84">
        <v>4.5640580051045667</v>
      </c>
      <c r="X106" s="84"/>
      <c r="Y106" s="84"/>
    </row>
    <row r="107" spans="1:30" x14ac:dyDescent="0.25">
      <c r="A107" s="87" t="s">
        <v>495</v>
      </c>
      <c r="B107" s="87" t="s">
        <v>481</v>
      </c>
      <c r="C107" s="87" t="s">
        <v>482</v>
      </c>
      <c r="D107" s="87">
        <v>74548.343999999997</v>
      </c>
      <c r="E107" s="87">
        <v>69271.585999999996</v>
      </c>
      <c r="F107" s="87">
        <v>1.0761749269000001</v>
      </c>
      <c r="G107" s="87">
        <v>92.247281032162178</v>
      </c>
      <c r="H107" s="87">
        <v>15</v>
      </c>
      <c r="I107" s="95">
        <v>4.5244728085801711</v>
      </c>
      <c r="J107" s="88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>
        <v>12</v>
      </c>
      <c r="V107" s="87">
        <v>15</v>
      </c>
      <c r="W107" s="87">
        <v>4.5244728085801711</v>
      </c>
      <c r="X107" s="87"/>
      <c r="Y107" s="87"/>
    </row>
    <row r="108" spans="1:30" x14ac:dyDescent="0.25">
      <c r="A108" s="84" t="s">
        <v>496</v>
      </c>
      <c r="B108" s="84" t="s">
        <v>481</v>
      </c>
      <c r="C108" s="84" t="s">
        <v>482</v>
      </c>
      <c r="D108" s="84">
        <v>70598.562999999995</v>
      </c>
      <c r="E108" s="84">
        <v>68020.679999999993</v>
      </c>
      <c r="F108" s="84">
        <v>1.0378985185</v>
      </c>
      <c r="G108" s="84">
        <v>100</v>
      </c>
      <c r="H108" s="84">
        <v>0</v>
      </c>
      <c r="I108" s="94">
        <v>4.6051701859880918</v>
      </c>
      <c r="J108" s="85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>
        <v>13</v>
      </c>
      <c r="V108" s="84">
        <v>0</v>
      </c>
      <c r="W108" s="84">
        <v>4.6051701859880918</v>
      </c>
      <c r="X108" s="84"/>
      <c r="Y108" s="84"/>
    </row>
    <row r="109" spans="1:30" x14ac:dyDescent="0.25">
      <c r="A109" s="87" t="s">
        <v>497</v>
      </c>
      <c r="B109" s="87" t="s">
        <v>481</v>
      </c>
      <c r="C109" s="87" t="s">
        <v>482</v>
      </c>
      <c r="D109" s="87">
        <v>79130.008000000002</v>
      </c>
      <c r="E109" s="87">
        <v>70203.320000000007</v>
      </c>
      <c r="F109" s="87">
        <v>1.1271547841</v>
      </c>
      <c r="G109" s="87">
        <v>100</v>
      </c>
      <c r="H109" s="87">
        <v>0</v>
      </c>
      <c r="I109" s="95">
        <v>4.6051701859880918</v>
      </c>
      <c r="J109" s="88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>
        <v>14</v>
      </c>
      <c r="V109" s="87">
        <v>0</v>
      </c>
      <c r="W109" s="87">
        <v>4.6051701859880918</v>
      </c>
      <c r="X109" s="87"/>
      <c r="Y109" s="87"/>
    </row>
    <row r="110" spans="1:30" x14ac:dyDescent="0.25">
      <c r="A110" s="84" t="s">
        <v>498</v>
      </c>
      <c r="B110" s="84" t="s">
        <v>481</v>
      </c>
      <c r="C110" s="84" t="s">
        <v>482</v>
      </c>
      <c r="D110" s="84">
        <v>79833.601999999999</v>
      </c>
      <c r="E110" s="84">
        <v>68432.281000000003</v>
      </c>
      <c r="F110" s="84">
        <v>1.1666073501000001</v>
      </c>
      <c r="G110" s="84">
        <v>100</v>
      </c>
      <c r="H110" s="84">
        <v>0</v>
      </c>
      <c r="I110" s="94">
        <v>4.6051701859880918</v>
      </c>
      <c r="J110" s="85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>
        <v>15</v>
      </c>
      <c r="V110" s="84">
        <v>0</v>
      </c>
      <c r="W110" s="84">
        <v>4.6051701859880918</v>
      </c>
      <c r="X110" s="84"/>
      <c r="Y110" s="84"/>
    </row>
    <row r="111" spans="1:30" ht="15.75" thickBot="1" x14ac:dyDescent="0.3">
      <c r="A111" s="87"/>
      <c r="B111" s="87"/>
      <c r="C111" s="87"/>
      <c r="D111" s="87"/>
      <c r="E111" s="87"/>
      <c r="F111" s="87"/>
      <c r="G111" s="87"/>
      <c r="H111" s="87"/>
      <c r="I111" s="87"/>
      <c r="J111" s="88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30" ht="16.5" thickTop="1" thickBot="1" x14ac:dyDescent="0.3">
      <c r="A112" s="84" t="s">
        <v>402</v>
      </c>
      <c r="B112" s="84" t="s">
        <v>499</v>
      </c>
      <c r="C112" s="84"/>
      <c r="D112" s="84"/>
      <c r="E112" s="84">
        <v>78846.562999999995</v>
      </c>
      <c r="F112" s="84">
        <v>0</v>
      </c>
      <c r="G112" s="84"/>
      <c r="H112" s="84"/>
      <c r="I112" s="84"/>
      <c r="J112" s="85"/>
      <c r="K112" s="84"/>
      <c r="L112" s="84"/>
      <c r="M112" s="84"/>
      <c r="N112" s="84"/>
      <c r="O112" s="84"/>
      <c r="P112" s="84"/>
      <c r="Q112" s="84"/>
      <c r="R112" s="84" t="s">
        <v>500</v>
      </c>
      <c r="S112" s="84"/>
      <c r="T112" s="84">
        <v>6</v>
      </c>
      <c r="U112" s="84"/>
      <c r="V112" s="84"/>
      <c r="W112" s="84"/>
      <c r="X112" s="84"/>
      <c r="Y112" s="84"/>
      <c r="Z112" s="86" t="s">
        <v>28</v>
      </c>
      <c r="AA112" s="86" t="s">
        <v>29</v>
      </c>
      <c r="AB112" s="86" t="s">
        <v>30</v>
      </c>
      <c r="AC112" s="86" t="s">
        <v>31</v>
      </c>
      <c r="AD112" s="86" t="s">
        <v>32</v>
      </c>
    </row>
    <row r="113" spans="1:30" ht="15.75" thickTop="1" x14ac:dyDescent="0.25">
      <c r="A113" s="87" t="s">
        <v>406</v>
      </c>
      <c r="B113" s="87" t="s">
        <v>499</v>
      </c>
      <c r="C113" s="87" t="s">
        <v>501</v>
      </c>
      <c r="D113" s="87">
        <v>12319.215</v>
      </c>
      <c r="E113" s="87">
        <v>75100.391000000003</v>
      </c>
      <c r="F113" s="87">
        <v>0.16403662929999999</v>
      </c>
      <c r="G113" s="87"/>
      <c r="H113" s="87"/>
      <c r="I113" s="87"/>
      <c r="J113" s="88"/>
      <c r="K113" s="87"/>
      <c r="L113" s="87"/>
      <c r="M113" s="87"/>
      <c r="N113" s="87"/>
      <c r="O113" s="87"/>
      <c r="P113" s="87"/>
      <c r="Q113" s="87"/>
      <c r="R113" s="87" t="s">
        <v>28</v>
      </c>
      <c r="S113" s="87"/>
      <c r="T113" s="87">
        <v>118</v>
      </c>
      <c r="U113" s="87"/>
      <c r="V113" s="87"/>
      <c r="W113" s="87"/>
      <c r="X113" s="87"/>
      <c r="Y113" s="87"/>
      <c r="Z113" s="89">
        <v>120</v>
      </c>
      <c r="AA113" s="91">
        <v>0.36232460387253096</v>
      </c>
      <c r="AB113" s="91">
        <v>0.32965232653703652</v>
      </c>
      <c r="AC113" s="91">
        <v>0.32373784404550354</v>
      </c>
      <c r="AD113" s="91">
        <v>0.33857159148502375</v>
      </c>
    </row>
    <row r="114" spans="1:30" x14ac:dyDescent="0.25">
      <c r="A114" s="84" t="s">
        <v>407</v>
      </c>
      <c r="B114" s="84" t="s">
        <v>499</v>
      </c>
      <c r="C114" s="84"/>
      <c r="D114" s="84"/>
      <c r="E114" s="84">
        <v>81869.991999999998</v>
      </c>
      <c r="F114" s="84">
        <v>0</v>
      </c>
      <c r="G114" s="84"/>
      <c r="H114" s="84"/>
      <c r="I114" s="84"/>
      <c r="J114" s="85"/>
      <c r="K114" s="84"/>
      <c r="L114" s="84"/>
      <c r="M114" s="84"/>
      <c r="N114" s="84"/>
      <c r="O114" s="84"/>
      <c r="P114" s="84"/>
      <c r="Q114" s="84"/>
      <c r="R114" s="84" t="s">
        <v>33</v>
      </c>
      <c r="S114" s="84"/>
      <c r="T114" s="84">
        <v>132</v>
      </c>
      <c r="U114" s="84"/>
      <c r="V114" s="84"/>
      <c r="W114" s="84"/>
      <c r="X114" s="84"/>
      <c r="Y114" s="84"/>
      <c r="Z114" s="89">
        <v>60</v>
      </c>
      <c r="AA114" s="91">
        <v>0.55795539782057024</v>
      </c>
      <c r="AB114" s="91">
        <v>0.56574450305580404</v>
      </c>
      <c r="AC114" s="91">
        <v>0.57401710502033565</v>
      </c>
      <c r="AD114" s="91">
        <v>0.56590566863223657</v>
      </c>
    </row>
    <row r="115" spans="1:30" x14ac:dyDescent="0.25">
      <c r="A115" s="87" t="s">
        <v>408</v>
      </c>
      <c r="B115" s="87" t="s">
        <v>499</v>
      </c>
      <c r="C115" s="87" t="s">
        <v>501</v>
      </c>
      <c r="D115" s="87">
        <v>13356.19</v>
      </c>
      <c r="E115" s="87">
        <v>91204.976999999999</v>
      </c>
      <c r="F115" s="87">
        <v>0.1464414601</v>
      </c>
      <c r="G115" s="87"/>
      <c r="H115" s="87"/>
      <c r="I115" s="87"/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9">
        <v>30</v>
      </c>
      <c r="AA115" s="91">
        <v>0.85441647873079318</v>
      </c>
      <c r="AB115" s="91">
        <v>0.85163394203472143</v>
      </c>
      <c r="AC115" s="91">
        <v>0.85072149469547975</v>
      </c>
      <c r="AD115" s="91">
        <v>0.85225730515366482</v>
      </c>
    </row>
    <row r="116" spans="1:30" x14ac:dyDescent="0.25">
      <c r="A116" s="84" t="s">
        <v>409</v>
      </c>
      <c r="B116" s="84" t="s">
        <v>499</v>
      </c>
      <c r="C116" s="84"/>
      <c r="D116" s="84"/>
      <c r="E116" s="84">
        <v>81834.608999999997</v>
      </c>
      <c r="F116" s="84">
        <v>0</v>
      </c>
      <c r="G116" s="84"/>
      <c r="H116" s="84"/>
      <c r="I116" s="8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9">
        <v>15</v>
      </c>
      <c r="AA116" s="91">
        <v>0.96710998027683648</v>
      </c>
      <c r="AB116" s="91">
        <v>0.89431978012735569</v>
      </c>
      <c r="AC116" s="91">
        <v>0.90993128491058295</v>
      </c>
      <c r="AD116" s="91">
        <v>0.92378701510492511</v>
      </c>
    </row>
    <row r="117" spans="1:30" ht="15.75" thickBot="1" x14ac:dyDescent="0.3">
      <c r="A117" s="87" t="s">
        <v>410</v>
      </c>
      <c r="B117" s="87" t="s">
        <v>499</v>
      </c>
      <c r="C117" s="87" t="s">
        <v>501</v>
      </c>
      <c r="D117" s="87">
        <v>12009.636</v>
      </c>
      <c r="E117" s="87">
        <v>82268.156000000003</v>
      </c>
      <c r="F117" s="87">
        <v>0.14598158729999999</v>
      </c>
      <c r="G117" s="87"/>
      <c r="H117" s="87"/>
      <c r="I117" s="87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92">
        <v>0</v>
      </c>
      <c r="AA117" s="93">
        <v>1</v>
      </c>
      <c r="AB117" s="93">
        <v>1</v>
      </c>
      <c r="AC117" s="93">
        <v>1</v>
      </c>
      <c r="AD117" s="93">
        <v>1</v>
      </c>
    </row>
    <row r="118" spans="1:30" ht="16.5" thickTop="1" thickBot="1" x14ac:dyDescent="0.3">
      <c r="A118" s="84" t="s">
        <v>502</v>
      </c>
      <c r="B118" s="84" t="s">
        <v>499</v>
      </c>
      <c r="C118" s="84" t="s">
        <v>501</v>
      </c>
      <c r="D118" s="84">
        <v>230519.78099999999</v>
      </c>
      <c r="E118" s="84">
        <v>76044.241999999998</v>
      </c>
      <c r="F118" s="84">
        <v>3.0313903451000002</v>
      </c>
      <c r="G118" s="84">
        <v>36.232460387253099</v>
      </c>
      <c r="H118" s="84">
        <v>120</v>
      </c>
      <c r="I118" s="94">
        <v>3.5899554128207081</v>
      </c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>
        <v>1</v>
      </c>
      <c r="V118" s="84">
        <v>120</v>
      </c>
      <c r="W118" s="84">
        <v>3.5899554128207081</v>
      </c>
      <c r="X118" s="84"/>
      <c r="Y118" s="84"/>
    </row>
    <row r="119" spans="1:30" x14ac:dyDescent="0.25">
      <c r="A119" s="87" t="s">
        <v>503</v>
      </c>
      <c r="B119" s="87" t="s">
        <v>499</v>
      </c>
      <c r="C119" s="87" t="s">
        <v>501</v>
      </c>
      <c r="D119" s="87">
        <v>200701.03099999999</v>
      </c>
      <c r="E119" s="87">
        <v>70879.195000000007</v>
      </c>
      <c r="F119" s="87">
        <v>2.8315929800999999</v>
      </c>
      <c r="G119" s="87">
        <v>32.965232653703652</v>
      </c>
      <c r="H119" s="87">
        <v>120</v>
      </c>
      <c r="I119" s="95">
        <v>3.4954534501379211</v>
      </c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>
        <v>2</v>
      </c>
      <c r="V119" s="87">
        <v>120</v>
      </c>
      <c r="W119" s="87">
        <v>3.4954534501379211</v>
      </c>
      <c r="X119" s="87"/>
      <c r="Y119" s="87"/>
      <c r="Z119" s="96" t="s">
        <v>34</v>
      </c>
      <c r="AA119" s="110">
        <v>-9.451833850822525E-3</v>
      </c>
    </row>
    <row r="120" spans="1:30" x14ac:dyDescent="0.25">
      <c r="A120" s="84" t="s">
        <v>504</v>
      </c>
      <c r="B120" s="84" t="s">
        <v>499</v>
      </c>
      <c r="C120" s="84" t="s">
        <v>501</v>
      </c>
      <c r="D120" s="84">
        <v>213451.46900000001</v>
      </c>
      <c r="E120" s="84">
        <v>77210.516000000003</v>
      </c>
      <c r="F120" s="84">
        <v>2.7645388227000001</v>
      </c>
      <c r="G120" s="84">
        <v>32.373784404550356</v>
      </c>
      <c r="H120" s="84">
        <v>120</v>
      </c>
      <c r="I120" s="94">
        <v>3.4773489719649864</v>
      </c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>
        <v>3</v>
      </c>
      <c r="V120" s="84">
        <v>120</v>
      </c>
      <c r="W120" s="84">
        <v>3.4773489719649864</v>
      </c>
      <c r="X120" s="84"/>
      <c r="Y120" s="84"/>
      <c r="Z120" s="98" t="s">
        <v>35</v>
      </c>
      <c r="AA120" s="99">
        <v>4.6518317507895546</v>
      </c>
    </row>
    <row r="121" spans="1:30" ht="17.25" x14ac:dyDescent="0.25">
      <c r="A121" s="87" t="s">
        <v>505</v>
      </c>
      <c r="B121" s="87" t="s">
        <v>499</v>
      </c>
      <c r="C121" s="87" t="s">
        <v>501</v>
      </c>
      <c r="D121" s="87">
        <v>353341.28100000002</v>
      </c>
      <c r="E121" s="87">
        <v>76364.101999999999</v>
      </c>
      <c r="F121" s="87">
        <v>4.6270599895000002</v>
      </c>
      <c r="G121" s="87">
        <v>55.795539782057027</v>
      </c>
      <c r="H121" s="87">
        <v>60</v>
      </c>
      <c r="I121" s="95">
        <v>4.0216939339713145</v>
      </c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>
        <v>4</v>
      </c>
      <c r="V121" s="87">
        <v>60</v>
      </c>
      <c r="W121" s="87">
        <v>4.0216939339713145</v>
      </c>
      <c r="X121" s="87"/>
      <c r="Y121" s="87"/>
      <c r="Z121" s="98" t="s">
        <v>36</v>
      </c>
      <c r="AA121" s="100">
        <v>0.98234332456293627</v>
      </c>
    </row>
    <row r="122" spans="1:30" ht="18" x14ac:dyDescent="0.35">
      <c r="A122" s="84" t="s">
        <v>506</v>
      </c>
      <c r="B122" s="84" t="s">
        <v>499</v>
      </c>
      <c r="C122" s="84" t="s">
        <v>501</v>
      </c>
      <c r="D122" s="84">
        <v>359081.875</v>
      </c>
      <c r="E122" s="84">
        <v>74730.047000000006</v>
      </c>
      <c r="F122" s="84">
        <v>4.8050535148</v>
      </c>
      <c r="G122" s="84">
        <v>56.574450305580406</v>
      </c>
      <c r="H122" s="84">
        <v>60</v>
      </c>
      <c r="I122" s="94">
        <v>4.0355574752652466</v>
      </c>
      <c r="J122" s="85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>
        <v>5</v>
      </c>
      <c r="V122" s="84">
        <v>60</v>
      </c>
      <c r="W122" s="84">
        <v>4.0355574752652466</v>
      </c>
      <c r="X122" s="84"/>
      <c r="Y122" s="84"/>
      <c r="Z122" s="98" t="s">
        <v>37</v>
      </c>
      <c r="AA122" s="102">
        <v>73.334676793924558</v>
      </c>
    </row>
    <row r="123" spans="1:30" ht="18.75" x14ac:dyDescent="0.35">
      <c r="A123" s="87" t="s">
        <v>507</v>
      </c>
      <c r="B123" s="87" t="s">
        <v>499</v>
      </c>
      <c r="C123" s="87" t="s">
        <v>501</v>
      </c>
      <c r="D123" s="87">
        <v>347645</v>
      </c>
      <c r="E123" s="87">
        <v>71783.452999999994</v>
      </c>
      <c r="F123" s="87">
        <v>4.8429684763000003</v>
      </c>
      <c r="G123" s="87">
        <v>57.401710502033566</v>
      </c>
      <c r="H123" s="87">
        <v>60</v>
      </c>
      <c r="I123" s="95">
        <v>4.050074102568515</v>
      </c>
      <c r="J123" s="88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>
        <v>6</v>
      </c>
      <c r="V123" s="87">
        <v>60</v>
      </c>
      <c r="W123" s="87">
        <v>4.050074102568515</v>
      </c>
      <c r="X123" s="87"/>
      <c r="Y123" s="87"/>
      <c r="Z123" s="98" t="s">
        <v>38</v>
      </c>
      <c r="AA123" s="102">
        <v>18.903667701645052</v>
      </c>
    </row>
    <row r="124" spans="1:30" ht="15.75" thickBot="1" x14ac:dyDescent="0.3">
      <c r="A124" s="84" t="s">
        <v>508</v>
      </c>
      <c r="B124" s="84" t="s">
        <v>499</v>
      </c>
      <c r="C124" s="84" t="s">
        <v>501</v>
      </c>
      <c r="D124" s="84">
        <v>487632.31300000002</v>
      </c>
      <c r="E124" s="84">
        <v>69215.266000000003</v>
      </c>
      <c r="F124" s="84">
        <v>7.0451555153000003</v>
      </c>
      <c r="G124" s="84">
        <v>85.441647873079319</v>
      </c>
      <c r="H124" s="84">
        <v>30</v>
      </c>
      <c r="I124" s="94">
        <v>4.4478336619299128</v>
      </c>
      <c r="J124" s="85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>
        <v>7</v>
      </c>
      <c r="V124" s="84">
        <v>30</v>
      </c>
      <c r="W124" s="84">
        <v>4.4478336619299128</v>
      </c>
      <c r="X124" s="84"/>
      <c r="Y124" s="84"/>
      <c r="Z124" s="103" t="s">
        <v>7</v>
      </c>
      <c r="AA124" s="104" t="s">
        <v>39</v>
      </c>
    </row>
    <row r="125" spans="1:30" x14ac:dyDescent="0.25">
      <c r="A125" s="87" t="s">
        <v>509</v>
      </c>
      <c r="B125" s="87" t="s">
        <v>499</v>
      </c>
      <c r="C125" s="87" t="s">
        <v>501</v>
      </c>
      <c r="D125" s="87">
        <v>496467.59399999998</v>
      </c>
      <c r="E125" s="87">
        <v>69004.031000000003</v>
      </c>
      <c r="F125" s="87">
        <v>7.1947622015999997</v>
      </c>
      <c r="G125" s="87">
        <v>85.163394203472137</v>
      </c>
      <c r="H125" s="87">
        <v>30</v>
      </c>
      <c r="I125" s="95">
        <v>4.4445716960120443</v>
      </c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>
        <v>8</v>
      </c>
      <c r="V125" s="87">
        <v>30</v>
      </c>
      <c r="W125" s="87">
        <v>4.4445716960120443</v>
      </c>
      <c r="X125" s="87"/>
      <c r="Y125" s="87"/>
    </row>
    <row r="126" spans="1:30" x14ac:dyDescent="0.25">
      <c r="A126" s="84" t="s">
        <v>510</v>
      </c>
      <c r="B126" s="84" t="s">
        <v>499</v>
      </c>
      <c r="C126" s="84" t="s">
        <v>501</v>
      </c>
      <c r="D126" s="84">
        <v>460235.65600000002</v>
      </c>
      <c r="E126" s="84">
        <v>64451.156000000003</v>
      </c>
      <c r="F126" s="84">
        <v>7.1408440835000002</v>
      </c>
      <c r="G126" s="84">
        <v>85.072149469547981</v>
      </c>
      <c r="H126" s="84">
        <v>30</v>
      </c>
      <c r="I126" s="94">
        <v>4.443499713737447</v>
      </c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>
        <v>9</v>
      </c>
      <c r="V126" s="84">
        <v>30</v>
      </c>
      <c r="W126" s="84">
        <v>4.443499713737447</v>
      </c>
      <c r="X126" s="84"/>
      <c r="Y126" s="84"/>
    </row>
    <row r="127" spans="1:30" x14ac:dyDescent="0.25">
      <c r="A127" s="87" t="s">
        <v>511</v>
      </c>
      <c r="B127" s="87" t="s">
        <v>499</v>
      </c>
      <c r="C127" s="87" t="s">
        <v>501</v>
      </c>
      <c r="D127" s="87">
        <v>541887.93799999997</v>
      </c>
      <c r="E127" s="87">
        <v>68039.241999999998</v>
      </c>
      <c r="F127" s="87">
        <v>7.9643441354000002</v>
      </c>
      <c r="G127" s="87">
        <v>96.710998027683644</v>
      </c>
      <c r="H127" s="87">
        <v>15</v>
      </c>
      <c r="I127" s="95">
        <v>4.5717271294738202</v>
      </c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>
        <v>10</v>
      </c>
      <c r="V127" s="87">
        <v>15</v>
      </c>
      <c r="W127" s="87">
        <v>4.5717271294738202</v>
      </c>
      <c r="X127" s="87"/>
      <c r="Y127" s="87"/>
    </row>
    <row r="128" spans="1:30" x14ac:dyDescent="0.25">
      <c r="A128" s="84" t="s">
        <v>512</v>
      </c>
      <c r="B128" s="84" t="s">
        <v>499</v>
      </c>
      <c r="C128" s="84" t="s">
        <v>501</v>
      </c>
      <c r="D128" s="84">
        <v>560039.25</v>
      </c>
      <c r="E128" s="84">
        <v>74161.991999999998</v>
      </c>
      <c r="F128" s="84">
        <v>7.5515669805999996</v>
      </c>
      <c r="G128" s="84">
        <v>89.43197801273557</v>
      </c>
      <c r="H128" s="84">
        <v>15</v>
      </c>
      <c r="I128" s="94">
        <v>4.4934783141134407</v>
      </c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>
        <v>11</v>
      </c>
      <c r="V128" s="84">
        <v>15</v>
      </c>
      <c r="W128" s="84">
        <v>4.4934783141134407</v>
      </c>
      <c r="X128" s="84"/>
      <c r="Y128" s="84"/>
    </row>
    <row r="129" spans="1:30" x14ac:dyDescent="0.25">
      <c r="A129" s="87" t="s">
        <v>513</v>
      </c>
      <c r="B129" s="87" t="s">
        <v>499</v>
      </c>
      <c r="C129" s="87" t="s">
        <v>501</v>
      </c>
      <c r="D129" s="87">
        <v>521532.625</v>
      </c>
      <c r="E129" s="87">
        <v>68330.077999999994</v>
      </c>
      <c r="F129" s="87">
        <v>7.6325483632999997</v>
      </c>
      <c r="G129" s="87">
        <v>90.9931284910583</v>
      </c>
      <c r="H129" s="87">
        <v>15</v>
      </c>
      <c r="I129" s="95">
        <v>4.5107839925784727</v>
      </c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>
        <v>12</v>
      </c>
      <c r="V129" s="87">
        <v>15</v>
      </c>
      <c r="W129" s="87">
        <v>4.5107839925784727</v>
      </c>
      <c r="X129" s="87"/>
      <c r="Y129" s="87"/>
    </row>
    <row r="130" spans="1:30" x14ac:dyDescent="0.25">
      <c r="A130" s="84" t="s">
        <v>514</v>
      </c>
      <c r="B130" s="84" t="s">
        <v>499</v>
      </c>
      <c r="C130" s="84" t="s">
        <v>501</v>
      </c>
      <c r="D130" s="84">
        <v>681141.93799999997</v>
      </c>
      <c r="E130" s="84">
        <v>82737.031000000003</v>
      </c>
      <c r="F130" s="84">
        <v>8.2326127704999994</v>
      </c>
      <c r="G130" s="84">
        <v>100</v>
      </c>
      <c r="H130" s="84">
        <v>0</v>
      </c>
      <c r="I130" s="94">
        <v>4.6051701859880918</v>
      </c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>
        <v>13</v>
      </c>
      <c r="V130" s="84">
        <v>0</v>
      </c>
      <c r="W130" s="84">
        <v>4.6051701859880918</v>
      </c>
      <c r="X130" s="84"/>
      <c r="Y130" s="84"/>
    </row>
    <row r="131" spans="1:30" x14ac:dyDescent="0.25">
      <c r="A131" s="87" t="s">
        <v>515</v>
      </c>
      <c r="B131" s="87" t="s">
        <v>499</v>
      </c>
      <c r="C131" s="87" t="s">
        <v>501</v>
      </c>
      <c r="D131" s="87">
        <v>616362.93799999997</v>
      </c>
      <c r="E131" s="87">
        <v>73072.656000000003</v>
      </c>
      <c r="F131" s="87">
        <v>8.4349327333000002</v>
      </c>
      <c r="G131" s="87">
        <v>100</v>
      </c>
      <c r="H131" s="87">
        <v>0</v>
      </c>
      <c r="I131" s="95">
        <v>4.6051701859880918</v>
      </c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>
        <v>14</v>
      </c>
      <c r="V131" s="87">
        <v>0</v>
      </c>
      <c r="W131" s="87">
        <v>4.6051701859880918</v>
      </c>
      <c r="X131" s="87"/>
      <c r="Y131" s="87"/>
    </row>
    <row r="132" spans="1:30" x14ac:dyDescent="0.25">
      <c r="A132" s="84" t="s">
        <v>516</v>
      </c>
      <c r="B132" s="84" t="s">
        <v>499</v>
      </c>
      <c r="C132" s="84" t="s">
        <v>501</v>
      </c>
      <c r="D132" s="84">
        <v>606903.81299999997</v>
      </c>
      <c r="E132" s="84">
        <v>72418.406000000003</v>
      </c>
      <c r="F132" s="84">
        <v>8.3805188007000009</v>
      </c>
      <c r="G132" s="84">
        <v>100</v>
      </c>
      <c r="H132" s="84">
        <v>0</v>
      </c>
      <c r="I132" s="94">
        <v>4.6051701859880918</v>
      </c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>
        <v>15</v>
      </c>
      <c r="V132" s="84">
        <v>0</v>
      </c>
      <c r="W132" s="84">
        <v>4.6051701859880918</v>
      </c>
      <c r="X132" s="84"/>
      <c r="Y132" s="84"/>
    </row>
    <row r="133" spans="1:30" ht="15.75" thickBot="1" x14ac:dyDescent="0.3">
      <c r="A133" s="87"/>
      <c r="B133" s="87"/>
      <c r="C133" s="87"/>
      <c r="D133" s="87"/>
      <c r="E133" s="87"/>
      <c r="F133" s="87"/>
      <c r="G133" s="87"/>
      <c r="H133" s="87"/>
      <c r="I133" s="87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30" ht="16.5" thickTop="1" thickBot="1" x14ac:dyDescent="0.3">
      <c r="A134" s="84" t="s">
        <v>402</v>
      </c>
      <c r="B134" s="84" t="s">
        <v>517</v>
      </c>
      <c r="C134" s="84" t="s">
        <v>518</v>
      </c>
      <c r="D134" s="84">
        <v>22.359000000000002</v>
      </c>
      <c r="E134" s="84">
        <v>78846.562999999995</v>
      </c>
      <c r="F134" s="84">
        <v>2.8357609999999999E-4</v>
      </c>
      <c r="G134" s="84"/>
      <c r="H134" s="84"/>
      <c r="I134" s="84"/>
      <c r="J134" s="85"/>
      <c r="K134" s="84"/>
      <c r="L134" s="84"/>
      <c r="M134" s="84"/>
      <c r="N134" s="84"/>
      <c r="O134" s="84"/>
      <c r="P134" s="84"/>
      <c r="Q134" s="84"/>
      <c r="R134" s="84" t="s">
        <v>519</v>
      </c>
      <c r="S134" s="84"/>
      <c r="T134" s="84">
        <v>7</v>
      </c>
      <c r="U134" s="84"/>
      <c r="V134" s="84"/>
      <c r="W134" s="84"/>
      <c r="X134" s="84"/>
      <c r="Y134" s="84"/>
      <c r="Z134" s="86" t="s">
        <v>28</v>
      </c>
      <c r="AA134" s="86" t="s">
        <v>29</v>
      </c>
      <c r="AB134" s="86" t="s">
        <v>30</v>
      </c>
      <c r="AC134" s="86" t="s">
        <v>31</v>
      </c>
      <c r="AD134" s="86" t="s">
        <v>32</v>
      </c>
    </row>
    <row r="135" spans="1:30" ht="15.75" thickTop="1" x14ac:dyDescent="0.25">
      <c r="A135" s="87" t="s">
        <v>406</v>
      </c>
      <c r="B135" s="87" t="s">
        <v>517</v>
      </c>
      <c r="C135" s="87"/>
      <c r="D135" s="87"/>
      <c r="E135" s="87">
        <v>75100.391000000003</v>
      </c>
      <c r="F135" s="87">
        <v>0</v>
      </c>
      <c r="G135" s="87"/>
      <c r="H135" s="87"/>
      <c r="I135" s="87"/>
      <c r="J135" s="88"/>
      <c r="K135" s="87"/>
      <c r="L135" s="87"/>
      <c r="M135" s="87"/>
      <c r="N135" s="87"/>
      <c r="O135" s="87"/>
      <c r="P135" s="87"/>
      <c r="Q135" s="87"/>
      <c r="R135" s="87" t="s">
        <v>28</v>
      </c>
      <c r="S135" s="87"/>
      <c r="T135" s="87">
        <v>140</v>
      </c>
      <c r="U135" s="87"/>
      <c r="V135" s="87"/>
      <c r="W135" s="87"/>
      <c r="X135" s="87"/>
      <c r="Y135" s="87"/>
      <c r="Z135" s="89">
        <v>120</v>
      </c>
      <c r="AA135" s="91">
        <v>0.59310635384938193</v>
      </c>
      <c r="AB135" s="91">
        <v>0.55257514659988383</v>
      </c>
      <c r="AC135" s="91">
        <v>0.59013814936050069</v>
      </c>
      <c r="AD135" s="91">
        <v>0.57860654993658878</v>
      </c>
    </row>
    <row r="136" spans="1:30" x14ac:dyDescent="0.25">
      <c r="A136" s="84" t="s">
        <v>407</v>
      </c>
      <c r="B136" s="84" t="s">
        <v>517</v>
      </c>
      <c r="C136" s="84" t="s">
        <v>518</v>
      </c>
      <c r="D136" s="84">
        <v>12.599</v>
      </c>
      <c r="E136" s="84">
        <v>81869.991999999998</v>
      </c>
      <c r="F136" s="84">
        <v>1.538903E-4</v>
      </c>
      <c r="G136" s="84"/>
      <c r="H136" s="84"/>
      <c r="I136" s="84"/>
      <c r="J136" s="85"/>
      <c r="K136" s="84"/>
      <c r="L136" s="84"/>
      <c r="M136" s="84"/>
      <c r="N136" s="84"/>
      <c r="O136" s="84"/>
      <c r="P136" s="84"/>
      <c r="Q136" s="84"/>
      <c r="R136" s="84" t="s">
        <v>33</v>
      </c>
      <c r="S136" s="84"/>
      <c r="T136" s="84">
        <v>154</v>
      </c>
      <c r="U136" s="84"/>
      <c r="V136" s="84"/>
      <c r="W136" s="84"/>
      <c r="X136" s="84"/>
      <c r="Y136" s="84"/>
      <c r="Z136" s="89">
        <v>60</v>
      </c>
      <c r="AA136" s="91">
        <v>0.80240394669751258</v>
      </c>
      <c r="AB136" s="91">
        <v>0.71800591108231882</v>
      </c>
      <c r="AC136" s="91">
        <v>0.74781723296267122</v>
      </c>
      <c r="AD136" s="91">
        <v>0.75607569691416765</v>
      </c>
    </row>
    <row r="137" spans="1:30" x14ac:dyDescent="0.25">
      <c r="A137" s="87" t="s">
        <v>408</v>
      </c>
      <c r="B137" s="87" t="s">
        <v>517</v>
      </c>
      <c r="C137" s="87"/>
      <c r="D137" s="87"/>
      <c r="E137" s="87">
        <v>91204.976999999999</v>
      </c>
      <c r="F137" s="87">
        <v>0</v>
      </c>
      <c r="G137" s="87"/>
      <c r="H137" s="87"/>
      <c r="I137" s="87"/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9">
        <v>30</v>
      </c>
      <c r="AA137" s="91">
        <v>0.89128927306849937</v>
      </c>
      <c r="AB137" s="91">
        <v>0.92318785290832561</v>
      </c>
      <c r="AC137" s="91">
        <v>0.86323457209043464</v>
      </c>
      <c r="AD137" s="91">
        <v>0.8925705660224198</v>
      </c>
    </row>
    <row r="138" spans="1:30" x14ac:dyDescent="0.25">
      <c r="A138" s="84" t="s">
        <v>409</v>
      </c>
      <c r="B138" s="84" t="s">
        <v>517</v>
      </c>
      <c r="C138" s="84" t="s">
        <v>518</v>
      </c>
      <c r="D138" s="84">
        <v>34.091000000000001</v>
      </c>
      <c r="E138" s="84">
        <v>81834.608999999997</v>
      </c>
      <c r="F138" s="84">
        <v>4.1658409999999999E-4</v>
      </c>
      <c r="G138" s="84"/>
      <c r="H138" s="84"/>
      <c r="I138" s="8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9">
        <v>15</v>
      </c>
      <c r="AA138" s="91">
        <v>0.85565297140897412</v>
      </c>
      <c r="AB138" s="91">
        <v>0.97605127110355649</v>
      </c>
      <c r="AC138" s="91">
        <v>0.88999165262851743</v>
      </c>
      <c r="AD138" s="91">
        <v>0.90723196504701598</v>
      </c>
    </row>
    <row r="139" spans="1:30" ht="15.75" thickBot="1" x14ac:dyDescent="0.3">
      <c r="A139" s="87" t="s">
        <v>410</v>
      </c>
      <c r="B139" s="87" t="s">
        <v>517</v>
      </c>
      <c r="C139" s="87"/>
      <c r="D139" s="87"/>
      <c r="E139" s="87">
        <v>82268.156000000003</v>
      </c>
      <c r="F139" s="87">
        <v>0</v>
      </c>
      <c r="G139" s="87"/>
      <c r="H139" s="87"/>
      <c r="I139" s="87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92">
        <v>0</v>
      </c>
      <c r="AA139" s="93">
        <v>1</v>
      </c>
      <c r="AB139" s="93">
        <v>1</v>
      </c>
      <c r="AC139" s="93">
        <v>1</v>
      </c>
      <c r="AD139" s="93">
        <v>1</v>
      </c>
    </row>
    <row r="140" spans="1:30" ht="16.5" thickTop="1" thickBot="1" x14ac:dyDescent="0.3">
      <c r="A140" s="84" t="s">
        <v>520</v>
      </c>
      <c r="B140" s="84" t="s">
        <v>517</v>
      </c>
      <c r="C140" s="84" t="s">
        <v>518</v>
      </c>
      <c r="D140" s="84">
        <v>1773.056</v>
      </c>
      <c r="E140" s="84">
        <v>79276.312999999995</v>
      </c>
      <c r="F140" s="84">
        <v>2.23655205E-2</v>
      </c>
      <c r="G140" s="84">
        <v>59.310635384938195</v>
      </c>
      <c r="H140" s="84">
        <v>120</v>
      </c>
      <c r="I140" s="94">
        <v>4.0827886387411221</v>
      </c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>
        <v>1</v>
      </c>
      <c r="V140" s="84">
        <v>120</v>
      </c>
      <c r="W140" s="84">
        <v>4.0827886387411221</v>
      </c>
      <c r="X140" s="84"/>
      <c r="Y140" s="84"/>
    </row>
    <row r="141" spans="1:30" x14ac:dyDescent="0.25">
      <c r="A141" s="87" t="s">
        <v>521</v>
      </c>
      <c r="B141" s="87" t="s">
        <v>517</v>
      </c>
      <c r="C141" s="87" t="s">
        <v>518</v>
      </c>
      <c r="D141" s="87">
        <v>1653.5989999999999</v>
      </c>
      <c r="E141" s="87">
        <v>78244.695000000007</v>
      </c>
      <c r="F141" s="87">
        <v>2.11336884E-2</v>
      </c>
      <c r="G141" s="87">
        <v>55.257514659988381</v>
      </c>
      <c r="H141" s="87">
        <v>120</v>
      </c>
      <c r="I141" s="95">
        <v>4.0120043430945671</v>
      </c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>
        <v>2</v>
      </c>
      <c r="V141" s="87">
        <v>120</v>
      </c>
      <c r="W141" s="87">
        <v>4.0120043430945671</v>
      </c>
      <c r="X141" s="87"/>
      <c r="Y141" s="87"/>
      <c r="Z141" s="96" t="s">
        <v>34</v>
      </c>
      <c r="AA141" s="110">
        <v>-4.5118456752760777E-3</v>
      </c>
    </row>
    <row r="142" spans="1:30" x14ac:dyDescent="0.25">
      <c r="A142" s="84" t="s">
        <v>522</v>
      </c>
      <c r="B142" s="84" t="s">
        <v>517</v>
      </c>
      <c r="C142" s="84" t="s">
        <v>518</v>
      </c>
      <c r="D142" s="84">
        <v>1945.2670000000001</v>
      </c>
      <c r="E142" s="84">
        <v>78539.952999999994</v>
      </c>
      <c r="F142" s="84">
        <v>2.4767865600000001E-2</v>
      </c>
      <c r="G142" s="84">
        <v>59.013814936050068</v>
      </c>
      <c r="H142" s="84">
        <v>120</v>
      </c>
      <c r="I142" s="94">
        <v>4.077771567955021</v>
      </c>
      <c r="J142" s="85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>
        <v>3</v>
      </c>
      <c r="V142" s="84">
        <v>120</v>
      </c>
      <c r="W142" s="84">
        <v>4.077771567955021</v>
      </c>
      <c r="X142" s="84"/>
      <c r="Y142" s="84"/>
      <c r="Z142" s="98" t="s">
        <v>35</v>
      </c>
      <c r="AA142" s="99">
        <v>4.5999555994119063</v>
      </c>
    </row>
    <row r="143" spans="1:30" ht="17.25" x14ac:dyDescent="0.25">
      <c r="A143" s="87" t="s">
        <v>523</v>
      </c>
      <c r="B143" s="87" t="s">
        <v>517</v>
      </c>
      <c r="C143" s="87" t="s">
        <v>518</v>
      </c>
      <c r="D143" s="87">
        <v>2364.4029999999998</v>
      </c>
      <c r="E143" s="87">
        <v>78271.483999999997</v>
      </c>
      <c r="F143" s="87">
        <v>3.0207719099999999E-2</v>
      </c>
      <c r="G143" s="87">
        <v>80.240394669751254</v>
      </c>
      <c r="H143" s="87">
        <v>60</v>
      </c>
      <c r="I143" s="95">
        <v>4.3850270622576266</v>
      </c>
      <c r="J143" s="88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>
        <v>4</v>
      </c>
      <c r="V143" s="87">
        <v>60</v>
      </c>
      <c r="W143" s="87">
        <v>4.3850270622576266</v>
      </c>
      <c r="X143" s="87"/>
      <c r="Y143" s="87"/>
      <c r="Z143" s="98" t="s">
        <v>36</v>
      </c>
      <c r="AA143" s="100">
        <v>0.95628322890684225</v>
      </c>
    </row>
    <row r="144" spans="1:30" ht="18" x14ac:dyDescent="0.35">
      <c r="A144" s="84" t="s">
        <v>524</v>
      </c>
      <c r="B144" s="84" t="s">
        <v>517</v>
      </c>
      <c r="C144" s="84" t="s">
        <v>518</v>
      </c>
      <c r="D144" s="84">
        <v>2114.44</v>
      </c>
      <c r="E144" s="84">
        <v>77118.375</v>
      </c>
      <c r="F144" s="84">
        <v>2.74181088E-2</v>
      </c>
      <c r="G144" s="84">
        <v>71.800591108231885</v>
      </c>
      <c r="H144" s="84">
        <v>60</v>
      </c>
      <c r="I144" s="94">
        <v>4.2738927087254694</v>
      </c>
      <c r="J144" s="85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>
        <v>5</v>
      </c>
      <c r="V144" s="84">
        <v>60</v>
      </c>
      <c r="W144" s="84">
        <v>4.2738927087254694</v>
      </c>
      <c r="X144" s="84"/>
      <c r="Y144" s="84"/>
      <c r="Z144" s="98" t="s">
        <v>37</v>
      </c>
      <c r="AA144" s="109">
        <v>153.62829991243703</v>
      </c>
    </row>
    <row r="145" spans="1:30" ht="18.75" x14ac:dyDescent="0.35">
      <c r="A145" s="87" t="s">
        <v>525</v>
      </c>
      <c r="B145" s="87" t="s">
        <v>517</v>
      </c>
      <c r="C145" s="87" t="s">
        <v>518</v>
      </c>
      <c r="D145" s="87">
        <v>2591.2489999999998</v>
      </c>
      <c r="E145" s="87">
        <v>82661.898000000001</v>
      </c>
      <c r="F145" s="87">
        <v>3.1347562299999999E-2</v>
      </c>
      <c r="G145" s="87">
        <v>74.781723296267117</v>
      </c>
      <c r="H145" s="87">
        <v>60</v>
      </c>
      <c r="I145" s="95">
        <v>4.3145735141653203</v>
      </c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>
        <v>6</v>
      </c>
      <c r="V145" s="87">
        <v>60</v>
      </c>
      <c r="W145" s="87">
        <v>4.3145735141653203</v>
      </c>
      <c r="X145" s="87"/>
      <c r="Y145" s="87"/>
      <c r="Z145" s="98" t="s">
        <v>38</v>
      </c>
      <c r="AA145" s="99">
        <v>9.0236913505521557</v>
      </c>
    </row>
    <row r="146" spans="1:30" ht="15.75" thickBot="1" x14ac:dyDescent="0.3">
      <c r="A146" s="84" t="s">
        <v>526</v>
      </c>
      <c r="B146" s="84" t="s">
        <v>517</v>
      </c>
      <c r="C146" s="84" t="s">
        <v>518</v>
      </c>
      <c r="D146" s="84">
        <v>2578.3139999999999</v>
      </c>
      <c r="E146" s="84">
        <v>76876.991999999998</v>
      </c>
      <c r="F146" s="84">
        <v>3.3538174900000002E-2</v>
      </c>
      <c r="G146" s="84">
        <v>89.128927306849931</v>
      </c>
      <c r="H146" s="84">
        <v>30</v>
      </c>
      <c r="I146" s="94">
        <v>4.4900839429176163</v>
      </c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>
        <v>7</v>
      </c>
      <c r="V146" s="84">
        <v>30</v>
      </c>
      <c r="W146" s="84">
        <v>4.4900839429176163</v>
      </c>
      <c r="X146" s="84"/>
      <c r="Y146" s="84"/>
      <c r="Z146" s="103" t="s">
        <v>7</v>
      </c>
      <c r="AA146" s="104" t="s">
        <v>39</v>
      </c>
    </row>
    <row r="147" spans="1:30" x14ac:dyDescent="0.25">
      <c r="A147" s="87" t="s">
        <v>527</v>
      </c>
      <c r="B147" s="87" t="s">
        <v>517</v>
      </c>
      <c r="C147" s="87" t="s">
        <v>518</v>
      </c>
      <c r="D147" s="87">
        <v>2751.3130000000001</v>
      </c>
      <c r="E147" s="87">
        <v>78134.320000000007</v>
      </c>
      <c r="F147" s="87">
        <v>3.5212605700000003E-2</v>
      </c>
      <c r="G147" s="87">
        <v>92.318785290832565</v>
      </c>
      <c r="H147" s="87">
        <v>30</v>
      </c>
      <c r="I147" s="95">
        <v>4.5252476450782595</v>
      </c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>
        <v>8</v>
      </c>
      <c r="V147" s="87">
        <v>30</v>
      </c>
      <c r="W147" s="87">
        <v>4.5252476450782595</v>
      </c>
      <c r="X147" s="87"/>
      <c r="Y147" s="87"/>
    </row>
    <row r="148" spans="1:30" x14ac:dyDescent="0.25">
      <c r="A148" s="84" t="s">
        <v>528</v>
      </c>
      <c r="B148" s="84" t="s">
        <v>517</v>
      </c>
      <c r="C148" s="84" t="s">
        <v>518</v>
      </c>
      <c r="D148" s="84">
        <v>2945.5050000000001</v>
      </c>
      <c r="E148" s="84">
        <v>81449.116999999998</v>
      </c>
      <c r="F148" s="84">
        <v>3.6163743800000002E-2</v>
      </c>
      <c r="G148" s="84">
        <v>86.323457209043468</v>
      </c>
      <c r="H148" s="84">
        <v>30</v>
      </c>
      <c r="I148" s="94">
        <v>4.4581013712257462</v>
      </c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>
        <v>9</v>
      </c>
      <c r="V148" s="84">
        <v>30</v>
      </c>
      <c r="W148" s="84">
        <v>4.4581013712257462</v>
      </c>
      <c r="X148" s="84"/>
      <c r="Y148" s="84"/>
    </row>
    <row r="149" spans="1:30" x14ac:dyDescent="0.25">
      <c r="A149" s="87" t="s">
        <v>529</v>
      </c>
      <c r="B149" s="87" t="s">
        <v>517</v>
      </c>
      <c r="C149" s="87" t="s">
        <v>518</v>
      </c>
      <c r="D149" s="87">
        <v>2286.7460000000001</v>
      </c>
      <c r="E149" s="87">
        <v>71010.531000000003</v>
      </c>
      <c r="F149" s="87">
        <v>3.2202913700000002E-2</v>
      </c>
      <c r="G149" s="87">
        <v>85.565297140897414</v>
      </c>
      <c r="H149" s="87">
        <v>15</v>
      </c>
      <c r="I149" s="95">
        <v>4.4492797937154602</v>
      </c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>
        <v>10</v>
      </c>
      <c r="V149" s="87">
        <v>15</v>
      </c>
      <c r="W149" s="87">
        <v>4.4492797937154602</v>
      </c>
      <c r="X149" s="87"/>
      <c r="Y149" s="87"/>
    </row>
    <row r="150" spans="1:30" x14ac:dyDescent="0.25">
      <c r="A150" s="84" t="s">
        <v>530</v>
      </c>
      <c r="B150" s="84" t="s">
        <v>517</v>
      </c>
      <c r="C150" s="84" t="s">
        <v>518</v>
      </c>
      <c r="D150" s="84">
        <v>2812.4630000000002</v>
      </c>
      <c r="E150" s="84">
        <v>75561.608999999997</v>
      </c>
      <c r="F150" s="84">
        <v>3.7220792900000001E-2</v>
      </c>
      <c r="G150" s="84">
        <v>97.605127110355653</v>
      </c>
      <c r="H150" s="84">
        <v>15</v>
      </c>
      <c r="I150" s="94">
        <v>4.5809300239076949</v>
      </c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>
        <v>11</v>
      </c>
      <c r="V150" s="84">
        <v>15</v>
      </c>
      <c r="W150" s="84">
        <v>4.5809300239076949</v>
      </c>
      <c r="X150" s="84"/>
      <c r="Y150" s="84"/>
    </row>
    <row r="151" spans="1:30" x14ac:dyDescent="0.25">
      <c r="A151" s="87" t="s">
        <v>531</v>
      </c>
      <c r="B151" s="87" t="s">
        <v>517</v>
      </c>
      <c r="C151" s="87" t="s">
        <v>518</v>
      </c>
      <c r="D151" s="87">
        <v>2831.5210000000002</v>
      </c>
      <c r="E151" s="87">
        <v>75952.258000000002</v>
      </c>
      <c r="F151" s="87">
        <v>3.7280274100000003E-2</v>
      </c>
      <c r="G151" s="87">
        <v>88.999165262851747</v>
      </c>
      <c r="H151" s="87">
        <v>15</v>
      </c>
      <c r="I151" s="95">
        <v>4.4886269906190748</v>
      </c>
      <c r="J151" s="88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>
        <v>12</v>
      </c>
      <c r="V151" s="87">
        <v>15</v>
      </c>
      <c r="W151" s="87">
        <v>4.4886269906190748</v>
      </c>
      <c r="X151" s="87"/>
      <c r="Y151" s="87"/>
    </row>
    <row r="152" spans="1:30" x14ac:dyDescent="0.25">
      <c r="A152" s="84" t="s">
        <v>532</v>
      </c>
      <c r="B152" s="84" t="s">
        <v>517</v>
      </c>
      <c r="C152" s="84" t="s">
        <v>518</v>
      </c>
      <c r="D152" s="84">
        <v>2705.2130000000002</v>
      </c>
      <c r="E152" s="84">
        <v>71925.210999999996</v>
      </c>
      <c r="F152" s="84">
        <v>3.7611471200000003E-2</v>
      </c>
      <c r="G152" s="84">
        <v>100</v>
      </c>
      <c r="H152" s="84">
        <v>0</v>
      </c>
      <c r="I152" s="94">
        <v>4.6051701859880918</v>
      </c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>
        <v>13</v>
      </c>
      <c r="V152" s="84">
        <v>0</v>
      </c>
      <c r="W152" s="84">
        <v>4.6051701859880918</v>
      </c>
      <c r="X152" s="84"/>
      <c r="Y152" s="84"/>
    </row>
    <row r="153" spans="1:30" x14ac:dyDescent="0.25">
      <c r="A153" s="87" t="s">
        <v>533</v>
      </c>
      <c r="B153" s="87" t="s">
        <v>517</v>
      </c>
      <c r="C153" s="87" t="s">
        <v>518</v>
      </c>
      <c r="D153" s="87">
        <v>2745.7240000000002</v>
      </c>
      <c r="E153" s="87">
        <v>72008.483999999997</v>
      </c>
      <c r="F153" s="87">
        <v>3.81305625E-2</v>
      </c>
      <c r="G153" s="87">
        <v>100</v>
      </c>
      <c r="H153" s="87">
        <v>0</v>
      </c>
      <c r="I153" s="95">
        <v>4.6051701859880918</v>
      </c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>
        <v>14</v>
      </c>
      <c r="V153" s="87">
        <v>0</v>
      </c>
      <c r="W153" s="87">
        <v>4.6051701859880918</v>
      </c>
      <c r="X153" s="87"/>
      <c r="Y153" s="87"/>
    </row>
    <row r="154" spans="1:30" x14ac:dyDescent="0.25">
      <c r="A154" s="84" t="s">
        <v>534</v>
      </c>
      <c r="B154" s="84" t="s">
        <v>517</v>
      </c>
      <c r="C154" s="84" t="s">
        <v>518</v>
      </c>
      <c r="D154" s="84">
        <v>2854.4940000000001</v>
      </c>
      <c r="E154" s="84">
        <v>68173.945000000007</v>
      </c>
      <c r="F154" s="84">
        <v>4.1870747E-2</v>
      </c>
      <c r="G154" s="84">
        <v>100</v>
      </c>
      <c r="H154" s="84">
        <v>0</v>
      </c>
      <c r="I154" s="94">
        <v>4.6051701859880918</v>
      </c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>
        <v>15</v>
      </c>
      <c r="V154" s="84">
        <v>0</v>
      </c>
      <c r="W154" s="84">
        <v>4.6051701859880918</v>
      </c>
      <c r="X154" s="84"/>
      <c r="Y154" s="84"/>
    </row>
    <row r="155" spans="1:30" ht="15.75" thickBot="1" x14ac:dyDescent="0.3">
      <c r="A155" s="87"/>
      <c r="B155" s="87"/>
      <c r="C155" s="87"/>
      <c r="D155" s="87"/>
      <c r="E155" s="87"/>
      <c r="F155" s="87"/>
      <c r="G155" s="87"/>
      <c r="H155" s="87"/>
      <c r="I155" s="87"/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30" ht="16.5" thickTop="1" thickBot="1" x14ac:dyDescent="0.3">
      <c r="A156" s="84" t="s">
        <v>402</v>
      </c>
      <c r="B156" s="84" t="s">
        <v>535</v>
      </c>
      <c r="C156" s="84" t="s">
        <v>536</v>
      </c>
      <c r="D156" s="84">
        <v>8.9060000000000006</v>
      </c>
      <c r="E156" s="84">
        <v>78846.562999999995</v>
      </c>
      <c r="F156" s="84">
        <v>1.129536E-4</v>
      </c>
      <c r="G156" s="84"/>
      <c r="H156" s="84"/>
      <c r="I156" s="84"/>
      <c r="J156" s="85"/>
      <c r="K156" s="84"/>
      <c r="L156" s="84"/>
      <c r="M156" s="84"/>
      <c r="N156" s="84"/>
      <c r="O156" s="84"/>
      <c r="P156" s="84"/>
      <c r="Q156" s="84"/>
      <c r="R156" s="84" t="s">
        <v>537</v>
      </c>
      <c r="S156" s="84"/>
      <c r="T156" s="84">
        <v>8</v>
      </c>
      <c r="U156" s="84"/>
      <c r="V156" s="84"/>
      <c r="W156" s="84"/>
      <c r="X156" s="84"/>
      <c r="Y156" s="84"/>
      <c r="Z156" s="86" t="s">
        <v>28</v>
      </c>
      <c r="AA156" s="86" t="s">
        <v>29</v>
      </c>
      <c r="AB156" s="86" t="s">
        <v>30</v>
      </c>
      <c r="AC156" s="86" t="s">
        <v>31</v>
      </c>
      <c r="AD156" s="86" t="s">
        <v>32</v>
      </c>
    </row>
    <row r="157" spans="1:30" ht="15.75" thickTop="1" x14ac:dyDescent="0.25">
      <c r="A157" s="87" t="s">
        <v>406</v>
      </c>
      <c r="B157" s="87" t="s">
        <v>535</v>
      </c>
      <c r="C157" s="87"/>
      <c r="D157" s="87"/>
      <c r="E157" s="87">
        <v>75100.391000000003</v>
      </c>
      <c r="F157" s="87">
        <v>0</v>
      </c>
      <c r="G157" s="87"/>
      <c r="H157" s="87"/>
      <c r="I157" s="87"/>
      <c r="J157" s="88"/>
      <c r="K157" s="87"/>
      <c r="L157" s="87"/>
      <c r="M157" s="87"/>
      <c r="N157" s="87"/>
      <c r="O157" s="87"/>
      <c r="P157" s="87"/>
      <c r="Q157" s="87"/>
      <c r="R157" s="87" t="s">
        <v>28</v>
      </c>
      <c r="S157" s="87"/>
      <c r="T157" s="87">
        <v>162</v>
      </c>
      <c r="U157" s="87"/>
      <c r="V157" s="87"/>
      <c r="W157" s="87"/>
      <c r="X157" s="87"/>
      <c r="Y157" s="87"/>
      <c r="Z157" s="89">
        <v>120</v>
      </c>
      <c r="AA157" s="91">
        <v>0.6408210835439897</v>
      </c>
      <c r="AB157" s="91">
        <v>0.63128788261673041</v>
      </c>
      <c r="AC157" s="91">
        <v>0.65107201260756264</v>
      </c>
      <c r="AD157" s="91">
        <v>0.64106032625609422</v>
      </c>
    </row>
    <row r="158" spans="1:30" x14ac:dyDescent="0.25">
      <c r="A158" s="84" t="s">
        <v>407</v>
      </c>
      <c r="B158" s="84" t="s">
        <v>535</v>
      </c>
      <c r="C158" s="84" t="s">
        <v>536</v>
      </c>
      <c r="D158" s="84">
        <v>9.5060000000000002</v>
      </c>
      <c r="E158" s="84">
        <v>81869.991999999998</v>
      </c>
      <c r="F158" s="84">
        <v>1.1611090000000001E-4</v>
      </c>
      <c r="G158" s="84"/>
      <c r="H158" s="84"/>
      <c r="I158" s="84"/>
      <c r="J158" s="85"/>
      <c r="K158" s="84"/>
      <c r="L158" s="84"/>
      <c r="M158" s="84"/>
      <c r="N158" s="84"/>
      <c r="O158" s="84"/>
      <c r="P158" s="84"/>
      <c r="Q158" s="84"/>
      <c r="R158" s="84" t="s">
        <v>33</v>
      </c>
      <c r="S158" s="84"/>
      <c r="T158" s="84">
        <v>176</v>
      </c>
      <c r="U158" s="84"/>
      <c r="V158" s="84"/>
      <c r="W158" s="84"/>
      <c r="X158" s="84"/>
      <c r="Y158" s="84"/>
      <c r="Z158" s="89">
        <v>60</v>
      </c>
      <c r="AA158" s="91">
        <v>0.7904813853938919</v>
      </c>
      <c r="AB158" s="91">
        <v>0.75955717546008861</v>
      </c>
      <c r="AC158" s="91">
        <v>0.79223636375492679</v>
      </c>
      <c r="AD158" s="91">
        <v>0.7807583082029691</v>
      </c>
    </row>
    <row r="159" spans="1:30" x14ac:dyDescent="0.25">
      <c r="A159" s="87" t="s">
        <v>408</v>
      </c>
      <c r="B159" s="87" t="s">
        <v>535</v>
      </c>
      <c r="C159" s="87"/>
      <c r="D159" s="87"/>
      <c r="E159" s="87">
        <v>91204.976999999999</v>
      </c>
      <c r="F159" s="87">
        <v>0</v>
      </c>
      <c r="G159" s="87"/>
      <c r="H159" s="87"/>
      <c r="I159" s="87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9">
        <v>30</v>
      </c>
      <c r="AA159" s="91">
        <v>0.88182827431787392</v>
      </c>
      <c r="AB159" s="91">
        <v>0.84320206010014176</v>
      </c>
      <c r="AC159" s="91">
        <v>0.8675914160815329</v>
      </c>
      <c r="AD159" s="91">
        <v>0.86420725016651623</v>
      </c>
    </row>
    <row r="160" spans="1:30" x14ac:dyDescent="0.25">
      <c r="A160" s="84" t="s">
        <v>409</v>
      </c>
      <c r="B160" s="84" t="s">
        <v>535</v>
      </c>
      <c r="C160" s="84" t="s">
        <v>536</v>
      </c>
      <c r="D160" s="84">
        <v>1.1040000000000001</v>
      </c>
      <c r="E160" s="84">
        <v>81834.608999999997</v>
      </c>
      <c r="F160" s="84">
        <v>1.3490599999999999E-5</v>
      </c>
      <c r="G160" s="84"/>
      <c r="H160" s="84"/>
      <c r="I160" s="8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9">
        <v>15</v>
      </c>
      <c r="AA160" s="91">
        <v>0.91272844337717363</v>
      </c>
      <c r="AB160" s="91">
        <v>0.95828178180144075</v>
      </c>
      <c r="AC160" s="91">
        <v>0.94844023937710464</v>
      </c>
      <c r="AD160" s="91">
        <v>0.93981682151857304</v>
      </c>
    </row>
    <row r="161" spans="1:30" ht="15.75" thickBot="1" x14ac:dyDescent="0.3">
      <c r="A161" s="87" t="s">
        <v>410</v>
      </c>
      <c r="B161" s="87" t="s">
        <v>535</v>
      </c>
      <c r="C161" s="87"/>
      <c r="D161" s="87"/>
      <c r="E161" s="87">
        <v>82268.156000000003</v>
      </c>
      <c r="F161" s="87">
        <v>0</v>
      </c>
      <c r="G161" s="87"/>
      <c r="H161" s="87"/>
      <c r="I161" s="87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92">
        <v>0</v>
      </c>
      <c r="AA161" s="93">
        <v>1</v>
      </c>
      <c r="AB161" s="93">
        <v>1</v>
      </c>
      <c r="AC161" s="93">
        <v>1</v>
      </c>
      <c r="AD161" s="93">
        <v>1</v>
      </c>
    </row>
    <row r="162" spans="1:30" ht="16.5" thickTop="1" thickBot="1" x14ac:dyDescent="0.3">
      <c r="A162" s="84" t="s">
        <v>538</v>
      </c>
      <c r="B162" s="84" t="s">
        <v>535</v>
      </c>
      <c r="C162" s="84" t="s">
        <v>536</v>
      </c>
      <c r="D162" s="84">
        <v>90787.781000000003</v>
      </c>
      <c r="E162" s="84">
        <v>84761.468999999997</v>
      </c>
      <c r="F162" s="84">
        <v>1.0710973048000001</v>
      </c>
      <c r="G162" s="84">
        <v>64.082108354398969</v>
      </c>
      <c r="H162" s="84">
        <v>120</v>
      </c>
      <c r="I162" s="94">
        <v>4.1601652041289441</v>
      </c>
      <c r="J162" s="85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>
        <v>1</v>
      </c>
      <c r="V162" s="84">
        <v>120</v>
      </c>
      <c r="W162" s="84">
        <v>4.1601652041289441</v>
      </c>
      <c r="X162" s="84"/>
      <c r="Y162" s="84"/>
    </row>
    <row r="163" spans="1:30" x14ac:dyDescent="0.25">
      <c r="A163" s="87" t="s">
        <v>539</v>
      </c>
      <c r="B163" s="87" t="s">
        <v>535</v>
      </c>
      <c r="C163" s="87" t="s">
        <v>536</v>
      </c>
      <c r="D163" s="87">
        <v>86627.148000000001</v>
      </c>
      <c r="E163" s="87">
        <v>84225.68</v>
      </c>
      <c r="F163" s="87">
        <v>1.0285123017</v>
      </c>
      <c r="G163" s="87">
        <v>63.128788261673044</v>
      </c>
      <c r="H163" s="87">
        <v>120</v>
      </c>
      <c r="I163" s="95">
        <v>4.1451768978609795</v>
      </c>
      <c r="J163" s="88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>
        <v>2</v>
      </c>
      <c r="V163" s="87">
        <v>120</v>
      </c>
      <c r="W163" s="87">
        <v>4.1451768978609795</v>
      </c>
      <c r="X163" s="87"/>
      <c r="Y163" s="87"/>
      <c r="Z163" s="96" t="s">
        <v>34</v>
      </c>
      <c r="AA163" s="110">
        <v>-3.6675668094597576E-3</v>
      </c>
    </row>
    <row r="164" spans="1:30" x14ac:dyDescent="0.25">
      <c r="A164" s="84" t="s">
        <v>540</v>
      </c>
      <c r="B164" s="84" t="s">
        <v>535</v>
      </c>
      <c r="C164" s="84" t="s">
        <v>536</v>
      </c>
      <c r="D164" s="84">
        <v>88036.789000000004</v>
      </c>
      <c r="E164" s="84">
        <v>83096.898000000001</v>
      </c>
      <c r="F164" s="84">
        <v>1.0594473575000001</v>
      </c>
      <c r="G164" s="84">
        <v>65.10720126075627</v>
      </c>
      <c r="H164" s="84">
        <v>120</v>
      </c>
      <c r="I164" s="94">
        <v>4.1760351615415514</v>
      </c>
      <c r="J164" s="85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>
        <v>3</v>
      </c>
      <c r="V164" s="84">
        <v>120</v>
      </c>
      <c r="W164" s="84">
        <v>4.1760351615415514</v>
      </c>
      <c r="X164" s="84"/>
      <c r="Y164" s="84"/>
      <c r="Z164" s="98" t="s">
        <v>35</v>
      </c>
      <c r="AA164" s="99">
        <v>4.5900527315579271</v>
      </c>
    </row>
    <row r="165" spans="1:30" ht="17.25" x14ac:dyDescent="0.25">
      <c r="A165" s="87" t="s">
        <v>541</v>
      </c>
      <c r="B165" s="87" t="s">
        <v>535</v>
      </c>
      <c r="C165" s="87" t="s">
        <v>536</v>
      </c>
      <c r="D165" s="87">
        <v>105419.352</v>
      </c>
      <c r="E165" s="87">
        <v>79788.383000000002</v>
      </c>
      <c r="F165" s="87">
        <v>1.3212368522</v>
      </c>
      <c r="G165" s="87">
        <v>79.048138539389186</v>
      </c>
      <c r="H165" s="87">
        <v>60</v>
      </c>
      <c r="I165" s="95">
        <v>4.3700570154894107</v>
      </c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>
        <v>4</v>
      </c>
      <c r="V165" s="87">
        <v>60</v>
      </c>
      <c r="W165" s="87">
        <v>4.3700570154894107</v>
      </c>
      <c r="X165" s="87"/>
      <c r="Y165" s="87"/>
      <c r="Z165" s="98" t="s">
        <v>36</v>
      </c>
      <c r="AA165" s="100">
        <v>0.98126123624098816</v>
      </c>
    </row>
    <row r="166" spans="1:30" ht="18" x14ac:dyDescent="0.35">
      <c r="A166" s="84" t="s">
        <v>542</v>
      </c>
      <c r="B166" s="84" t="s">
        <v>535</v>
      </c>
      <c r="C166" s="84" t="s">
        <v>536</v>
      </c>
      <c r="D166" s="84">
        <v>100328.742</v>
      </c>
      <c r="E166" s="84">
        <v>81074.773000000001</v>
      </c>
      <c r="F166" s="84">
        <v>1.2374840939</v>
      </c>
      <c r="G166" s="84">
        <v>75.955717546008856</v>
      </c>
      <c r="H166" s="84">
        <v>60</v>
      </c>
      <c r="I166" s="94">
        <v>4.3301505066034682</v>
      </c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>
        <v>5</v>
      </c>
      <c r="V166" s="84">
        <v>60</v>
      </c>
      <c r="W166" s="84">
        <v>4.3301505066034682</v>
      </c>
      <c r="X166" s="84"/>
      <c r="Y166" s="84"/>
      <c r="Z166" s="98" t="s">
        <v>37</v>
      </c>
      <c r="AA166" s="109">
        <v>188.99374341923649</v>
      </c>
    </row>
    <row r="167" spans="1:30" ht="18.75" x14ac:dyDescent="0.35">
      <c r="A167" s="87" t="s">
        <v>543</v>
      </c>
      <c r="B167" s="87" t="s">
        <v>535</v>
      </c>
      <c r="C167" s="87" t="s">
        <v>536</v>
      </c>
      <c r="D167" s="87">
        <v>105205.742</v>
      </c>
      <c r="E167" s="87">
        <v>81608.851999999999</v>
      </c>
      <c r="F167" s="87">
        <v>1.2891462067999999</v>
      </c>
      <c r="G167" s="87">
        <v>79.223636375492674</v>
      </c>
      <c r="H167" s="87">
        <v>60</v>
      </c>
      <c r="I167" s="95">
        <v>4.3722746933807981</v>
      </c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>
        <v>6</v>
      </c>
      <c r="V167" s="87">
        <v>60</v>
      </c>
      <c r="W167" s="87">
        <v>4.3722746933807981</v>
      </c>
      <c r="X167" s="87"/>
      <c r="Y167" s="87"/>
      <c r="Z167" s="98" t="s">
        <v>38</v>
      </c>
      <c r="AA167" s="99">
        <v>7.3351336189195155</v>
      </c>
    </row>
    <row r="168" spans="1:30" ht="15.75" thickBot="1" x14ac:dyDescent="0.3">
      <c r="A168" s="84" t="s">
        <v>544</v>
      </c>
      <c r="B168" s="84" t="s">
        <v>535</v>
      </c>
      <c r="C168" s="84" t="s">
        <v>536</v>
      </c>
      <c r="D168" s="84">
        <v>109116.18799999999</v>
      </c>
      <c r="E168" s="84">
        <v>74031.664000000004</v>
      </c>
      <c r="F168" s="84">
        <v>1.4739124058999999</v>
      </c>
      <c r="G168" s="84">
        <v>88.182827431787388</v>
      </c>
      <c r="H168" s="84">
        <v>30</v>
      </c>
      <c r="I168" s="94">
        <v>4.4794122437363066</v>
      </c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>
        <v>7</v>
      </c>
      <c r="V168" s="84">
        <v>30</v>
      </c>
      <c r="W168" s="84">
        <v>4.4794122437363066</v>
      </c>
      <c r="X168" s="84"/>
      <c r="Y168" s="84"/>
      <c r="Z168" s="103" t="s">
        <v>7</v>
      </c>
      <c r="AA168" s="104" t="s">
        <v>39</v>
      </c>
    </row>
    <row r="169" spans="1:30" x14ac:dyDescent="0.25">
      <c r="A169" s="87" t="s">
        <v>545</v>
      </c>
      <c r="B169" s="87" t="s">
        <v>535</v>
      </c>
      <c r="C169" s="87" t="s">
        <v>536</v>
      </c>
      <c r="D169" s="87">
        <v>100875.984</v>
      </c>
      <c r="E169" s="87">
        <v>73430.820000000007</v>
      </c>
      <c r="F169" s="87">
        <v>1.3737553795999999</v>
      </c>
      <c r="G169" s="87">
        <v>84.320206010014175</v>
      </c>
      <c r="H169" s="87">
        <v>30</v>
      </c>
      <c r="I169" s="95">
        <v>4.4346215279828352</v>
      </c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>
        <v>8</v>
      </c>
      <c r="V169" s="87">
        <v>30</v>
      </c>
      <c r="W169" s="87">
        <v>4.4346215279828352</v>
      </c>
      <c r="X169" s="87"/>
      <c r="Y169" s="87"/>
    </row>
    <row r="170" spans="1:30" x14ac:dyDescent="0.25">
      <c r="A170" s="84" t="s">
        <v>546</v>
      </c>
      <c r="B170" s="84" t="s">
        <v>535</v>
      </c>
      <c r="C170" s="84" t="s">
        <v>536</v>
      </c>
      <c r="D170" s="84">
        <v>100408.258</v>
      </c>
      <c r="E170" s="84">
        <v>71122.656000000003</v>
      </c>
      <c r="F170" s="84">
        <v>1.4117619286</v>
      </c>
      <c r="G170" s="84">
        <v>86.759141608153286</v>
      </c>
      <c r="H170" s="84">
        <v>30</v>
      </c>
      <c r="I170" s="94">
        <v>4.4631357920433539</v>
      </c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v>9</v>
      </c>
      <c r="V170" s="84">
        <v>30</v>
      </c>
      <c r="W170" s="84">
        <v>4.4631357920433539</v>
      </c>
      <c r="X170" s="84"/>
      <c r="Y170" s="84"/>
    </row>
    <row r="171" spans="1:30" x14ac:dyDescent="0.25">
      <c r="A171" s="87" t="s">
        <v>547</v>
      </c>
      <c r="B171" s="87" t="s">
        <v>535</v>
      </c>
      <c r="C171" s="87" t="s">
        <v>536</v>
      </c>
      <c r="D171" s="87">
        <v>132454.391</v>
      </c>
      <c r="E171" s="87">
        <v>86823.547000000006</v>
      </c>
      <c r="F171" s="87">
        <v>1.5255583949</v>
      </c>
      <c r="G171" s="87">
        <v>91.272844337717359</v>
      </c>
      <c r="H171" s="87">
        <v>15</v>
      </c>
      <c r="I171" s="95">
        <v>4.5138533100370344</v>
      </c>
      <c r="J171" s="88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>
        <v>10</v>
      </c>
      <c r="V171" s="87">
        <v>15</v>
      </c>
      <c r="W171" s="87">
        <v>4.5138533100370344</v>
      </c>
      <c r="X171" s="87"/>
      <c r="Y171" s="87"/>
    </row>
    <row r="172" spans="1:30" x14ac:dyDescent="0.25">
      <c r="A172" s="84" t="s">
        <v>548</v>
      </c>
      <c r="B172" s="84" t="s">
        <v>535</v>
      </c>
      <c r="C172" s="84" t="s">
        <v>536</v>
      </c>
      <c r="D172" s="84">
        <v>113508.359</v>
      </c>
      <c r="E172" s="84">
        <v>72704.016000000003</v>
      </c>
      <c r="F172" s="84">
        <v>1.5612391892999999</v>
      </c>
      <c r="G172" s="84">
        <v>95.828178180144079</v>
      </c>
      <c r="H172" s="84">
        <v>15</v>
      </c>
      <c r="I172" s="94">
        <v>4.5625567772195605</v>
      </c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>
        <v>11</v>
      </c>
      <c r="V172" s="84">
        <v>15</v>
      </c>
      <c r="W172" s="84">
        <v>4.5625567772195605</v>
      </c>
      <c r="X172" s="84"/>
      <c r="Y172" s="84"/>
    </row>
    <row r="173" spans="1:30" x14ac:dyDescent="0.25">
      <c r="A173" s="87" t="s">
        <v>549</v>
      </c>
      <c r="B173" s="87" t="s">
        <v>535</v>
      </c>
      <c r="C173" s="87" t="s">
        <v>536</v>
      </c>
      <c r="D173" s="87">
        <v>120241.609</v>
      </c>
      <c r="E173" s="87">
        <v>77911.156000000003</v>
      </c>
      <c r="F173" s="87">
        <v>1.5433169673</v>
      </c>
      <c r="G173" s="87">
        <v>94.84402393771046</v>
      </c>
      <c r="H173" s="87">
        <v>15</v>
      </c>
      <c r="I173" s="95">
        <v>4.5522336889950505</v>
      </c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>
        <v>12</v>
      </c>
      <c r="V173" s="87">
        <v>15</v>
      </c>
      <c r="W173" s="87">
        <v>4.5522336889950505</v>
      </c>
      <c r="X173" s="87"/>
      <c r="Y173" s="87"/>
    </row>
    <row r="174" spans="1:30" x14ac:dyDescent="0.25">
      <c r="A174" s="84" t="s">
        <v>550</v>
      </c>
      <c r="B174" s="84" t="s">
        <v>535</v>
      </c>
      <c r="C174" s="84" t="s">
        <v>536</v>
      </c>
      <c r="D174" s="84">
        <v>125331.617</v>
      </c>
      <c r="E174" s="84">
        <v>74985</v>
      </c>
      <c r="F174" s="84">
        <v>1.6714225112000001</v>
      </c>
      <c r="G174" s="84">
        <v>100</v>
      </c>
      <c r="H174" s="84">
        <v>0</v>
      </c>
      <c r="I174" s="94">
        <v>4.6051701859880918</v>
      </c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>
        <v>13</v>
      </c>
      <c r="V174" s="84">
        <v>0</v>
      </c>
      <c r="W174" s="84">
        <v>4.6051701859880918</v>
      </c>
      <c r="X174" s="84"/>
      <c r="Y174" s="84"/>
    </row>
    <row r="175" spans="1:30" x14ac:dyDescent="0.25">
      <c r="A175" s="87" t="s">
        <v>551</v>
      </c>
      <c r="B175" s="87" t="s">
        <v>535</v>
      </c>
      <c r="C175" s="87" t="s">
        <v>536</v>
      </c>
      <c r="D175" s="87">
        <v>118448.742</v>
      </c>
      <c r="E175" s="87">
        <v>72703.398000000001</v>
      </c>
      <c r="F175" s="87">
        <v>1.6292050338999999</v>
      </c>
      <c r="G175" s="87">
        <v>100</v>
      </c>
      <c r="H175" s="87">
        <v>0</v>
      </c>
      <c r="I175" s="95">
        <v>4.6051701859880918</v>
      </c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>
        <v>14</v>
      </c>
      <c r="V175" s="87">
        <v>0</v>
      </c>
      <c r="W175" s="87">
        <v>4.6051701859880918</v>
      </c>
      <c r="X175" s="87"/>
      <c r="Y175" s="87"/>
    </row>
    <row r="176" spans="1:30" x14ac:dyDescent="0.25">
      <c r="A176" s="84" t="s">
        <v>552</v>
      </c>
      <c r="B176" s="84" t="s">
        <v>535</v>
      </c>
      <c r="C176" s="84" t="s">
        <v>536</v>
      </c>
      <c r="D176" s="84">
        <v>127814.516</v>
      </c>
      <c r="E176" s="84">
        <v>78548.085999999996</v>
      </c>
      <c r="F176" s="84">
        <v>1.6272136281</v>
      </c>
      <c r="G176" s="84">
        <v>100</v>
      </c>
      <c r="H176" s="84">
        <v>0</v>
      </c>
      <c r="I176" s="94">
        <v>4.6051701859880918</v>
      </c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>
        <v>15</v>
      </c>
      <c r="V176" s="84">
        <v>0</v>
      </c>
      <c r="W176" s="84">
        <v>4.6051701859880918</v>
      </c>
      <c r="X176" s="84"/>
      <c r="Y176" s="84"/>
    </row>
    <row r="177" spans="1:30" ht="15.75" thickBot="1" x14ac:dyDescent="0.3">
      <c r="A177" s="87"/>
      <c r="B177" s="87"/>
      <c r="C177" s="87"/>
      <c r="D177" s="87"/>
      <c r="E177" s="87"/>
      <c r="F177" s="87"/>
      <c r="G177" s="87"/>
      <c r="H177" s="87"/>
      <c r="I177" s="87"/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30" ht="16.5" thickTop="1" thickBot="1" x14ac:dyDescent="0.3">
      <c r="A178" s="84" t="s">
        <v>402</v>
      </c>
      <c r="B178" s="84" t="s">
        <v>553</v>
      </c>
      <c r="C178" s="84"/>
      <c r="D178" s="84"/>
      <c r="E178" s="84">
        <v>78846.562999999995</v>
      </c>
      <c r="F178" s="84">
        <v>0</v>
      </c>
      <c r="G178" s="84"/>
      <c r="H178" s="84"/>
      <c r="I178" s="84"/>
      <c r="J178" s="85"/>
      <c r="K178" s="84"/>
      <c r="L178" s="84"/>
      <c r="M178" s="84"/>
      <c r="N178" s="84"/>
      <c r="O178" s="84"/>
      <c r="P178" s="84"/>
      <c r="Q178" s="84"/>
      <c r="R178" s="84" t="s">
        <v>554</v>
      </c>
      <c r="S178" s="84"/>
      <c r="T178" s="84">
        <v>9</v>
      </c>
      <c r="U178" s="84"/>
      <c r="V178" s="84"/>
      <c r="W178" s="84"/>
      <c r="X178" s="84"/>
      <c r="Y178" s="84"/>
      <c r="Z178" s="86" t="s">
        <v>28</v>
      </c>
      <c r="AA178" s="86" t="s">
        <v>29</v>
      </c>
      <c r="AB178" s="86" t="s">
        <v>30</v>
      </c>
      <c r="AC178" s="86" t="s">
        <v>31</v>
      </c>
      <c r="AD178" s="86" t="s">
        <v>32</v>
      </c>
    </row>
    <row r="179" spans="1:30" ht="15.75" thickTop="1" x14ac:dyDescent="0.25">
      <c r="A179" s="87" t="s">
        <v>406</v>
      </c>
      <c r="B179" s="87" t="s">
        <v>553</v>
      </c>
      <c r="C179" s="87" t="s">
        <v>555</v>
      </c>
      <c r="D179" s="87">
        <v>7.0679999999999996</v>
      </c>
      <c r="E179" s="87">
        <v>75100.391000000003</v>
      </c>
      <c r="F179" s="87">
        <v>9.4114E-5</v>
      </c>
      <c r="G179" s="87"/>
      <c r="H179" s="87"/>
      <c r="I179" s="87"/>
      <c r="J179" s="88"/>
      <c r="K179" s="87"/>
      <c r="L179" s="87"/>
      <c r="M179" s="87"/>
      <c r="N179" s="87"/>
      <c r="O179" s="87"/>
      <c r="P179" s="87"/>
      <c r="Q179" s="87"/>
      <c r="R179" s="87" t="s">
        <v>28</v>
      </c>
      <c r="S179" s="87"/>
      <c r="T179" s="87">
        <v>184</v>
      </c>
      <c r="U179" s="87"/>
      <c r="V179" s="87"/>
      <c r="W179" s="87"/>
      <c r="X179" s="87"/>
      <c r="Y179" s="87"/>
      <c r="Z179" s="89">
        <v>120</v>
      </c>
      <c r="AA179" s="91" t="s">
        <v>596</v>
      </c>
      <c r="AB179" s="106" t="s">
        <v>597</v>
      </c>
      <c r="AC179" s="106" t="s">
        <v>598</v>
      </c>
      <c r="AD179" s="91" t="s">
        <v>43</v>
      </c>
    </row>
    <row r="180" spans="1:30" x14ac:dyDescent="0.25">
      <c r="A180" s="84" t="s">
        <v>407</v>
      </c>
      <c r="B180" s="84" t="s">
        <v>553</v>
      </c>
      <c r="C180" s="84"/>
      <c r="D180" s="84"/>
      <c r="E180" s="84">
        <v>81869.991999999998</v>
      </c>
      <c r="F180" s="84">
        <v>0</v>
      </c>
      <c r="G180" s="84"/>
      <c r="H180" s="84"/>
      <c r="I180" s="84"/>
      <c r="J180" s="85"/>
      <c r="K180" s="84"/>
      <c r="L180" s="84"/>
      <c r="M180" s="84"/>
      <c r="N180" s="84"/>
      <c r="O180" s="84"/>
      <c r="P180" s="84"/>
      <c r="Q180" s="84"/>
      <c r="R180" s="84" t="s">
        <v>33</v>
      </c>
      <c r="S180" s="84"/>
      <c r="T180" s="84">
        <v>198</v>
      </c>
      <c r="U180" s="84"/>
      <c r="V180" s="84"/>
      <c r="W180" s="84"/>
      <c r="X180" s="84"/>
      <c r="Y180" s="84"/>
      <c r="Z180" s="89">
        <v>60</v>
      </c>
      <c r="AA180" s="91">
        <v>0.17098722079823131</v>
      </c>
      <c r="AB180" s="91">
        <v>0.15657667579443382</v>
      </c>
      <c r="AC180" s="91">
        <v>0.15799645779402507</v>
      </c>
      <c r="AD180" s="91">
        <v>0.16185345146223007</v>
      </c>
    </row>
    <row r="181" spans="1:30" x14ac:dyDescent="0.25">
      <c r="A181" s="87" t="s">
        <v>408</v>
      </c>
      <c r="B181" s="87" t="s">
        <v>553</v>
      </c>
      <c r="C181" s="87" t="s">
        <v>555</v>
      </c>
      <c r="D181" s="87">
        <v>1.7809999999999999</v>
      </c>
      <c r="E181" s="87">
        <v>91204.976999999999</v>
      </c>
      <c r="F181" s="87">
        <v>1.9527399999999999E-5</v>
      </c>
      <c r="G181" s="87"/>
      <c r="H181" s="87"/>
      <c r="I181" s="87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9">
        <v>30</v>
      </c>
      <c r="AA181" s="91">
        <v>0.34118562277001019</v>
      </c>
      <c r="AB181" s="91">
        <v>0.29117098119836621</v>
      </c>
      <c r="AC181" s="91">
        <v>0.31363212733862283</v>
      </c>
      <c r="AD181" s="91">
        <v>0.31532957710233306</v>
      </c>
    </row>
    <row r="182" spans="1:30" x14ac:dyDescent="0.25">
      <c r="A182" s="84" t="s">
        <v>409</v>
      </c>
      <c r="B182" s="84" t="s">
        <v>553</v>
      </c>
      <c r="C182" s="84"/>
      <c r="D182" s="84"/>
      <c r="E182" s="84">
        <v>81834.608999999997</v>
      </c>
      <c r="F182" s="84">
        <v>0</v>
      </c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9">
        <v>15</v>
      </c>
      <c r="AA182" s="91">
        <v>0.51746544600386746</v>
      </c>
      <c r="AB182" s="91">
        <v>0.45899944277856819</v>
      </c>
      <c r="AC182" s="91">
        <v>0.50233844279310669</v>
      </c>
      <c r="AD182" s="91">
        <v>0.49293444385851409</v>
      </c>
    </row>
    <row r="183" spans="1:30" ht="15.75" thickBot="1" x14ac:dyDescent="0.3">
      <c r="A183" s="87" t="s">
        <v>410</v>
      </c>
      <c r="B183" s="87" t="s">
        <v>553</v>
      </c>
      <c r="C183" s="87" t="s">
        <v>555</v>
      </c>
      <c r="D183" s="87">
        <v>4.1349999999999998</v>
      </c>
      <c r="E183" s="87">
        <v>82268.156000000003</v>
      </c>
      <c r="F183" s="87">
        <v>5.0262500000000002E-5</v>
      </c>
      <c r="G183" s="87"/>
      <c r="H183" s="87"/>
      <c r="I183" s="87"/>
      <c r="J183" s="88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92">
        <v>0</v>
      </c>
      <c r="AA183" s="93">
        <v>1</v>
      </c>
      <c r="AB183" s="93">
        <v>1</v>
      </c>
      <c r="AC183" s="93">
        <v>1</v>
      </c>
      <c r="AD183" s="93">
        <v>1</v>
      </c>
    </row>
    <row r="184" spans="1:30" ht="16.5" thickTop="1" thickBot="1" x14ac:dyDescent="0.3">
      <c r="A184" s="84" t="s">
        <v>556</v>
      </c>
      <c r="B184" s="84" t="s">
        <v>553</v>
      </c>
      <c r="C184" s="84" t="s">
        <v>555</v>
      </c>
      <c r="D184" s="84">
        <v>10998.484</v>
      </c>
      <c r="E184" s="84">
        <v>76836.945000000007</v>
      </c>
      <c r="F184" s="84">
        <v>0.14314056859999999</v>
      </c>
      <c r="G184" s="84">
        <v>10.817169801610058</v>
      </c>
      <c r="H184" s="84">
        <v>120</v>
      </c>
      <c r="I184" s="94" t="s">
        <v>599</v>
      </c>
      <c r="J184" s="85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 t="s">
        <v>43</v>
      </c>
      <c r="V184" s="84">
        <v>60</v>
      </c>
      <c r="W184" s="84">
        <v>2.8390037285419401</v>
      </c>
      <c r="X184" s="84"/>
      <c r="Y184" s="84"/>
    </row>
    <row r="185" spans="1:30" x14ac:dyDescent="0.25">
      <c r="A185" s="87" t="s">
        <v>557</v>
      </c>
      <c r="B185" s="87" t="s">
        <v>553</v>
      </c>
      <c r="C185" s="87" t="s">
        <v>555</v>
      </c>
      <c r="D185" s="87">
        <v>8708.02</v>
      </c>
      <c r="E185" s="87">
        <v>76169.914000000004</v>
      </c>
      <c r="F185" s="87">
        <v>0.114323616</v>
      </c>
      <c r="G185" s="87">
        <v>9.6044020045245233</v>
      </c>
      <c r="H185" s="87">
        <v>120</v>
      </c>
      <c r="I185" s="95" t="s">
        <v>600</v>
      </c>
      <c r="J185" s="88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 t="s">
        <v>43</v>
      </c>
      <c r="V185" s="87">
        <v>60</v>
      </c>
      <c r="W185" s="87">
        <v>2.7509607381826617</v>
      </c>
      <c r="X185" s="87"/>
      <c r="Y185" s="87"/>
      <c r="Z185" s="96" t="s">
        <v>34</v>
      </c>
      <c r="AA185" s="108">
        <v>-2.9384593575870605E-2</v>
      </c>
    </row>
    <row r="186" spans="1:30" x14ac:dyDescent="0.25">
      <c r="A186" s="84" t="s">
        <v>558</v>
      </c>
      <c r="B186" s="84" t="s">
        <v>553</v>
      </c>
      <c r="C186" s="84" t="s">
        <v>555</v>
      </c>
      <c r="D186" s="84">
        <v>9971.5939999999991</v>
      </c>
      <c r="E186" s="84">
        <v>77289.148000000001</v>
      </c>
      <c r="F186" s="84">
        <v>0.1290167411</v>
      </c>
      <c r="G186" s="84">
        <v>9.9662471274692308</v>
      </c>
      <c r="H186" s="84">
        <v>120</v>
      </c>
      <c r="I186" s="94" t="s">
        <v>601</v>
      </c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 t="s">
        <v>43</v>
      </c>
      <c r="V186" s="84">
        <v>60</v>
      </c>
      <c r="W186" s="84">
        <v>2.7599875207564533</v>
      </c>
      <c r="X186" s="84"/>
      <c r="Y186" s="84"/>
      <c r="Z186" s="98" t="s">
        <v>35</v>
      </c>
      <c r="AA186" s="99">
        <v>4.4548269049724896</v>
      </c>
    </row>
    <row r="187" spans="1:30" ht="17.25" x14ac:dyDescent="0.25">
      <c r="A187" s="87" t="s">
        <v>559</v>
      </c>
      <c r="B187" s="87" t="s">
        <v>553</v>
      </c>
      <c r="C187" s="87" t="s">
        <v>555</v>
      </c>
      <c r="D187" s="87">
        <v>18275.238000000001</v>
      </c>
      <c r="E187" s="87">
        <v>80775.702999999994</v>
      </c>
      <c r="F187" s="87">
        <v>0.22624672169999999</v>
      </c>
      <c r="G187" s="87">
        <v>17.09872207982313</v>
      </c>
      <c r="H187" s="87">
        <v>60</v>
      </c>
      <c r="I187" s="95">
        <v>2.8390037285419401</v>
      </c>
      <c r="J187" s="88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>
        <v>4</v>
      </c>
      <c r="V187" s="87">
        <v>30</v>
      </c>
      <c r="W187" s="87">
        <v>3.5298415844848301</v>
      </c>
      <c r="X187" s="87"/>
      <c r="Y187" s="87"/>
      <c r="Z187" s="98" t="s">
        <v>36</v>
      </c>
      <c r="AA187" s="100">
        <v>0.96119568381792231</v>
      </c>
    </row>
    <row r="188" spans="1:30" ht="18" x14ac:dyDescent="0.35">
      <c r="A188" s="84" t="s">
        <v>560</v>
      </c>
      <c r="B188" s="84" t="s">
        <v>553</v>
      </c>
      <c r="C188" s="84" t="s">
        <v>555</v>
      </c>
      <c r="D188" s="84">
        <v>14504.064</v>
      </c>
      <c r="E188" s="84">
        <v>77828.226999999999</v>
      </c>
      <c r="F188" s="84">
        <v>0.1863599437</v>
      </c>
      <c r="G188" s="84">
        <v>15.657667579443382</v>
      </c>
      <c r="H188" s="84">
        <v>60</v>
      </c>
      <c r="I188" s="94">
        <v>2.7509607381826617</v>
      </c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>
        <v>5</v>
      </c>
      <c r="V188" s="84">
        <v>30</v>
      </c>
      <c r="W188" s="84">
        <v>3.371325565884709</v>
      </c>
      <c r="X188" s="84"/>
      <c r="Y188" s="84"/>
      <c r="Z188" s="98" t="s">
        <v>37</v>
      </c>
      <c r="AA188" s="102">
        <v>23.588795903208567</v>
      </c>
    </row>
    <row r="189" spans="1:30" ht="18.75" x14ac:dyDescent="0.35">
      <c r="A189" s="87" t="s">
        <v>561</v>
      </c>
      <c r="B189" s="87" t="s">
        <v>553</v>
      </c>
      <c r="C189" s="87" t="s">
        <v>555</v>
      </c>
      <c r="D189" s="87">
        <v>16180.418</v>
      </c>
      <c r="E189" s="87">
        <v>79115.562999999995</v>
      </c>
      <c r="F189" s="87">
        <v>0.20451624669999999</v>
      </c>
      <c r="G189" s="87">
        <v>15.799645779402507</v>
      </c>
      <c r="H189" s="87">
        <v>60</v>
      </c>
      <c r="I189" s="95">
        <v>2.7599875207564533</v>
      </c>
      <c r="J189" s="88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>
        <v>6</v>
      </c>
      <c r="V189" s="87">
        <v>30</v>
      </c>
      <c r="W189" s="87">
        <v>3.4456356371054935</v>
      </c>
      <c r="X189" s="87"/>
      <c r="Y189" s="87"/>
      <c r="Z189" s="98" t="s">
        <v>38</v>
      </c>
      <c r="AA189" s="102">
        <v>58.769187151741214</v>
      </c>
    </row>
    <row r="190" spans="1:30" ht="15.75" thickBot="1" x14ac:dyDescent="0.3">
      <c r="A190" s="84" t="s">
        <v>562</v>
      </c>
      <c r="B190" s="84" t="s">
        <v>553</v>
      </c>
      <c r="C190" s="84" t="s">
        <v>555</v>
      </c>
      <c r="D190" s="84">
        <v>33783.695</v>
      </c>
      <c r="E190" s="84">
        <v>74838.304999999993</v>
      </c>
      <c r="F190" s="84">
        <v>0.45142250350000002</v>
      </c>
      <c r="G190" s="84">
        <v>34.118562277001018</v>
      </c>
      <c r="H190" s="84">
        <v>30</v>
      </c>
      <c r="I190" s="94">
        <v>3.5298415844848301</v>
      </c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>
        <v>7</v>
      </c>
      <c r="V190" s="84">
        <v>15</v>
      </c>
      <c r="W190" s="84">
        <v>3.946357658909176</v>
      </c>
      <c r="X190" s="84"/>
      <c r="Y190" s="84"/>
      <c r="Z190" s="103" t="s">
        <v>7</v>
      </c>
      <c r="AA190" s="104" t="s">
        <v>563</v>
      </c>
    </row>
    <row r="191" spans="1:30" x14ac:dyDescent="0.25">
      <c r="A191" s="87" t="s">
        <v>564</v>
      </c>
      <c r="B191" s="87" t="s">
        <v>553</v>
      </c>
      <c r="C191" s="87" t="s">
        <v>555</v>
      </c>
      <c r="D191" s="87">
        <v>26406.186000000002</v>
      </c>
      <c r="E191" s="87">
        <v>76201.148000000001</v>
      </c>
      <c r="F191" s="87">
        <v>0.34653265329999999</v>
      </c>
      <c r="G191" s="87">
        <v>29.117098119836619</v>
      </c>
      <c r="H191" s="87">
        <v>30</v>
      </c>
      <c r="I191" s="95">
        <v>3.371325565884709</v>
      </c>
      <c r="J191" s="88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>
        <v>8</v>
      </c>
      <c r="V191" s="87">
        <v>15</v>
      </c>
      <c r="W191" s="87">
        <v>3.826463903075715</v>
      </c>
      <c r="X191" s="87"/>
      <c r="Y191" s="87"/>
    </row>
    <row r="192" spans="1:30" x14ac:dyDescent="0.25">
      <c r="A192" s="84" t="s">
        <v>565</v>
      </c>
      <c r="B192" s="84" t="s">
        <v>553</v>
      </c>
      <c r="C192" s="84" t="s">
        <v>555</v>
      </c>
      <c r="D192" s="84">
        <v>28852.585999999999</v>
      </c>
      <c r="E192" s="84">
        <v>71074.289000000004</v>
      </c>
      <c r="F192" s="84">
        <v>0.40594969580000001</v>
      </c>
      <c r="G192" s="84">
        <v>31.363212733862284</v>
      </c>
      <c r="H192" s="84">
        <v>30</v>
      </c>
      <c r="I192" s="94">
        <v>3.4456356371054935</v>
      </c>
      <c r="J192" s="85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>
        <v>9</v>
      </c>
      <c r="V192" s="84">
        <v>15</v>
      </c>
      <c r="W192" s="84">
        <v>3.9166889883653782</v>
      </c>
      <c r="X192" s="84"/>
      <c r="Y192" s="84"/>
    </row>
    <row r="193" spans="1:30" x14ac:dyDescent="0.25">
      <c r="A193" s="87" t="s">
        <v>566</v>
      </c>
      <c r="B193" s="87" t="s">
        <v>553</v>
      </c>
      <c r="C193" s="87" t="s">
        <v>555</v>
      </c>
      <c r="D193" s="87">
        <v>50552.266000000003</v>
      </c>
      <c r="E193" s="87">
        <v>73837.289000000004</v>
      </c>
      <c r="F193" s="87">
        <v>0.68464412340000003</v>
      </c>
      <c r="G193" s="87">
        <v>51.746544600386748</v>
      </c>
      <c r="H193" s="87">
        <v>15</v>
      </c>
      <c r="I193" s="95">
        <v>3.946357658909176</v>
      </c>
      <c r="J193" s="88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>
        <v>10</v>
      </c>
      <c r="V193" s="87">
        <v>0</v>
      </c>
      <c r="W193" s="87">
        <v>4.6051701859880918</v>
      </c>
      <c r="X193" s="87"/>
      <c r="Y193" s="87"/>
    </row>
    <row r="194" spans="1:30" x14ac:dyDescent="0.25">
      <c r="A194" s="84" t="s">
        <v>567</v>
      </c>
      <c r="B194" s="84" t="s">
        <v>553</v>
      </c>
      <c r="C194" s="84" t="s">
        <v>555</v>
      </c>
      <c r="D194" s="84">
        <v>39045.207000000002</v>
      </c>
      <c r="E194" s="84">
        <v>71477.937999999995</v>
      </c>
      <c r="F194" s="84">
        <v>0.54625536340000003</v>
      </c>
      <c r="G194" s="84">
        <v>45.899944277856818</v>
      </c>
      <c r="H194" s="84">
        <v>15</v>
      </c>
      <c r="I194" s="94">
        <v>3.826463903075715</v>
      </c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>
        <v>11</v>
      </c>
      <c r="V194" s="84">
        <v>0</v>
      </c>
      <c r="W194" s="84">
        <v>4.6051701859880918</v>
      </c>
      <c r="X194" s="84"/>
      <c r="Y194" s="84"/>
    </row>
    <row r="195" spans="1:30" x14ac:dyDescent="0.25">
      <c r="A195" s="87" t="s">
        <v>568</v>
      </c>
      <c r="B195" s="87" t="s">
        <v>553</v>
      </c>
      <c r="C195" s="87" t="s">
        <v>555</v>
      </c>
      <c r="D195" s="87">
        <v>47119.23</v>
      </c>
      <c r="E195" s="87">
        <v>72470.468999999997</v>
      </c>
      <c r="F195" s="87">
        <v>0.65018524990000004</v>
      </c>
      <c r="G195" s="87">
        <v>50.233844279310667</v>
      </c>
      <c r="H195" s="87">
        <v>15</v>
      </c>
      <c r="I195" s="95">
        <v>3.9166889883653782</v>
      </c>
      <c r="J195" s="88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>
        <v>12</v>
      </c>
      <c r="V195" s="87">
        <v>0</v>
      </c>
      <c r="W195" s="87">
        <v>4.6051701859880918</v>
      </c>
      <c r="X195" s="87"/>
      <c r="Y195" s="87"/>
    </row>
    <row r="196" spans="1:30" x14ac:dyDescent="0.25">
      <c r="A196" s="84" t="s">
        <v>569</v>
      </c>
      <c r="B196" s="84" t="s">
        <v>553</v>
      </c>
      <c r="C196" s="84" t="s">
        <v>555</v>
      </c>
      <c r="D196" s="84">
        <v>104031.719</v>
      </c>
      <c r="E196" s="84">
        <v>78630.422000000006</v>
      </c>
      <c r="F196" s="84">
        <v>1.3230466829</v>
      </c>
      <c r="G196" s="84">
        <v>100</v>
      </c>
      <c r="H196" s="84">
        <v>0</v>
      </c>
      <c r="I196" s="94">
        <v>4.6051701859880918</v>
      </c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>
        <v>13</v>
      </c>
      <c r="V196" s="84" t="s">
        <v>43</v>
      </c>
      <c r="W196" s="84" t="s">
        <v>43</v>
      </c>
      <c r="X196" s="84"/>
      <c r="Y196" s="84"/>
    </row>
    <row r="197" spans="1:30" x14ac:dyDescent="0.25">
      <c r="A197" s="87" t="s">
        <v>570</v>
      </c>
      <c r="B197" s="87" t="s">
        <v>553</v>
      </c>
      <c r="C197" s="87" t="s">
        <v>555</v>
      </c>
      <c r="D197" s="87">
        <v>100478.219</v>
      </c>
      <c r="E197" s="87">
        <v>84430.648000000001</v>
      </c>
      <c r="F197" s="87">
        <v>1.1900680780999999</v>
      </c>
      <c r="G197" s="87">
        <v>100</v>
      </c>
      <c r="H197" s="87">
        <v>0</v>
      </c>
      <c r="I197" s="95">
        <v>4.6051701859880918</v>
      </c>
      <c r="J197" s="88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>
        <v>14</v>
      </c>
      <c r="V197" s="87" t="s">
        <v>43</v>
      </c>
      <c r="W197" s="87" t="s">
        <v>43</v>
      </c>
      <c r="X197" s="87"/>
      <c r="Y197" s="87"/>
    </row>
    <row r="198" spans="1:30" x14ac:dyDescent="0.25">
      <c r="A198" s="84" t="s">
        <v>571</v>
      </c>
      <c r="B198" s="84" t="s">
        <v>553</v>
      </c>
      <c r="C198" s="84" t="s">
        <v>555</v>
      </c>
      <c r="D198" s="84">
        <v>95111.976999999999</v>
      </c>
      <c r="E198" s="84">
        <v>73485.827999999994</v>
      </c>
      <c r="F198" s="84">
        <v>1.2942900637000001</v>
      </c>
      <c r="G198" s="84">
        <v>100</v>
      </c>
      <c r="H198" s="84">
        <v>0</v>
      </c>
      <c r="I198" s="94">
        <v>4.6051701859880918</v>
      </c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>
        <v>15</v>
      </c>
      <c r="V198" s="84" t="s">
        <v>43</v>
      </c>
      <c r="W198" s="84" t="s">
        <v>43</v>
      </c>
      <c r="X198" s="84"/>
      <c r="Y198" s="84"/>
    </row>
    <row r="199" spans="1:30" ht="15.75" thickBot="1" x14ac:dyDescent="0.3">
      <c r="A199" s="87"/>
      <c r="B199" s="87"/>
      <c r="C199" s="87"/>
      <c r="D199" s="87"/>
      <c r="E199" s="87"/>
      <c r="F199" s="87"/>
      <c r="G199" s="87"/>
      <c r="H199" s="87"/>
      <c r="I199" s="87"/>
      <c r="J199" s="88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30" ht="16.5" thickTop="1" thickBot="1" x14ac:dyDescent="0.3">
      <c r="A200" s="84" t="s">
        <v>402</v>
      </c>
      <c r="B200" s="84" t="s">
        <v>572</v>
      </c>
      <c r="C200" s="84"/>
      <c r="D200" s="84"/>
      <c r="E200" s="84">
        <v>78846.562999999995</v>
      </c>
      <c r="F200" s="84">
        <v>0</v>
      </c>
      <c r="G200" s="84"/>
      <c r="H200" s="84"/>
      <c r="I200" s="84"/>
      <c r="J200" s="85"/>
      <c r="K200" s="84"/>
      <c r="L200" s="84"/>
      <c r="M200" s="84"/>
      <c r="N200" s="84"/>
      <c r="O200" s="84"/>
      <c r="P200" s="84"/>
      <c r="Q200" s="84"/>
      <c r="R200" s="84" t="s">
        <v>573</v>
      </c>
      <c r="S200" s="84"/>
      <c r="T200" s="84">
        <v>10</v>
      </c>
      <c r="U200" s="84"/>
      <c r="V200" s="84"/>
      <c r="W200" s="84"/>
      <c r="X200" s="84"/>
      <c r="Y200" s="84"/>
      <c r="Z200" s="86" t="s">
        <v>28</v>
      </c>
      <c r="AA200" s="86" t="s">
        <v>29</v>
      </c>
      <c r="AB200" s="86" t="s">
        <v>30</v>
      </c>
      <c r="AC200" s="86" t="s">
        <v>31</v>
      </c>
      <c r="AD200" s="86" t="s">
        <v>32</v>
      </c>
    </row>
    <row r="201" spans="1:30" ht="15.75" thickTop="1" x14ac:dyDescent="0.25">
      <c r="A201" s="87" t="s">
        <v>406</v>
      </c>
      <c r="B201" s="87" t="s">
        <v>572</v>
      </c>
      <c r="C201" s="87" t="s">
        <v>574</v>
      </c>
      <c r="D201" s="87">
        <v>9.4139999999999997</v>
      </c>
      <c r="E201" s="87">
        <v>75100.391000000003</v>
      </c>
      <c r="F201" s="87">
        <v>1.253522E-4</v>
      </c>
      <c r="G201" s="87"/>
      <c r="H201" s="87"/>
      <c r="I201" s="87"/>
      <c r="J201" s="88"/>
      <c r="K201" s="87"/>
      <c r="L201" s="87"/>
      <c r="M201" s="87"/>
      <c r="N201" s="87"/>
      <c r="O201" s="87"/>
      <c r="P201" s="87"/>
      <c r="Q201" s="87"/>
      <c r="R201" s="87" t="s">
        <v>28</v>
      </c>
      <c r="S201" s="87"/>
      <c r="T201" s="87">
        <v>206</v>
      </c>
      <c r="U201" s="87"/>
      <c r="V201" s="87"/>
      <c r="W201" s="87"/>
      <c r="X201" s="87"/>
      <c r="Y201" s="87"/>
      <c r="Z201" s="89">
        <v>120</v>
      </c>
      <c r="AA201" s="91">
        <v>0.30960596884295549</v>
      </c>
      <c r="AB201" s="91" t="s">
        <v>602</v>
      </c>
      <c r="AC201" s="91">
        <v>0.27569760469276666</v>
      </c>
      <c r="AD201" s="91">
        <v>0.29265178676786108</v>
      </c>
    </row>
    <row r="202" spans="1:30" x14ac:dyDescent="0.25">
      <c r="A202" s="84" t="s">
        <v>407</v>
      </c>
      <c r="B202" s="84" t="s">
        <v>572</v>
      </c>
      <c r="C202" s="84"/>
      <c r="D202" s="84"/>
      <c r="E202" s="84">
        <v>81869.991999999998</v>
      </c>
      <c r="F202" s="84">
        <v>0</v>
      </c>
      <c r="G202" s="84"/>
      <c r="H202" s="84"/>
      <c r="I202" s="84"/>
      <c r="J202" s="85"/>
      <c r="K202" s="84"/>
      <c r="L202" s="84"/>
      <c r="M202" s="84"/>
      <c r="N202" s="84"/>
      <c r="O202" s="84"/>
      <c r="P202" s="84"/>
      <c r="Q202" s="84"/>
      <c r="R202" s="84" t="s">
        <v>33</v>
      </c>
      <c r="S202" s="84"/>
      <c r="T202" s="84">
        <v>220</v>
      </c>
      <c r="U202" s="84"/>
      <c r="V202" s="84"/>
      <c r="W202" s="84"/>
      <c r="X202" s="84"/>
      <c r="Y202" s="84"/>
      <c r="Z202" s="89">
        <v>60</v>
      </c>
      <c r="AA202" s="91">
        <v>0.5826459379642619</v>
      </c>
      <c r="AB202" s="91">
        <v>0.4654707297632143</v>
      </c>
      <c r="AC202" s="91">
        <v>0.50888530388543685</v>
      </c>
      <c r="AD202" s="91">
        <v>0.51900065720430433</v>
      </c>
    </row>
    <row r="203" spans="1:30" x14ac:dyDescent="0.25">
      <c r="A203" s="87" t="s">
        <v>408</v>
      </c>
      <c r="B203" s="87" t="s">
        <v>572</v>
      </c>
      <c r="C203" s="87" t="s">
        <v>574</v>
      </c>
      <c r="D203" s="87">
        <v>0.27400000000000002</v>
      </c>
      <c r="E203" s="87">
        <v>91204.976999999999</v>
      </c>
      <c r="F203" s="87">
        <v>3.0042E-6</v>
      </c>
      <c r="G203" s="87"/>
      <c r="H203" s="87"/>
      <c r="I203" s="87"/>
      <c r="J203" s="88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9">
        <v>30</v>
      </c>
      <c r="AA203" s="91">
        <v>0.79859481343929284</v>
      </c>
      <c r="AB203" s="91">
        <v>0.75196178393439761</v>
      </c>
      <c r="AC203" s="91">
        <v>0.79541771451714927</v>
      </c>
      <c r="AD203" s="91">
        <v>0.78199143729694642</v>
      </c>
    </row>
    <row r="204" spans="1:30" x14ac:dyDescent="0.25">
      <c r="A204" s="84" t="s">
        <v>409</v>
      </c>
      <c r="B204" s="84" t="s">
        <v>572</v>
      </c>
      <c r="C204" s="84"/>
      <c r="D204" s="84"/>
      <c r="E204" s="84">
        <v>81834.608999999997</v>
      </c>
      <c r="F204" s="84">
        <v>0</v>
      </c>
      <c r="G204" s="84"/>
      <c r="H204" s="84"/>
      <c r="I204" s="84"/>
      <c r="J204" s="85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9">
        <v>15</v>
      </c>
      <c r="AA204" s="91">
        <v>0.84979869066826685</v>
      </c>
      <c r="AB204" s="91">
        <v>0.84043477598651284</v>
      </c>
      <c r="AC204" s="91">
        <v>0.93134190328482735</v>
      </c>
      <c r="AD204" s="91">
        <v>0.87385845664653561</v>
      </c>
    </row>
    <row r="205" spans="1:30" ht="15.75" thickBot="1" x14ac:dyDescent="0.3">
      <c r="A205" s="87" t="s">
        <v>410</v>
      </c>
      <c r="B205" s="87" t="s">
        <v>572</v>
      </c>
      <c r="C205" s="87" t="s">
        <v>574</v>
      </c>
      <c r="D205" s="87">
        <v>6.0999999999999999E-2</v>
      </c>
      <c r="E205" s="87">
        <v>82268.156000000003</v>
      </c>
      <c r="F205" s="87">
        <v>7.4150000000000002E-7</v>
      </c>
      <c r="G205" s="87"/>
      <c r="H205" s="87"/>
      <c r="I205" s="87"/>
      <c r="J205" s="88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92">
        <v>0</v>
      </c>
      <c r="AA205" s="93">
        <v>1</v>
      </c>
      <c r="AB205" s="93">
        <v>1</v>
      </c>
      <c r="AC205" s="93">
        <v>1</v>
      </c>
      <c r="AD205" s="93">
        <v>1</v>
      </c>
    </row>
    <row r="206" spans="1:30" ht="16.5" thickTop="1" thickBot="1" x14ac:dyDescent="0.3">
      <c r="A206" s="84" t="s">
        <v>575</v>
      </c>
      <c r="B206" s="84" t="s">
        <v>572</v>
      </c>
      <c r="C206" s="84" t="s">
        <v>574</v>
      </c>
      <c r="D206" s="84">
        <v>616155.125</v>
      </c>
      <c r="E206" s="84">
        <v>72148.672000000006</v>
      </c>
      <c r="F206" s="84">
        <v>8.5400757619000007</v>
      </c>
      <c r="G206" s="84">
        <v>30.960596884295548</v>
      </c>
      <c r="H206" s="84">
        <v>120</v>
      </c>
      <c r="I206" s="94">
        <v>3.4327153277441975</v>
      </c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>
        <v>1</v>
      </c>
      <c r="V206" s="84">
        <v>120</v>
      </c>
      <c r="W206" s="84">
        <v>3.4327153277441975</v>
      </c>
      <c r="X206" s="84"/>
      <c r="Y206" s="84"/>
    </row>
    <row r="207" spans="1:30" x14ac:dyDescent="0.25">
      <c r="A207" s="87" t="s">
        <v>576</v>
      </c>
      <c r="B207" s="87" t="s">
        <v>572</v>
      </c>
      <c r="C207" s="87" t="s">
        <v>574</v>
      </c>
      <c r="D207" s="87">
        <v>320727.96899999998</v>
      </c>
      <c r="E207" s="87">
        <v>76309.741999999998</v>
      </c>
      <c r="F207" s="87">
        <v>4.2029754078000003</v>
      </c>
      <c r="G207" s="87">
        <v>15.868071219311908</v>
      </c>
      <c r="H207" s="87">
        <v>120</v>
      </c>
      <c r="I207" s="95" t="s">
        <v>603</v>
      </c>
      <c r="J207" s="88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 t="s">
        <v>43</v>
      </c>
      <c r="V207" s="87">
        <v>120</v>
      </c>
      <c r="W207" s="87">
        <v>3.316719536904988</v>
      </c>
      <c r="X207" s="87"/>
      <c r="Y207" s="87"/>
      <c r="Z207" s="96" t="s">
        <v>34</v>
      </c>
      <c r="AA207" s="108">
        <v>-1.0532233899710246E-2</v>
      </c>
    </row>
    <row r="208" spans="1:30" x14ac:dyDescent="0.25">
      <c r="A208" s="84" t="s">
        <v>577</v>
      </c>
      <c r="B208" s="84" t="s">
        <v>572</v>
      </c>
      <c r="C208" s="84" t="s">
        <v>574</v>
      </c>
      <c r="D208" s="84">
        <v>556710.93799999997</v>
      </c>
      <c r="E208" s="84">
        <v>76130.898000000001</v>
      </c>
      <c r="F208" s="84">
        <v>7.3125492097000002</v>
      </c>
      <c r="G208" s="84">
        <v>27.569760469276666</v>
      </c>
      <c r="H208" s="84">
        <v>120</v>
      </c>
      <c r="I208" s="94">
        <v>3.316719536904988</v>
      </c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>
        <v>3</v>
      </c>
      <c r="V208" s="84">
        <v>60</v>
      </c>
      <c r="W208" s="84">
        <v>4.0649945983442901</v>
      </c>
      <c r="X208" s="84"/>
      <c r="Y208" s="84"/>
      <c r="Z208" s="98" t="s">
        <v>35</v>
      </c>
      <c r="AA208" s="99">
        <v>4.623562346954496</v>
      </c>
    </row>
    <row r="209" spans="1:27" ht="17.25" x14ac:dyDescent="0.25">
      <c r="A209" s="87" t="s">
        <v>578</v>
      </c>
      <c r="B209" s="87" t="s">
        <v>572</v>
      </c>
      <c r="C209" s="87" t="s">
        <v>574</v>
      </c>
      <c r="D209" s="87">
        <v>1173576.625</v>
      </c>
      <c r="E209" s="87">
        <v>73022.187999999995</v>
      </c>
      <c r="F209" s="87">
        <v>16.071507265699999</v>
      </c>
      <c r="G209" s="87">
        <v>58.26459379642619</v>
      </c>
      <c r="H209" s="87">
        <v>60</v>
      </c>
      <c r="I209" s="95">
        <v>4.0649945983442901</v>
      </c>
      <c r="J209" s="88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>
        <v>4</v>
      </c>
      <c r="V209" s="87">
        <v>60</v>
      </c>
      <c r="W209" s="87">
        <v>3.8404641226122966</v>
      </c>
      <c r="X209" s="87"/>
      <c r="Y209" s="87"/>
      <c r="Z209" s="98" t="s">
        <v>36</v>
      </c>
      <c r="AA209" s="100">
        <v>0.97615869504888764</v>
      </c>
    </row>
    <row r="210" spans="1:27" ht="18" x14ac:dyDescent="0.35">
      <c r="A210" s="84" t="s">
        <v>579</v>
      </c>
      <c r="B210" s="84" t="s">
        <v>572</v>
      </c>
      <c r="C210" s="84" t="s">
        <v>574</v>
      </c>
      <c r="D210" s="84">
        <v>927923.31299999997</v>
      </c>
      <c r="E210" s="84">
        <v>75264.202999999994</v>
      </c>
      <c r="F210" s="84">
        <v>12.3288798129</v>
      </c>
      <c r="G210" s="84">
        <v>46.547072976321431</v>
      </c>
      <c r="H210" s="84">
        <v>60</v>
      </c>
      <c r="I210" s="94">
        <v>3.8404641226122966</v>
      </c>
      <c r="J210" s="85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>
        <v>5</v>
      </c>
      <c r="V210" s="84">
        <v>60</v>
      </c>
      <c r="W210" s="84">
        <v>3.9296375619865422</v>
      </c>
      <c r="X210" s="84"/>
      <c r="Y210" s="84"/>
      <c r="Z210" s="98" t="s">
        <v>37</v>
      </c>
      <c r="AA210" s="102">
        <v>65.811981309968303</v>
      </c>
    </row>
    <row r="211" spans="1:27" ht="18.75" x14ac:dyDescent="0.35">
      <c r="A211" s="87" t="s">
        <v>580</v>
      </c>
      <c r="B211" s="87" t="s">
        <v>572</v>
      </c>
      <c r="C211" s="87" t="s">
        <v>574</v>
      </c>
      <c r="D211" s="87">
        <v>1005991.813</v>
      </c>
      <c r="E211" s="87">
        <v>74531.406000000003</v>
      </c>
      <c r="F211" s="87">
        <v>13.497555822300001</v>
      </c>
      <c r="G211" s="87">
        <v>50.888530388543685</v>
      </c>
      <c r="H211" s="87">
        <v>60</v>
      </c>
      <c r="I211" s="95">
        <v>3.9296375619865422</v>
      </c>
      <c r="J211" s="88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>
        <v>6</v>
      </c>
      <c r="V211" s="87">
        <v>30</v>
      </c>
      <c r="W211" s="87">
        <v>4.3802686070476105</v>
      </c>
      <c r="X211" s="87"/>
      <c r="Y211" s="87"/>
      <c r="Z211" s="98" t="s">
        <v>38</v>
      </c>
      <c r="AA211" s="102">
        <v>21.064467799420491</v>
      </c>
    </row>
    <row r="212" spans="1:27" ht="15.75" thickBot="1" x14ac:dyDescent="0.3">
      <c r="A212" s="84" t="s">
        <v>581</v>
      </c>
      <c r="B212" s="84" t="s">
        <v>572</v>
      </c>
      <c r="C212" s="84" t="s">
        <v>574</v>
      </c>
      <c r="D212" s="84">
        <v>1472078.75</v>
      </c>
      <c r="E212" s="84">
        <v>66827.133000000002</v>
      </c>
      <c r="F212" s="84">
        <v>22.028159580000001</v>
      </c>
      <c r="G212" s="84">
        <v>79.859481343929289</v>
      </c>
      <c r="H212" s="84">
        <v>30</v>
      </c>
      <c r="I212" s="94">
        <v>4.3802686070476105</v>
      </c>
      <c r="J212" s="85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>
        <v>7</v>
      </c>
      <c r="V212" s="84">
        <v>30</v>
      </c>
      <c r="W212" s="84">
        <v>4.3201004104282799</v>
      </c>
      <c r="X212" s="84"/>
      <c r="Y212" s="84"/>
      <c r="Z212" s="103" t="s">
        <v>7</v>
      </c>
      <c r="AA212" s="104" t="s">
        <v>582</v>
      </c>
    </row>
    <row r="213" spans="1:27" x14ac:dyDescent="0.25">
      <c r="A213" s="87" t="s">
        <v>583</v>
      </c>
      <c r="B213" s="87" t="s">
        <v>572</v>
      </c>
      <c r="C213" s="87" t="s">
        <v>574</v>
      </c>
      <c r="D213" s="87">
        <v>1347531.125</v>
      </c>
      <c r="E213" s="87">
        <v>67656.898000000001</v>
      </c>
      <c r="F213" s="87">
        <v>19.917128405700002</v>
      </c>
      <c r="G213" s="87">
        <v>75.196178393439766</v>
      </c>
      <c r="H213" s="87">
        <v>30</v>
      </c>
      <c r="I213" s="95">
        <v>4.3201004104282799</v>
      </c>
      <c r="J213" s="88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>
        <v>8</v>
      </c>
      <c r="V213" s="87">
        <v>30</v>
      </c>
      <c r="W213" s="87">
        <v>4.3762823107374151</v>
      </c>
      <c r="X213" s="87"/>
      <c r="Y213" s="87"/>
    </row>
    <row r="214" spans="1:27" x14ac:dyDescent="0.25">
      <c r="A214" s="84" t="s">
        <v>584</v>
      </c>
      <c r="B214" s="84" t="s">
        <v>572</v>
      </c>
      <c r="C214" s="84" t="s">
        <v>574</v>
      </c>
      <c r="D214" s="84">
        <v>1463166.25</v>
      </c>
      <c r="E214" s="84">
        <v>69352.710999999996</v>
      </c>
      <c r="F214" s="84">
        <v>21.0974629384</v>
      </c>
      <c r="G214" s="84">
        <v>79.541771451714922</v>
      </c>
      <c r="H214" s="84">
        <v>30</v>
      </c>
      <c r="I214" s="94">
        <v>4.3762823107374151</v>
      </c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>
        <v>9</v>
      </c>
      <c r="V214" s="84">
        <v>15</v>
      </c>
      <c r="W214" s="84">
        <v>4.4424143939326743</v>
      </c>
      <c r="X214" s="84"/>
      <c r="Y214" s="84"/>
    </row>
    <row r="215" spans="1:27" x14ac:dyDescent="0.25">
      <c r="A215" s="87" t="s">
        <v>585</v>
      </c>
      <c r="B215" s="87" t="s">
        <v>572</v>
      </c>
      <c r="C215" s="87" t="s">
        <v>574</v>
      </c>
      <c r="D215" s="87">
        <v>1692376.625</v>
      </c>
      <c r="E215" s="87">
        <v>72198.679999999993</v>
      </c>
      <c r="F215" s="87">
        <v>23.440548012800001</v>
      </c>
      <c r="G215" s="87">
        <v>84.97986906682668</v>
      </c>
      <c r="H215" s="87">
        <v>15</v>
      </c>
      <c r="I215" s="95">
        <v>4.4424143939326743</v>
      </c>
      <c r="J215" s="88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>
        <v>10</v>
      </c>
      <c r="V215" s="87">
        <v>15</v>
      </c>
      <c r="W215" s="87">
        <v>4.4313342553997082</v>
      </c>
      <c r="X215" s="87"/>
      <c r="Y215" s="87"/>
    </row>
    <row r="216" spans="1:27" x14ac:dyDescent="0.25">
      <c r="A216" s="84" t="s">
        <v>586</v>
      </c>
      <c r="B216" s="84" t="s">
        <v>572</v>
      </c>
      <c r="C216" s="84" t="s">
        <v>574</v>
      </c>
      <c r="D216" s="84">
        <v>1577538.875</v>
      </c>
      <c r="E216" s="84">
        <v>70867.179999999993</v>
      </c>
      <c r="F216" s="84">
        <v>22.2605002062</v>
      </c>
      <c r="G216" s="84">
        <v>84.043477598651279</v>
      </c>
      <c r="H216" s="84">
        <v>15</v>
      </c>
      <c r="I216" s="94">
        <v>4.4313342553997082</v>
      </c>
      <c r="J216" s="85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>
        <v>11</v>
      </c>
      <c r="V216" s="84">
        <v>15</v>
      </c>
      <c r="W216" s="84">
        <v>4.5340413599214644</v>
      </c>
      <c r="X216" s="84"/>
      <c r="Y216" s="84"/>
    </row>
    <row r="217" spans="1:27" x14ac:dyDescent="0.25">
      <c r="A217" s="87" t="s">
        <v>587</v>
      </c>
      <c r="B217" s="87" t="s">
        <v>572</v>
      </c>
      <c r="C217" s="87" t="s">
        <v>574</v>
      </c>
      <c r="D217" s="87">
        <v>1761951.375</v>
      </c>
      <c r="E217" s="87">
        <v>71326.327999999994</v>
      </c>
      <c r="F217" s="87">
        <v>24.702678862100001</v>
      </c>
      <c r="G217" s="87">
        <v>93.134190328482731</v>
      </c>
      <c r="H217" s="87">
        <v>15</v>
      </c>
      <c r="I217" s="95">
        <v>4.5340413599214644</v>
      </c>
      <c r="J217" s="88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>
        <v>12</v>
      </c>
      <c r="V217" s="87">
        <v>0</v>
      </c>
      <c r="W217" s="87">
        <v>4.6051701859880918</v>
      </c>
      <c r="X217" s="87"/>
      <c r="Y217" s="87"/>
    </row>
    <row r="218" spans="1:27" x14ac:dyDescent="0.25">
      <c r="A218" s="84" t="s">
        <v>588</v>
      </c>
      <c r="B218" s="84" t="s">
        <v>572</v>
      </c>
      <c r="C218" s="84" t="s">
        <v>574</v>
      </c>
      <c r="D218" s="84">
        <v>1884973.375</v>
      </c>
      <c r="E218" s="84">
        <v>68336.633000000002</v>
      </c>
      <c r="F218" s="84">
        <v>27.583644265899999</v>
      </c>
      <c r="G218" s="84">
        <v>100</v>
      </c>
      <c r="H218" s="84">
        <v>0</v>
      </c>
      <c r="I218" s="94">
        <v>4.6051701859880918</v>
      </c>
      <c r="J218" s="85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>
        <v>13</v>
      </c>
      <c r="V218" s="84">
        <v>0</v>
      </c>
      <c r="W218" s="84">
        <v>4.6051701859880918</v>
      </c>
      <c r="X218" s="84"/>
      <c r="Y218" s="84"/>
    </row>
    <row r="219" spans="1:27" x14ac:dyDescent="0.25">
      <c r="A219" s="87" t="s">
        <v>589</v>
      </c>
      <c r="B219" s="87" t="s">
        <v>572</v>
      </c>
      <c r="C219" s="87" t="s">
        <v>574</v>
      </c>
      <c r="D219" s="87">
        <v>1859998.25</v>
      </c>
      <c r="E219" s="87">
        <v>70223.375</v>
      </c>
      <c r="F219" s="87">
        <v>26.486882038899999</v>
      </c>
      <c r="G219" s="87">
        <v>100</v>
      </c>
      <c r="H219" s="87">
        <v>0</v>
      </c>
      <c r="I219" s="95">
        <v>4.6051701859880918</v>
      </c>
      <c r="J219" s="88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>
        <v>14</v>
      </c>
      <c r="V219" s="87">
        <v>0</v>
      </c>
      <c r="W219" s="87">
        <v>4.6051701859880918</v>
      </c>
      <c r="X219" s="87"/>
      <c r="Y219" s="87"/>
    </row>
    <row r="220" spans="1:27" x14ac:dyDescent="0.25">
      <c r="A220" s="84" t="s">
        <v>590</v>
      </c>
      <c r="B220" s="84" t="s">
        <v>572</v>
      </c>
      <c r="C220" s="84" t="s">
        <v>574</v>
      </c>
      <c r="D220" s="84">
        <v>1893492</v>
      </c>
      <c r="E220" s="84">
        <v>71388.554999999993</v>
      </c>
      <c r="F220" s="84">
        <v>26.523747399000001</v>
      </c>
      <c r="G220" s="84">
        <v>100</v>
      </c>
      <c r="H220" s="84">
        <v>0</v>
      </c>
      <c r="I220" s="94">
        <v>4.6051701859880918</v>
      </c>
      <c r="J220" s="85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>
        <v>15</v>
      </c>
      <c r="V220" s="84" t="s">
        <v>43</v>
      </c>
      <c r="W220" s="84" t="s">
        <v>43</v>
      </c>
      <c r="X220" s="84"/>
      <c r="Y220" s="84"/>
    </row>
  </sheetData>
  <conditionalFormatting sqref="I8">
    <cfRule type="expression" dxfId="1618" priority="350">
      <formula>ISTEXT($I$8)</formula>
    </cfRule>
  </conditionalFormatting>
  <conditionalFormatting sqref="I9">
    <cfRule type="expression" dxfId="1617" priority="349">
      <formula>ISTEXT($I$9)</formula>
    </cfRule>
  </conditionalFormatting>
  <conditionalFormatting sqref="I10">
    <cfRule type="expression" dxfId="1616" priority="348">
      <formula>ISTEXT($I$10)</formula>
    </cfRule>
  </conditionalFormatting>
  <conditionalFormatting sqref="I11">
    <cfRule type="expression" dxfId="1615" priority="347">
      <formula>ISTEXT($I$11)</formula>
    </cfRule>
  </conditionalFormatting>
  <conditionalFormatting sqref="I12">
    <cfRule type="expression" dxfId="1614" priority="346">
      <formula>ISTEXT($I$12)</formula>
    </cfRule>
  </conditionalFormatting>
  <conditionalFormatting sqref="I13">
    <cfRule type="expression" dxfId="1613" priority="345">
      <formula>ISTEXT($I$13)</formula>
    </cfRule>
  </conditionalFormatting>
  <conditionalFormatting sqref="I14">
    <cfRule type="expression" dxfId="1612" priority="344">
      <formula>ISTEXT($I$14)</formula>
    </cfRule>
  </conditionalFormatting>
  <conditionalFormatting sqref="I15">
    <cfRule type="expression" dxfId="1611" priority="343">
      <formula>ISTEXT($I$15)</formula>
    </cfRule>
  </conditionalFormatting>
  <conditionalFormatting sqref="I16">
    <cfRule type="expression" dxfId="1610" priority="342">
      <formula>ISTEXT($I$16)</formula>
    </cfRule>
  </conditionalFormatting>
  <conditionalFormatting sqref="I17">
    <cfRule type="expression" dxfId="1609" priority="341">
      <formula>ISTEXT($I$17)</formula>
    </cfRule>
  </conditionalFormatting>
  <conditionalFormatting sqref="I18">
    <cfRule type="expression" dxfId="1608" priority="340">
      <formula>ISTEXT($I$18)</formula>
    </cfRule>
  </conditionalFormatting>
  <conditionalFormatting sqref="I19">
    <cfRule type="expression" dxfId="1607" priority="339">
      <formula>ISTEXT($I$19)</formula>
    </cfRule>
  </conditionalFormatting>
  <conditionalFormatting sqref="I20">
    <cfRule type="expression" dxfId="1606" priority="338">
      <formula>ISTEXT($I$20)</formula>
    </cfRule>
  </conditionalFormatting>
  <conditionalFormatting sqref="I21">
    <cfRule type="expression" dxfId="1605" priority="337">
      <formula>ISTEXT($I$21)</formula>
    </cfRule>
  </conditionalFormatting>
  <conditionalFormatting sqref="I22">
    <cfRule type="expression" dxfId="1604" priority="336">
      <formula>ISTEXT($I$22)</formula>
    </cfRule>
  </conditionalFormatting>
  <conditionalFormatting sqref="I30">
    <cfRule type="expression" dxfId="1603" priority="335">
      <formula>ISTEXT($I$30)</formula>
    </cfRule>
  </conditionalFormatting>
  <conditionalFormatting sqref="I31">
    <cfRule type="expression" dxfId="1602" priority="334">
      <formula>ISTEXT($I$31)</formula>
    </cfRule>
  </conditionalFormatting>
  <conditionalFormatting sqref="I32">
    <cfRule type="expression" dxfId="1601" priority="333">
      <formula>ISTEXT($I$32)</formula>
    </cfRule>
  </conditionalFormatting>
  <conditionalFormatting sqref="I33">
    <cfRule type="expression" dxfId="1600" priority="332">
      <formula>ISTEXT($I$33)</formula>
    </cfRule>
  </conditionalFormatting>
  <conditionalFormatting sqref="I34">
    <cfRule type="expression" dxfId="1599" priority="331">
      <formula>ISTEXT($I$34)</formula>
    </cfRule>
  </conditionalFormatting>
  <conditionalFormatting sqref="I35">
    <cfRule type="expression" dxfId="1598" priority="330">
      <formula>ISTEXT($I$35)</formula>
    </cfRule>
  </conditionalFormatting>
  <conditionalFormatting sqref="I36">
    <cfRule type="expression" dxfId="1597" priority="329">
      <formula>ISTEXT($I$36)</formula>
    </cfRule>
  </conditionalFormatting>
  <conditionalFormatting sqref="I37">
    <cfRule type="expression" dxfId="1596" priority="328">
      <formula>ISTEXT($I$37)</formula>
    </cfRule>
  </conditionalFormatting>
  <conditionalFormatting sqref="I38">
    <cfRule type="expression" dxfId="1595" priority="327">
      <formula>ISTEXT($I$38)</formula>
    </cfRule>
  </conditionalFormatting>
  <conditionalFormatting sqref="I39">
    <cfRule type="expression" dxfId="1594" priority="326">
      <formula>ISTEXT($I$39)</formula>
    </cfRule>
  </conditionalFormatting>
  <conditionalFormatting sqref="I40">
    <cfRule type="expression" dxfId="1593" priority="325">
      <formula>ISTEXT($I$40)</formula>
    </cfRule>
  </conditionalFormatting>
  <conditionalFormatting sqref="I41">
    <cfRule type="expression" dxfId="1592" priority="324">
      <formula>ISTEXT($I$41)</formula>
    </cfRule>
  </conditionalFormatting>
  <conditionalFormatting sqref="I42">
    <cfRule type="expression" dxfId="1591" priority="323">
      <formula>ISTEXT($I$42)</formula>
    </cfRule>
  </conditionalFormatting>
  <conditionalFormatting sqref="I43">
    <cfRule type="expression" dxfId="1590" priority="322">
      <formula>ISTEXT($I$43)</formula>
    </cfRule>
  </conditionalFormatting>
  <conditionalFormatting sqref="I44">
    <cfRule type="expression" dxfId="1589" priority="321">
      <formula>ISTEXT($I$44)</formula>
    </cfRule>
  </conditionalFormatting>
  <conditionalFormatting sqref="I52">
    <cfRule type="expression" dxfId="1588" priority="320">
      <formula>ISTEXT($I$52)</formula>
    </cfRule>
  </conditionalFormatting>
  <conditionalFormatting sqref="I53">
    <cfRule type="expression" dxfId="1587" priority="319">
      <formula>ISTEXT($I$53)</formula>
    </cfRule>
  </conditionalFormatting>
  <conditionalFormatting sqref="I54">
    <cfRule type="expression" dxfId="1586" priority="318">
      <formula>ISTEXT($I$54)</formula>
    </cfRule>
  </conditionalFormatting>
  <conditionalFormatting sqref="I55">
    <cfRule type="expression" dxfId="1585" priority="317">
      <formula>ISTEXT($I$55)</formula>
    </cfRule>
  </conditionalFormatting>
  <conditionalFormatting sqref="I56">
    <cfRule type="expression" dxfId="1584" priority="316">
      <formula>ISTEXT($I$56)</formula>
    </cfRule>
  </conditionalFormatting>
  <conditionalFormatting sqref="I57">
    <cfRule type="expression" dxfId="1583" priority="315">
      <formula>ISTEXT($I$57)</formula>
    </cfRule>
  </conditionalFormatting>
  <conditionalFormatting sqref="I58">
    <cfRule type="expression" dxfId="1582" priority="314">
      <formula>ISTEXT($I$58)</formula>
    </cfRule>
  </conditionalFormatting>
  <conditionalFormatting sqref="I59">
    <cfRule type="expression" dxfId="1581" priority="313">
      <formula>ISTEXT($I$59)</formula>
    </cfRule>
  </conditionalFormatting>
  <conditionalFormatting sqref="I60">
    <cfRule type="expression" dxfId="1580" priority="312">
      <formula>ISTEXT($I$60)</formula>
    </cfRule>
  </conditionalFormatting>
  <conditionalFormatting sqref="I61">
    <cfRule type="expression" dxfId="1579" priority="311">
      <formula>ISTEXT($I$61)</formula>
    </cfRule>
  </conditionalFormatting>
  <conditionalFormatting sqref="I62">
    <cfRule type="expression" dxfId="1578" priority="310">
      <formula>ISTEXT($I$62)</formula>
    </cfRule>
  </conditionalFormatting>
  <conditionalFormatting sqref="I63">
    <cfRule type="expression" dxfId="1577" priority="309">
      <formula>ISTEXT($I$63)</formula>
    </cfRule>
  </conditionalFormatting>
  <conditionalFormatting sqref="I64">
    <cfRule type="expression" dxfId="1576" priority="308">
      <formula>ISTEXT($I$64)</formula>
    </cfRule>
  </conditionalFormatting>
  <conditionalFormatting sqref="I65">
    <cfRule type="expression" dxfId="1575" priority="307">
      <formula>ISTEXT($I$65)</formula>
    </cfRule>
  </conditionalFormatting>
  <conditionalFormatting sqref="I66">
    <cfRule type="expression" dxfId="1574" priority="306">
      <formula>ISTEXT($I$66)</formula>
    </cfRule>
  </conditionalFormatting>
  <conditionalFormatting sqref="I74">
    <cfRule type="expression" dxfId="1573" priority="305">
      <formula>ISTEXT($I$74)</formula>
    </cfRule>
  </conditionalFormatting>
  <conditionalFormatting sqref="I75">
    <cfRule type="expression" dxfId="1572" priority="304">
      <formula>ISTEXT($I$75)</formula>
    </cfRule>
  </conditionalFormatting>
  <conditionalFormatting sqref="I76">
    <cfRule type="expression" dxfId="1571" priority="303">
      <formula>ISTEXT($I$76)</formula>
    </cfRule>
  </conditionalFormatting>
  <conditionalFormatting sqref="I77">
    <cfRule type="expression" dxfId="1570" priority="302">
      <formula>ISTEXT($I$77)</formula>
    </cfRule>
  </conditionalFormatting>
  <conditionalFormatting sqref="I78">
    <cfRule type="expression" dxfId="1569" priority="301">
      <formula>ISTEXT($I$78)</formula>
    </cfRule>
  </conditionalFormatting>
  <conditionalFormatting sqref="I79">
    <cfRule type="expression" dxfId="1568" priority="300">
      <formula>ISTEXT($I$79)</formula>
    </cfRule>
  </conditionalFormatting>
  <conditionalFormatting sqref="I80">
    <cfRule type="expression" dxfId="1567" priority="299">
      <formula>ISTEXT($I$80)</formula>
    </cfRule>
  </conditionalFormatting>
  <conditionalFormatting sqref="I81">
    <cfRule type="expression" dxfId="1566" priority="298">
      <formula>ISTEXT($I$81)</formula>
    </cfRule>
  </conditionalFormatting>
  <conditionalFormatting sqref="I82">
    <cfRule type="expression" dxfId="1565" priority="297">
      <formula>ISTEXT($I$82)</formula>
    </cfRule>
  </conditionalFormatting>
  <conditionalFormatting sqref="I83">
    <cfRule type="expression" dxfId="1564" priority="296">
      <formula>ISTEXT($I$83)</formula>
    </cfRule>
  </conditionalFormatting>
  <conditionalFormatting sqref="I84">
    <cfRule type="expression" dxfId="1563" priority="295">
      <formula>ISTEXT($I$84)</formula>
    </cfRule>
  </conditionalFormatting>
  <conditionalFormatting sqref="I85">
    <cfRule type="expression" dxfId="1562" priority="294">
      <formula>ISTEXT($I$85)</formula>
    </cfRule>
  </conditionalFormatting>
  <conditionalFormatting sqref="I86">
    <cfRule type="expression" dxfId="1561" priority="293">
      <formula>ISTEXT($I$86)</formula>
    </cfRule>
  </conditionalFormatting>
  <conditionalFormatting sqref="I87">
    <cfRule type="expression" dxfId="1560" priority="292">
      <formula>ISTEXT($I$87)</formula>
    </cfRule>
  </conditionalFormatting>
  <conditionalFormatting sqref="I88">
    <cfRule type="expression" dxfId="1559" priority="291">
      <formula>ISTEXT($I$88)</formula>
    </cfRule>
  </conditionalFormatting>
  <conditionalFormatting sqref="I96">
    <cfRule type="expression" dxfId="1558" priority="290">
      <formula>ISTEXT($I$96)</formula>
    </cfRule>
  </conditionalFormatting>
  <conditionalFormatting sqref="I97">
    <cfRule type="expression" dxfId="1557" priority="289">
      <formula>ISTEXT($I$97)</formula>
    </cfRule>
  </conditionalFormatting>
  <conditionalFormatting sqref="I98">
    <cfRule type="expression" dxfId="1556" priority="288">
      <formula>ISTEXT($I$98)</formula>
    </cfRule>
  </conditionalFormatting>
  <conditionalFormatting sqref="I99">
    <cfRule type="expression" dxfId="1555" priority="287">
      <formula>ISTEXT($I$99)</formula>
    </cfRule>
  </conditionalFormatting>
  <conditionalFormatting sqref="I100">
    <cfRule type="expression" dxfId="1554" priority="286">
      <formula>ISTEXT($I$100)</formula>
    </cfRule>
  </conditionalFormatting>
  <conditionalFormatting sqref="I101">
    <cfRule type="expression" dxfId="1553" priority="285">
      <formula>ISTEXT($I$101)</formula>
    </cfRule>
  </conditionalFormatting>
  <conditionalFormatting sqref="I102">
    <cfRule type="expression" dxfId="1552" priority="284">
      <formula>ISTEXT($I$102)</formula>
    </cfRule>
  </conditionalFormatting>
  <conditionalFormatting sqref="I103">
    <cfRule type="expression" dxfId="1551" priority="283">
      <formula>ISTEXT($I$103)</formula>
    </cfRule>
  </conditionalFormatting>
  <conditionalFormatting sqref="I104">
    <cfRule type="expression" dxfId="1550" priority="282">
      <formula>ISTEXT($I$104)</formula>
    </cfRule>
  </conditionalFormatting>
  <conditionalFormatting sqref="I105">
    <cfRule type="expression" dxfId="1549" priority="281">
      <formula>ISTEXT($I$105)</formula>
    </cfRule>
  </conditionalFormatting>
  <conditionalFormatting sqref="I106">
    <cfRule type="expression" dxfId="1548" priority="280">
      <formula>ISTEXT($I$106)</formula>
    </cfRule>
  </conditionalFormatting>
  <conditionalFormatting sqref="I107">
    <cfRule type="expression" dxfId="1547" priority="279">
      <formula>ISTEXT($I$107)</formula>
    </cfRule>
  </conditionalFormatting>
  <conditionalFormatting sqref="I108">
    <cfRule type="expression" dxfId="1546" priority="278">
      <formula>ISTEXT($I$108)</formula>
    </cfRule>
  </conditionalFormatting>
  <conditionalFormatting sqref="I109">
    <cfRule type="expression" dxfId="1545" priority="277">
      <formula>ISTEXT($I$109)</formula>
    </cfRule>
  </conditionalFormatting>
  <conditionalFormatting sqref="I110">
    <cfRule type="expression" dxfId="1544" priority="276">
      <formula>ISTEXT($I$110)</formula>
    </cfRule>
  </conditionalFormatting>
  <conditionalFormatting sqref="I118">
    <cfRule type="expression" dxfId="1543" priority="275">
      <formula>ISTEXT($I$118)</formula>
    </cfRule>
  </conditionalFormatting>
  <conditionalFormatting sqref="I119">
    <cfRule type="expression" dxfId="1542" priority="274">
      <formula>ISTEXT($I$119)</formula>
    </cfRule>
  </conditionalFormatting>
  <conditionalFormatting sqref="I120">
    <cfRule type="expression" dxfId="1541" priority="273">
      <formula>ISTEXT($I$120)</formula>
    </cfRule>
  </conditionalFormatting>
  <conditionalFormatting sqref="I121">
    <cfRule type="expression" dxfId="1540" priority="272">
      <formula>ISTEXT($I$121)</formula>
    </cfRule>
  </conditionalFormatting>
  <conditionalFormatting sqref="I122">
    <cfRule type="expression" dxfId="1539" priority="271">
      <formula>ISTEXT($I$122)</formula>
    </cfRule>
  </conditionalFormatting>
  <conditionalFormatting sqref="I123">
    <cfRule type="expression" dxfId="1538" priority="270">
      <formula>ISTEXT($I$123)</formula>
    </cfRule>
  </conditionalFormatting>
  <conditionalFormatting sqref="I124">
    <cfRule type="expression" dxfId="1537" priority="269">
      <formula>ISTEXT($I$124)</formula>
    </cfRule>
  </conditionalFormatting>
  <conditionalFormatting sqref="I125">
    <cfRule type="expression" dxfId="1536" priority="268">
      <formula>ISTEXT($I$125)</formula>
    </cfRule>
  </conditionalFormatting>
  <conditionalFormatting sqref="I126">
    <cfRule type="expression" dxfId="1535" priority="267">
      <formula>ISTEXT($I$126)</formula>
    </cfRule>
  </conditionalFormatting>
  <conditionalFormatting sqref="I127">
    <cfRule type="expression" dxfId="1534" priority="266">
      <formula>ISTEXT($I$127)</formula>
    </cfRule>
  </conditionalFormatting>
  <conditionalFormatting sqref="I128">
    <cfRule type="expression" dxfId="1533" priority="265">
      <formula>ISTEXT($I$128)</formula>
    </cfRule>
  </conditionalFormatting>
  <conditionalFormatting sqref="I129">
    <cfRule type="expression" dxfId="1532" priority="264">
      <formula>ISTEXT($I$129)</formula>
    </cfRule>
  </conditionalFormatting>
  <conditionalFormatting sqref="I130">
    <cfRule type="expression" dxfId="1531" priority="263">
      <formula>ISTEXT($I$130)</formula>
    </cfRule>
  </conditionalFormatting>
  <conditionalFormatting sqref="I131">
    <cfRule type="expression" dxfId="1530" priority="262">
      <formula>ISTEXT($I$131)</formula>
    </cfRule>
  </conditionalFormatting>
  <conditionalFormatting sqref="I132">
    <cfRule type="expression" dxfId="1529" priority="261">
      <formula>ISTEXT($I$132)</formula>
    </cfRule>
  </conditionalFormatting>
  <conditionalFormatting sqref="I140">
    <cfRule type="expression" dxfId="1528" priority="260">
      <formula>ISTEXT($I$140)</formula>
    </cfRule>
  </conditionalFormatting>
  <conditionalFormatting sqref="I141">
    <cfRule type="expression" dxfId="1527" priority="259">
      <formula>ISTEXT($I$141)</formula>
    </cfRule>
  </conditionalFormatting>
  <conditionalFormatting sqref="I142">
    <cfRule type="expression" dxfId="1526" priority="258">
      <formula>ISTEXT($I$142)</formula>
    </cfRule>
  </conditionalFormatting>
  <conditionalFormatting sqref="I143">
    <cfRule type="expression" dxfId="1525" priority="257">
      <formula>ISTEXT($I$143)</formula>
    </cfRule>
  </conditionalFormatting>
  <conditionalFormatting sqref="I144">
    <cfRule type="expression" dxfId="1524" priority="256">
      <formula>ISTEXT($I$144)</formula>
    </cfRule>
  </conditionalFormatting>
  <conditionalFormatting sqref="I145">
    <cfRule type="expression" dxfId="1523" priority="255">
      <formula>ISTEXT($I$145)</formula>
    </cfRule>
  </conditionalFormatting>
  <conditionalFormatting sqref="I146">
    <cfRule type="expression" dxfId="1522" priority="254">
      <formula>ISTEXT($I$146)</formula>
    </cfRule>
  </conditionalFormatting>
  <conditionalFormatting sqref="I147">
    <cfRule type="expression" dxfId="1521" priority="253">
      <formula>ISTEXT($I$147)</formula>
    </cfRule>
  </conditionalFormatting>
  <conditionalFormatting sqref="I148">
    <cfRule type="expression" dxfId="1520" priority="252">
      <formula>ISTEXT($I$148)</formula>
    </cfRule>
  </conditionalFormatting>
  <conditionalFormatting sqref="I149">
    <cfRule type="expression" dxfId="1519" priority="251">
      <formula>ISTEXT($I$149)</formula>
    </cfRule>
  </conditionalFormatting>
  <conditionalFormatting sqref="I150">
    <cfRule type="expression" dxfId="1518" priority="250">
      <formula>ISTEXT($I$150)</formula>
    </cfRule>
  </conditionalFormatting>
  <conditionalFormatting sqref="I151">
    <cfRule type="expression" dxfId="1517" priority="249">
      <formula>ISTEXT($I$151)</formula>
    </cfRule>
  </conditionalFormatting>
  <conditionalFormatting sqref="I152">
    <cfRule type="expression" dxfId="1516" priority="248">
      <formula>ISTEXT($I$152)</formula>
    </cfRule>
  </conditionalFormatting>
  <conditionalFormatting sqref="I153">
    <cfRule type="expression" dxfId="1515" priority="247">
      <formula>ISTEXT($I$153)</formula>
    </cfRule>
  </conditionalFormatting>
  <conditionalFormatting sqref="I154">
    <cfRule type="expression" dxfId="1514" priority="246">
      <formula>ISTEXT($I$154)</formula>
    </cfRule>
  </conditionalFormatting>
  <conditionalFormatting sqref="I162">
    <cfRule type="expression" dxfId="1513" priority="245">
      <formula>ISTEXT($I$162)</formula>
    </cfRule>
  </conditionalFormatting>
  <conditionalFormatting sqref="I163">
    <cfRule type="expression" dxfId="1512" priority="244">
      <formula>ISTEXT($I$163)</formula>
    </cfRule>
  </conditionalFormatting>
  <conditionalFormatting sqref="I164">
    <cfRule type="expression" dxfId="1511" priority="243">
      <formula>ISTEXT($I$164)</formula>
    </cfRule>
  </conditionalFormatting>
  <conditionalFormatting sqref="I165">
    <cfRule type="expression" dxfId="1510" priority="242">
      <formula>ISTEXT($I$165)</formula>
    </cfRule>
  </conditionalFormatting>
  <conditionalFormatting sqref="I166">
    <cfRule type="expression" dxfId="1509" priority="241">
      <formula>ISTEXT($I$166)</formula>
    </cfRule>
  </conditionalFormatting>
  <conditionalFormatting sqref="I167">
    <cfRule type="expression" dxfId="1508" priority="240">
      <formula>ISTEXT($I$167)</formula>
    </cfRule>
  </conditionalFormatting>
  <conditionalFormatting sqref="I168">
    <cfRule type="expression" dxfId="1507" priority="239">
      <formula>ISTEXT($I$168)</formula>
    </cfRule>
  </conditionalFormatting>
  <conditionalFormatting sqref="I169">
    <cfRule type="expression" dxfId="1506" priority="238">
      <formula>ISTEXT($I$169)</formula>
    </cfRule>
  </conditionalFormatting>
  <conditionalFormatting sqref="I170">
    <cfRule type="expression" dxfId="1505" priority="237">
      <formula>ISTEXT($I$170)</formula>
    </cfRule>
  </conditionalFormatting>
  <conditionalFormatting sqref="I171">
    <cfRule type="expression" dxfId="1504" priority="236">
      <formula>ISTEXT($I$171)</formula>
    </cfRule>
  </conditionalFormatting>
  <conditionalFormatting sqref="I172">
    <cfRule type="expression" dxfId="1503" priority="235">
      <formula>ISTEXT($I$172)</formula>
    </cfRule>
  </conditionalFormatting>
  <conditionalFormatting sqref="I173">
    <cfRule type="expression" dxfId="1502" priority="234">
      <formula>ISTEXT($I$173)</formula>
    </cfRule>
  </conditionalFormatting>
  <conditionalFormatting sqref="I174">
    <cfRule type="expression" dxfId="1501" priority="233">
      <formula>ISTEXT($I$174)</formula>
    </cfRule>
  </conditionalFormatting>
  <conditionalFormatting sqref="I175">
    <cfRule type="expression" dxfId="1500" priority="232">
      <formula>ISTEXT($I$175)</formula>
    </cfRule>
  </conditionalFormatting>
  <conditionalFormatting sqref="I176">
    <cfRule type="expression" dxfId="1499" priority="231">
      <formula>ISTEXT($I$176)</formula>
    </cfRule>
  </conditionalFormatting>
  <conditionalFormatting sqref="I184">
    <cfRule type="expression" dxfId="1498" priority="230">
      <formula>ISTEXT($I$184)</formula>
    </cfRule>
  </conditionalFormatting>
  <conditionalFormatting sqref="I185">
    <cfRule type="expression" dxfId="1497" priority="229">
      <formula>ISTEXT($I$185)</formula>
    </cfRule>
  </conditionalFormatting>
  <conditionalFormatting sqref="I186">
    <cfRule type="expression" dxfId="1496" priority="228">
      <formula>ISTEXT($I$186)</formula>
    </cfRule>
  </conditionalFormatting>
  <conditionalFormatting sqref="I187">
    <cfRule type="expression" dxfId="1495" priority="227">
      <formula>ISTEXT($I$187)</formula>
    </cfRule>
  </conditionalFormatting>
  <conditionalFormatting sqref="I188">
    <cfRule type="expression" dxfId="1494" priority="226">
      <formula>ISTEXT($I$188)</formula>
    </cfRule>
  </conditionalFormatting>
  <conditionalFormatting sqref="I189">
    <cfRule type="expression" dxfId="1493" priority="225">
      <formula>ISTEXT($I$189)</formula>
    </cfRule>
  </conditionalFormatting>
  <conditionalFormatting sqref="I190">
    <cfRule type="expression" dxfId="1492" priority="224">
      <formula>ISTEXT($I$190)</formula>
    </cfRule>
  </conditionalFormatting>
  <conditionalFormatting sqref="I191">
    <cfRule type="expression" dxfId="1491" priority="223">
      <formula>ISTEXT($I$191)</formula>
    </cfRule>
  </conditionalFormatting>
  <conditionalFormatting sqref="I192">
    <cfRule type="expression" dxfId="1490" priority="222">
      <formula>ISTEXT($I$192)</formula>
    </cfRule>
  </conditionalFormatting>
  <conditionalFormatting sqref="I193">
    <cfRule type="expression" dxfId="1489" priority="221">
      <formula>ISTEXT($I$193)</formula>
    </cfRule>
  </conditionalFormatting>
  <conditionalFormatting sqref="I194">
    <cfRule type="expression" dxfId="1488" priority="220">
      <formula>ISTEXT($I$194)</formula>
    </cfRule>
  </conditionalFormatting>
  <conditionalFormatting sqref="I195">
    <cfRule type="expression" dxfId="1487" priority="219">
      <formula>ISTEXT($I$195)</formula>
    </cfRule>
  </conditionalFormatting>
  <conditionalFormatting sqref="I196">
    <cfRule type="expression" dxfId="1486" priority="218">
      <formula>ISTEXT($I$196)</formula>
    </cfRule>
  </conditionalFormatting>
  <conditionalFormatting sqref="I197">
    <cfRule type="expression" dxfId="1485" priority="217">
      <formula>ISTEXT($I$197)</formula>
    </cfRule>
  </conditionalFormatting>
  <conditionalFormatting sqref="I198">
    <cfRule type="expression" dxfId="1484" priority="216">
      <formula>ISTEXT($I$198)</formula>
    </cfRule>
  </conditionalFormatting>
  <conditionalFormatting sqref="I206">
    <cfRule type="expression" dxfId="1483" priority="215">
      <formula>ISTEXT($I$206)</formula>
    </cfRule>
  </conditionalFormatting>
  <conditionalFormatting sqref="I207">
    <cfRule type="expression" dxfId="1482" priority="214">
      <formula>ISTEXT($I$207)</formula>
    </cfRule>
  </conditionalFormatting>
  <conditionalFormatting sqref="I208">
    <cfRule type="expression" dxfId="1481" priority="213">
      <formula>ISTEXT($I$208)</formula>
    </cfRule>
  </conditionalFormatting>
  <conditionalFormatting sqref="I209">
    <cfRule type="expression" dxfId="1480" priority="212">
      <formula>ISTEXT($I$209)</formula>
    </cfRule>
  </conditionalFormatting>
  <conditionalFormatting sqref="I210">
    <cfRule type="expression" dxfId="1479" priority="211">
      <formula>ISTEXT($I$210)</formula>
    </cfRule>
  </conditionalFormatting>
  <conditionalFormatting sqref="I211">
    <cfRule type="expression" dxfId="1478" priority="210">
      <formula>ISTEXT($I$211)</formula>
    </cfRule>
  </conditionalFormatting>
  <conditionalFormatting sqref="I212">
    <cfRule type="expression" dxfId="1477" priority="209">
      <formula>ISTEXT($I$212)</formula>
    </cfRule>
  </conditionalFormatting>
  <conditionalFormatting sqref="I213">
    <cfRule type="expression" dxfId="1476" priority="208">
      <formula>ISTEXT($I$213)</formula>
    </cfRule>
  </conditionalFormatting>
  <conditionalFormatting sqref="I214">
    <cfRule type="expression" dxfId="1475" priority="207">
      <formula>ISTEXT($I$214)</formula>
    </cfRule>
  </conditionalFormatting>
  <conditionalFormatting sqref="I215">
    <cfRule type="expression" dxfId="1474" priority="206">
      <formula>ISTEXT($I$215)</formula>
    </cfRule>
  </conditionalFormatting>
  <conditionalFormatting sqref="I216">
    <cfRule type="expression" dxfId="1473" priority="205">
      <formula>ISTEXT($I$216)</formula>
    </cfRule>
  </conditionalFormatting>
  <conditionalFormatting sqref="I217">
    <cfRule type="expression" dxfId="1472" priority="204">
      <formula>ISTEXT($I$217)</formula>
    </cfRule>
  </conditionalFormatting>
  <conditionalFormatting sqref="I218">
    <cfRule type="expression" dxfId="1471" priority="203">
      <formula>ISTEXT($I$218)</formula>
    </cfRule>
  </conditionalFormatting>
  <conditionalFormatting sqref="I219">
    <cfRule type="expression" dxfId="1470" priority="202">
      <formula>ISTEXT($I$219)</formula>
    </cfRule>
  </conditionalFormatting>
  <conditionalFormatting sqref="I220">
    <cfRule type="expression" dxfId="1469" priority="201">
      <formula>ISTEXT($I$220)</formula>
    </cfRule>
  </conditionalFormatting>
  <conditionalFormatting sqref="AA3">
    <cfRule type="expression" dxfId="1468" priority="200">
      <formula>ISTEXT($AA$3)</formula>
    </cfRule>
  </conditionalFormatting>
  <conditionalFormatting sqref="AB3">
    <cfRule type="expression" dxfId="1467" priority="199">
      <formula>ISTEXT($AB$3)</formula>
    </cfRule>
  </conditionalFormatting>
  <conditionalFormatting sqref="AC3">
    <cfRule type="expression" dxfId="1466" priority="198">
      <formula>ISTEXT($AC$3)</formula>
    </cfRule>
  </conditionalFormatting>
  <conditionalFormatting sqref="AD3">
    <cfRule type="expression" dxfId="1465" priority="197">
      <formula>ISTEXT($AD$3)</formula>
    </cfRule>
  </conditionalFormatting>
  <conditionalFormatting sqref="AA4">
    <cfRule type="expression" dxfId="1464" priority="196">
      <formula>ISTEXT($AA$4)</formula>
    </cfRule>
  </conditionalFormatting>
  <conditionalFormatting sqref="AB4">
    <cfRule type="expression" dxfId="1463" priority="195">
      <formula>ISTEXT($AB$4)</formula>
    </cfRule>
  </conditionalFormatting>
  <conditionalFormatting sqref="AC4">
    <cfRule type="expression" dxfId="1462" priority="194">
      <formula>ISTEXT($AC$4)</formula>
    </cfRule>
  </conditionalFormatting>
  <conditionalFormatting sqref="AD4">
    <cfRule type="expression" dxfId="1461" priority="193">
      <formula>ISTEXT($AD$4)</formula>
    </cfRule>
  </conditionalFormatting>
  <conditionalFormatting sqref="AA5">
    <cfRule type="expression" dxfId="1460" priority="192">
      <formula>ISTEXT($AA$5)</formula>
    </cfRule>
  </conditionalFormatting>
  <conditionalFormatting sqref="AB5">
    <cfRule type="expression" dxfId="1459" priority="191">
      <formula>ISTEXT($AB$5)</formula>
    </cfRule>
  </conditionalFormatting>
  <conditionalFormatting sqref="AC5">
    <cfRule type="expression" dxfId="1458" priority="190">
      <formula>ISTEXT($AC$5)</formula>
    </cfRule>
  </conditionalFormatting>
  <conditionalFormatting sqref="AD5">
    <cfRule type="expression" dxfId="1457" priority="189">
      <formula>ISTEXT($AD$5)</formula>
    </cfRule>
  </conditionalFormatting>
  <conditionalFormatting sqref="AA6">
    <cfRule type="expression" dxfId="1456" priority="188">
      <formula>ISTEXT($AA$6)</formula>
    </cfRule>
  </conditionalFormatting>
  <conditionalFormatting sqref="AB6">
    <cfRule type="expression" dxfId="1455" priority="187">
      <formula>ISTEXT($AB$6)</formula>
    </cfRule>
  </conditionalFormatting>
  <conditionalFormatting sqref="AC6">
    <cfRule type="expression" dxfId="1454" priority="186">
      <formula>ISTEXT($AC$6)</formula>
    </cfRule>
  </conditionalFormatting>
  <conditionalFormatting sqref="AD6">
    <cfRule type="expression" dxfId="1453" priority="185">
      <formula>ISTEXT($AD$6)</formula>
    </cfRule>
  </conditionalFormatting>
  <conditionalFormatting sqref="AA7">
    <cfRule type="expression" dxfId="1452" priority="184">
      <formula>ISTEXT($AA$7)</formula>
    </cfRule>
  </conditionalFormatting>
  <conditionalFormatting sqref="AB7">
    <cfRule type="expression" dxfId="1451" priority="183">
      <formula>ISTEXT($AB$7)</formula>
    </cfRule>
  </conditionalFormatting>
  <conditionalFormatting sqref="AC7">
    <cfRule type="expression" dxfId="1450" priority="182">
      <formula>ISTEXT($AC$7)</formula>
    </cfRule>
  </conditionalFormatting>
  <conditionalFormatting sqref="AD7">
    <cfRule type="expression" dxfId="1449" priority="181">
      <formula>ISTEXT($AD$7)</formula>
    </cfRule>
  </conditionalFormatting>
  <conditionalFormatting sqref="AA25">
    <cfRule type="expression" dxfId="1448" priority="180">
      <formula>ISTEXT($AA$25)</formula>
    </cfRule>
  </conditionalFormatting>
  <conditionalFormatting sqref="AB25">
    <cfRule type="expression" dxfId="1447" priority="179">
      <formula>ISTEXT($AB$25)</formula>
    </cfRule>
  </conditionalFormatting>
  <conditionalFormatting sqref="AC25">
    <cfRule type="expression" dxfId="1446" priority="178">
      <formula>ISTEXT($AC$25)</formula>
    </cfRule>
  </conditionalFormatting>
  <conditionalFormatting sqref="AD25">
    <cfRule type="expression" dxfId="1445" priority="177">
      <formula>ISTEXT($AD$25)</formula>
    </cfRule>
  </conditionalFormatting>
  <conditionalFormatting sqref="AA26">
    <cfRule type="expression" dxfId="1444" priority="176">
      <formula>ISTEXT($AA$26)</formula>
    </cfRule>
  </conditionalFormatting>
  <conditionalFormatting sqref="AB26">
    <cfRule type="expression" dxfId="1443" priority="175">
      <formula>ISTEXT($AB$26)</formula>
    </cfRule>
  </conditionalFormatting>
  <conditionalFormatting sqref="AC26">
    <cfRule type="expression" dxfId="1442" priority="174">
      <formula>ISTEXT($AC$26)</formula>
    </cfRule>
  </conditionalFormatting>
  <conditionalFormatting sqref="AD26">
    <cfRule type="expression" dxfId="1441" priority="173">
      <formula>ISTEXT($AD$26)</formula>
    </cfRule>
  </conditionalFormatting>
  <conditionalFormatting sqref="AA27">
    <cfRule type="expression" dxfId="1440" priority="172">
      <formula>ISTEXT($AA$27)</formula>
    </cfRule>
  </conditionalFormatting>
  <conditionalFormatting sqref="AB27">
    <cfRule type="expression" dxfId="1439" priority="171">
      <formula>ISTEXT($AB$27)</formula>
    </cfRule>
  </conditionalFormatting>
  <conditionalFormatting sqref="AC27">
    <cfRule type="expression" dxfId="1438" priority="170">
      <formula>ISTEXT($AC$27)</formula>
    </cfRule>
  </conditionalFormatting>
  <conditionalFormatting sqref="AD27">
    <cfRule type="expression" dxfId="1437" priority="169">
      <formula>ISTEXT($AD$27)</formula>
    </cfRule>
  </conditionalFormatting>
  <conditionalFormatting sqref="AA28">
    <cfRule type="expression" dxfId="1436" priority="168">
      <formula>ISTEXT($AA$28)</formula>
    </cfRule>
  </conditionalFormatting>
  <conditionalFormatting sqref="AB28">
    <cfRule type="expression" dxfId="1435" priority="167">
      <formula>ISTEXT($AB$28)</formula>
    </cfRule>
  </conditionalFormatting>
  <conditionalFormatting sqref="AC28">
    <cfRule type="expression" dxfId="1434" priority="166">
      <formula>ISTEXT($AC$28)</formula>
    </cfRule>
  </conditionalFormatting>
  <conditionalFormatting sqref="AD28">
    <cfRule type="expression" dxfId="1433" priority="165">
      <formula>ISTEXT($AD$28)</formula>
    </cfRule>
  </conditionalFormatting>
  <conditionalFormatting sqref="AA29">
    <cfRule type="expression" dxfId="1432" priority="164">
      <formula>ISTEXT($AA$29)</formula>
    </cfRule>
  </conditionalFormatting>
  <conditionalFormatting sqref="AB29">
    <cfRule type="expression" dxfId="1431" priority="163">
      <formula>ISTEXT($AB$29)</formula>
    </cfRule>
  </conditionalFormatting>
  <conditionalFormatting sqref="AC29">
    <cfRule type="expression" dxfId="1430" priority="162">
      <formula>ISTEXT($AC$29)</formula>
    </cfRule>
  </conditionalFormatting>
  <conditionalFormatting sqref="AD29">
    <cfRule type="expression" dxfId="1429" priority="161">
      <formula>ISTEXT($AD$29)</formula>
    </cfRule>
  </conditionalFormatting>
  <conditionalFormatting sqref="AA47">
    <cfRule type="expression" dxfId="1428" priority="160">
      <formula>ISTEXT($AA$47)</formula>
    </cfRule>
  </conditionalFormatting>
  <conditionalFormatting sqref="AB47">
    <cfRule type="expression" dxfId="1427" priority="159">
      <formula>ISTEXT($AB$47)</formula>
    </cfRule>
  </conditionalFormatting>
  <conditionalFormatting sqref="AC47">
    <cfRule type="expression" dxfId="1426" priority="158">
      <formula>ISTEXT($AC$47)</formula>
    </cfRule>
  </conditionalFormatting>
  <conditionalFormatting sqref="AD47">
    <cfRule type="expression" dxfId="1425" priority="157">
      <formula>ISTEXT($AD$47)</formula>
    </cfRule>
  </conditionalFormatting>
  <conditionalFormatting sqref="AA48">
    <cfRule type="expression" dxfId="1424" priority="156">
      <formula>ISTEXT($AA$48)</formula>
    </cfRule>
  </conditionalFormatting>
  <conditionalFormatting sqref="AB48">
    <cfRule type="expression" dxfId="1423" priority="155">
      <formula>ISTEXT($AB$48)</formula>
    </cfRule>
  </conditionalFormatting>
  <conditionalFormatting sqref="AC48">
    <cfRule type="expression" dxfId="1422" priority="154">
      <formula>ISTEXT($AC$48)</formula>
    </cfRule>
  </conditionalFormatting>
  <conditionalFormatting sqref="AD48">
    <cfRule type="expression" dxfId="1421" priority="153">
      <formula>ISTEXT($AD$48)</formula>
    </cfRule>
  </conditionalFormatting>
  <conditionalFormatting sqref="AA49">
    <cfRule type="expression" dxfId="1420" priority="152">
      <formula>ISTEXT($AA$49)</formula>
    </cfRule>
  </conditionalFormatting>
  <conditionalFormatting sqref="AB49">
    <cfRule type="expression" dxfId="1419" priority="151">
      <formula>ISTEXT($AB$49)</formula>
    </cfRule>
  </conditionalFormatting>
  <conditionalFormatting sqref="AC49">
    <cfRule type="expression" dxfId="1418" priority="150">
      <formula>ISTEXT($AC$49)</formula>
    </cfRule>
  </conditionalFormatting>
  <conditionalFormatting sqref="AD49">
    <cfRule type="expression" dxfId="1417" priority="149">
      <formula>ISTEXT($AD$49)</formula>
    </cfRule>
  </conditionalFormatting>
  <conditionalFormatting sqref="AA50">
    <cfRule type="expression" dxfId="1416" priority="148">
      <formula>ISTEXT($AA$50)</formula>
    </cfRule>
  </conditionalFormatting>
  <conditionalFormatting sqref="AB50">
    <cfRule type="expression" dxfId="1415" priority="147">
      <formula>ISTEXT($AB$50)</formula>
    </cfRule>
  </conditionalFormatting>
  <conditionalFormatting sqref="AC50">
    <cfRule type="expression" dxfId="1414" priority="146">
      <formula>ISTEXT($AC$50)</formula>
    </cfRule>
  </conditionalFormatting>
  <conditionalFormatting sqref="AD50">
    <cfRule type="expression" dxfId="1413" priority="145">
      <formula>ISTEXT($AD$50)</formula>
    </cfRule>
  </conditionalFormatting>
  <conditionalFormatting sqref="AA51">
    <cfRule type="expression" dxfId="1412" priority="144">
      <formula>ISTEXT($AA$51)</formula>
    </cfRule>
  </conditionalFormatting>
  <conditionalFormatting sqref="AB51">
    <cfRule type="expression" dxfId="1411" priority="143">
      <formula>ISTEXT($AB$51)</formula>
    </cfRule>
  </conditionalFormatting>
  <conditionalFormatting sqref="AC51">
    <cfRule type="expression" dxfId="1410" priority="142">
      <formula>ISTEXT($AC$51)</formula>
    </cfRule>
  </conditionalFormatting>
  <conditionalFormatting sqref="AD51">
    <cfRule type="expression" dxfId="1409" priority="141">
      <formula>ISTEXT($AD$51)</formula>
    </cfRule>
  </conditionalFormatting>
  <conditionalFormatting sqref="AA69">
    <cfRule type="expression" dxfId="1408" priority="140">
      <formula>ISTEXT($AA$69)</formula>
    </cfRule>
  </conditionalFormatting>
  <conditionalFormatting sqref="AB69">
    <cfRule type="expression" dxfId="1407" priority="139">
      <formula>ISTEXT($AB$69)</formula>
    </cfRule>
  </conditionalFormatting>
  <conditionalFormatting sqref="AC69">
    <cfRule type="expression" dxfId="1406" priority="138">
      <formula>ISTEXT($AC$69)</formula>
    </cfRule>
  </conditionalFormatting>
  <conditionalFormatting sqref="AD69">
    <cfRule type="expression" dxfId="1405" priority="137">
      <formula>ISTEXT($AD$69)</formula>
    </cfRule>
  </conditionalFormatting>
  <conditionalFormatting sqref="AA70">
    <cfRule type="expression" dxfId="1404" priority="136">
      <formula>ISTEXT($AA$70)</formula>
    </cfRule>
  </conditionalFormatting>
  <conditionalFormatting sqref="AB70">
    <cfRule type="expression" dxfId="1403" priority="135">
      <formula>ISTEXT($AB$70)</formula>
    </cfRule>
  </conditionalFormatting>
  <conditionalFormatting sqref="AC70">
    <cfRule type="expression" dxfId="1402" priority="134">
      <formula>ISTEXT($AC$70)</formula>
    </cfRule>
  </conditionalFormatting>
  <conditionalFormatting sqref="AD70">
    <cfRule type="expression" dxfId="1401" priority="133">
      <formula>ISTEXT($AD$70)</formula>
    </cfRule>
  </conditionalFormatting>
  <conditionalFormatting sqref="AA71">
    <cfRule type="expression" dxfId="1400" priority="132">
      <formula>ISTEXT($AA$71)</formula>
    </cfRule>
  </conditionalFormatting>
  <conditionalFormatting sqref="AB71">
    <cfRule type="expression" dxfId="1399" priority="131">
      <formula>ISTEXT($AB$71)</formula>
    </cfRule>
  </conditionalFormatting>
  <conditionalFormatting sqref="AC71">
    <cfRule type="expression" dxfId="1398" priority="130">
      <formula>ISTEXT($AC$71)</formula>
    </cfRule>
  </conditionalFormatting>
  <conditionalFormatting sqref="AD71">
    <cfRule type="expression" dxfId="1397" priority="129">
      <formula>ISTEXT($AD$71)</formula>
    </cfRule>
  </conditionalFormatting>
  <conditionalFormatting sqref="AA72">
    <cfRule type="expression" dxfId="1396" priority="128">
      <formula>ISTEXT($AA$72)</formula>
    </cfRule>
  </conditionalFormatting>
  <conditionalFormatting sqref="AB72">
    <cfRule type="expression" dxfId="1395" priority="127">
      <formula>ISTEXT($AB$72)</formula>
    </cfRule>
  </conditionalFormatting>
  <conditionalFormatting sqref="AC72">
    <cfRule type="expression" dxfId="1394" priority="126">
      <formula>ISTEXT($AC$72)</formula>
    </cfRule>
  </conditionalFormatting>
  <conditionalFormatting sqref="AD72">
    <cfRule type="expression" dxfId="1393" priority="125">
      <formula>ISTEXT($AD$72)</formula>
    </cfRule>
  </conditionalFormatting>
  <conditionalFormatting sqref="AA73">
    <cfRule type="expression" dxfId="1392" priority="124">
      <formula>ISTEXT($AA$73)</formula>
    </cfRule>
  </conditionalFormatting>
  <conditionalFormatting sqref="AB73">
    <cfRule type="expression" dxfId="1391" priority="123">
      <formula>ISTEXT($AB$73)</formula>
    </cfRule>
  </conditionalFormatting>
  <conditionalFormatting sqref="AC73">
    <cfRule type="expression" dxfId="1390" priority="122">
      <formula>ISTEXT($AC$73)</formula>
    </cfRule>
  </conditionalFormatting>
  <conditionalFormatting sqref="AD73">
    <cfRule type="expression" dxfId="1389" priority="121">
      <formula>ISTEXT($AD$73)</formula>
    </cfRule>
  </conditionalFormatting>
  <conditionalFormatting sqref="AA91">
    <cfRule type="expression" dxfId="1388" priority="120">
      <formula>ISTEXT($AA$91)</formula>
    </cfRule>
  </conditionalFormatting>
  <conditionalFormatting sqref="AB91">
    <cfRule type="expression" dxfId="1387" priority="119">
      <formula>ISTEXT($AB$91)</formula>
    </cfRule>
  </conditionalFormatting>
  <conditionalFormatting sqref="AC91">
    <cfRule type="expression" dxfId="1386" priority="118">
      <formula>ISTEXT($AC$91)</formula>
    </cfRule>
  </conditionalFormatting>
  <conditionalFormatting sqref="AD91">
    <cfRule type="expression" dxfId="1385" priority="117">
      <formula>ISTEXT($AD$91)</formula>
    </cfRule>
  </conditionalFormatting>
  <conditionalFormatting sqref="AA92">
    <cfRule type="expression" dxfId="1384" priority="116">
      <formula>ISTEXT($AA$92)</formula>
    </cfRule>
  </conditionalFormatting>
  <conditionalFormatting sqref="AB92">
    <cfRule type="expression" dxfId="1383" priority="115">
      <formula>ISTEXT($AB$92)</formula>
    </cfRule>
  </conditionalFormatting>
  <conditionalFormatting sqref="AC92">
    <cfRule type="expression" dxfId="1382" priority="114">
      <formula>ISTEXT($AC$92)</formula>
    </cfRule>
  </conditionalFormatting>
  <conditionalFormatting sqref="AD92">
    <cfRule type="expression" dxfId="1381" priority="113">
      <formula>ISTEXT($AD$92)</formula>
    </cfRule>
  </conditionalFormatting>
  <conditionalFormatting sqref="AA93">
    <cfRule type="expression" dxfId="1380" priority="112">
      <formula>ISTEXT($AA$93)</formula>
    </cfRule>
  </conditionalFormatting>
  <conditionalFormatting sqref="AB93">
    <cfRule type="expression" dxfId="1379" priority="111">
      <formula>ISTEXT($AB$93)</formula>
    </cfRule>
  </conditionalFormatting>
  <conditionalFormatting sqref="AC93">
    <cfRule type="expression" dxfId="1378" priority="110">
      <formula>ISTEXT($AC$93)</formula>
    </cfRule>
  </conditionalFormatting>
  <conditionalFormatting sqref="AD93">
    <cfRule type="expression" dxfId="1377" priority="109">
      <formula>ISTEXT($AD$93)</formula>
    </cfRule>
  </conditionalFormatting>
  <conditionalFormatting sqref="AA94">
    <cfRule type="expression" dxfId="1376" priority="108">
      <formula>ISTEXT($AA$94)</formula>
    </cfRule>
  </conditionalFormatting>
  <conditionalFormatting sqref="AB94">
    <cfRule type="expression" dxfId="1375" priority="107">
      <formula>ISTEXT($AB$94)</formula>
    </cfRule>
  </conditionalFormatting>
  <conditionalFormatting sqref="AC94">
    <cfRule type="expression" dxfId="1374" priority="106">
      <formula>ISTEXT($AC$94)</formula>
    </cfRule>
  </conditionalFormatting>
  <conditionalFormatting sqref="AD94">
    <cfRule type="expression" dxfId="1373" priority="105">
      <formula>ISTEXT($AD$94)</formula>
    </cfRule>
  </conditionalFormatting>
  <conditionalFormatting sqref="AA95">
    <cfRule type="expression" dxfId="1372" priority="104">
      <formula>ISTEXT($AA$95)</formula>
    </cfRule>
  </conditionalFormatting>
  <conditionalFormatting sqref="AB95">
    <cfRule type="expression" dxfId="1371" priority="103">
      <formula>ISTEXT($AB$95)</formula>
    </cfRule>
  </conditionalFormatting>
  <conditionalFormatting sqref="AC95">
    <cfRule type="expression" dxfId="1370" priority="102">
      <formula>ISTEXT($AC$95)</formula>
    </cfRule>
  </conditionalFormatting>
  <conditionalFormatting sqref="AD95">
    <cfRule type="expression" dxfId="1369" priority="101">
      <formula>ISTEXT($AD$95)</formula>
    </cfRule>
  </conditionalFormatting>
  <conditionalFormatting sqref="AA113">
    <cfRule type="expression" dxfId="1368" priority="100">
      <formula>ISTEXT($AA$113)</formula>
    </cfRule>
  </conditionalFormatting>
  <conditionalFormatting sqref="AB113">
    <cfRule type="expression" dxfId="1367" priority="99">
      <formula>ISTEXT($AB$113)</formula>
    </cfRule>
  </conditionalFormatting>
  <conditionalFormatting sqref="AC113">
    <cfRule type="expression" dxfId="1366" priority="98">
      <formula>ISTEXT($AC$113)</formula>
    </cfRule>
  </conditionalFormatting>
  <conditionalFormatting sqref="AD113">
    <cfRule type="expression" dxfId="1365" priority="97">
      <formula>ISTEXT($AD$113)</formula>
    </cfRule>
  </conditionalFormatting>
  <conditionalFormatting sqref="AA114">
    <cfRule type="expression" dxfId="1364" priority="96">
      <formula>ISTEXT($AA$114)</formula>
    </cfRule>
  </conditionalFormatting>
  <conditionalFormatting sqref="AB114">
    <cfRule type="expression" dxfId="1363" priority="95">
      <formula>ISTEXT($AB$114)</formula>
    </cfRule>
  </conditionalFormatting>
  <conditionalFormatting sqref="AC114">
    <cfRule type="expression" dxfId="1362" priority="94">
      <formula>ISTEXT($AC$114)</formula>
    </cfRule>
  </conditionalFormatting>
  <conditionalFormatting sqref="AD114">
    <cfRule type="expression" dxfId="1361" priority="93">
      <formula>ISTEXT($AD$114)</formula>
    </cfRule>
  </conditionalFormatting>
  <conditionalFormatting sqref="AA115">
    <cfRule type="expression" dxfId="1360" priority="92">
      <formula>ISTEXT($AA$115)</formula>
    </cfRule>
  </conditionalFormatting>
  <conditionalFormatting sqref="AB115">
    <cfRule type="expression" dxfId="1359" priority="91">
      <formula>ISTEXT($AB$115)</formula>
    </cfRule>
  </conditionalFormatting>
  <conditionalFormatting sqref="AC115">
    <cfRule type="expression" dxfId="1358" priority="90">
      <formula>ISTEXT($AC$115)</formula>
    </cfRule>
  </conditionalFormatting>
  <conditionalFormatting sqref="AD115">
    <cfRule type="expression" dxfId="1357" priority="89">
      <formula>ISTEXT($AD$115)</formula>
    </cfRule>
  </conditionalFormatting>
  <conditionalFormatting sqref="AA116">
    <cfRule type="expression" dxfId="1356" priority="88">
      <formula>ISTEXT($AA$116)</formula>
    </cfRule>
  </conditionalFormatting>
  <conditionalFormatting sqref="AB116">
    <cfRule type="expression" dxfId="1355" priority="87">
      <formula>ISTEXT($AB$116)</formula>
    </cfRule>
  </conditionalFormatting>
  <conditionalFormatting sqref="AC116">
    <cfRule type="expression" dxfId="1354" priority="86">
      <formula>ISTEXT($AC$116)</formula>
    </cfRule>
  </conditionalFormatting>
  <conditionalFormatting sqref="AD116">
    <cfRule type="expression" dxfId="1353" priority="85">
      <formula>ISTEXT($AD$116)</formula>
    </cfRule>
  </conditionalFormatting>
  <conditionalFormatting sqref="AA117">
    <cfRule type="expression" dxfId="1352" priority="84">
      <formula>ISTEXT($AA$117)</formula>
    </cfRule>
  </conditionalFormatting>
  <conditionalFormatting sqref="AB117">
    <cfRule type="expression" dxfId="1351" priority="83">
      <formula>ISTEXT($AB$117)</formula>
    </cfRule>
  </conditionalFormatting>
  <conditionalFormatting sqref="AC117">
    <cfRule type="expression" dxfId="1350" priority="82">
      <formula>ISTEXT($AC$117)</formula>
    </cfRule>
  </conditionalFormatting>
  <conditionalFormatting sqref="AD117">
    <cfRule type="expression" dxfId="1349" priority="81">
      <formula>ISTEXT($AD$117)</formula>
    </cfRule>
  </conditionalFormatting>
  <conditionalFormatting sqref="AA135">
    <cfRule type="expression" dxfId="1348" priority="80">
      <formula>ISTEXT($AA$135)</formula>
    </cfRule>
  </conditionalFormatting>
  <conditionalFormatting sqref="AB135">
    <cfRule type="expression" dxfId="1347" priority="79">
      <formula>ISTEXT($AB$135)</formula>
    </cfRule>
  </conditionalFormatting>
  <conditionalFormatting sqref="AC135">
    <cfRule type="expression" dxfId="1346" priority="78">
      <formula>ISTEXT($AC$135)</formula>
    </cfRule>
  </conditionalFormatting>
  <conditionalFormatting sqref="AD135">
    <cfRule type="expression" dxfId="1345" priority="77">
      <formula>ISTEXT($AD$135)</formula>
    </cfRule>
  </conditionalFormatting>
  <conditionalFormatting sqref="AA136">
    <cfRule type="expression" dxfId="1344" priority="76">
      <formula>ISTEXT($AA$136)</formula>
    </cfRule>
  </conditionalFormatting>
  <conditionalFormatting sqref="AB136">
    <cfRule type="expression" dxfId="1343" priority="75">
      <formula>ISTEXT($AB$136)</formula>
    </cfRule>
  </conditionalFormatting>
  <conditionalFormatting sqref="AC136">
    <cfRule type="expression" dxfId="1342" priority="74">
      <formula>ISTEXT($AC$136)</formula>
    </cfRule>
  </conditionalFormatting>
  <conditionalFormatting sqref="AD136">
    <cfRule type="expression" dxfId="1341" priority="73">
      <formula>ISTEXT($AD$136)</formula>
    </cfRule>
  </conditionalFormatting>
  <conditionalFormatting sqref="AA137">
    <cfRule type="expression" dxfId="1340" priority="72">
      <formula>ISTEXT($AA$137)</formula>
    </cfRule>
  </conditionalFormatting>
  <conditionalFormatting sqref="AB137">
    <cfRule type="expression" dxfId="1339" priority="71">
      <formula>ISTEXT($AB$137)</formula>
    </cfRule>
  </conditionalFormatting>
  <conditionalFormatting sqref="AC137">
    <cfRule type="expression" dxfId="1338" priority="70">
      <formula>ISTEXT($AC$137)</formula>
    </cfRule>
  </conditionalFormatting>
  <conditionalFormatting sqref="AD137">
    <cfRule type="expression" dxfId="1337" priority="69">
      <formula>ISTEXT($AD$137)</formula>
    </cfRule>
  </conditionalFormatting>
  <conditionalFormatting sqref="AA138">
    <cfRule type="expression" dxfId="1336" priority="68">
      <formula>ISTEXT($AA$138)</formula>
    </cfRule>
  </conditionalFormatting>
  <conditionalFormatting sqref="AB138">
    <cfRule type="expression" dxfId="1335" priority="67">
      <formula>ISTEXT($AB$138)</formula>
    </cfRule>
  </conditionalFormatting>
  <conditionalFormatting sqref="AC138">
    <cfRule type="expression" dxfId="1334" priority="66">
      <formula>ISTEXT($AC$138)</formula>
    </cfRule>
  </conditionalFormatting>
  <conditionalFormatting sqref="AD138">
    <cfRule type="expression" dxfId="1333" priority="65">
      <formula>ISTEXT($AD$138)</formula>
    </cfRule>
  </conditionalFormatting>
  <conditionalFormatting sqref="AA139">
    <cfRule type="expression" dxfId="1332" priority="64">
      <formula>ISTEXT($AA$139)</formula>
    </cfRule>
  </conditionalFormatting>
  <conditionalFormatting sqref="AB139">
    <cfRule type="expression" dxfId="1331" priority="63">
      <formula>ISTEXT($AB$139)</formula>
    </cfRule>
  </conditionalFormatting>
  <conditionalFormatting sqref="AC139">
    <cfRule type="expression" dxfId="1330" priority="62">
      <formula>ISTEXT($AC$139)</formula>
    </cfRule>
  </conditionalFormatting>
  <conditionalFormatting sqref="AD139">
    <cfRule type="expression" dxfId="1329" priority="61">
      <formula>ISTEXT($AD$139)</formula>
    </cfRule>
  </conditionalFormatting>
  <conditionalFormatting sqref="AA157">
    <cfRule type="expression" dxfId="1328" priority="60">
      <formula>ISTEXT($AA$157)</formula>
    </cfRule>
  </conditionalFormatting>
  <conditionalFormatting sqref="AB157">
    <cfRule type="expression" dxfId="1327" priority="59">
      <formula>ISTEXT($AB$157)</formula>
    </cfRule>
  </conditionalFormatting>
  <conditionalFormatting sqref="AC157">
    <cfRule type="expression" dxfId="1326" priority="58">
      <formula>ISTEXT($AC$157)</formula>
    </cfRule>
  </conditionalFormatting>
  <conditionalFormatting sqref="AD157">
    <cfRule type="expression" dxfId="1325" priority="57">
      <formula>ISTEXT($AD$157)</formula>
    </cfRule>
  </conditionalFormatting>
  <conditionalFormatting sqref="AA158">
    <cfRule type="expression" dxfId="1324" priority="56">
      <formula>ISTEXT($AA$158)</formula>
    </cfRule>
  </conditionalFormatting>
  <conditionalFormatting sqref="AB158">
    <cfRule type="expression" dxfId="1323" priority="55">
      <formula>ISTEXT($AB$158)</formula>
    </cfRule>
  </conditionalFormatting>
  <conditionalFormatting sqref="AC158">
    <cfRule type="expression" dxfId="1322" priority="54">
      <formula>ISTEXT($AC$158)</formula>
    </cfRule>
  </conditionalFormatting>
  <conditionalFormatting sqref="AD158">
    <cfRule type="expression" dxfId="1321" priority="53">
      <formula>ISTEXT($AD$158)</formula>
    </cfRule>
  </conditionalFormatting>
  <conditionalFormatting sqref="AA159">
    <cfRule type="expression" dxfId="1320" priority="52">
      <formula>ISTEXT($AA$159)</formula>
    </cfRule>
  </conditionalFormatting>
  <conditionalFormatting sqref="AB159">
    <cfRule type="expression" dxfId="1319" priority="51">
      <formula>ISTEXT($AB$159)</formula>
    </cfRule>
  </conditionalFormatting>
  <conditionalFormatting sqref="AC159">
    <cfRule type="expression" dxfId="1318" priority="50">
      <formula>ISTEXT($AC$159)</formula>
    </cfRule>
  </conditionalFormatting>
  <conditionalFormatting sqref="AD159">
    <cfRule type="expression" dxfId="1317" priority="49">
      <formula>ISTEXT($AD$159)</formula>
    </cfRule>
  </conditionalFormatting>
  <conditionalFormatting sqref="AA160">
    <cfRule type="expression" dxfId="1316" priority="48">
      <formula>ISTEXT($AA$160)</formula>
    </cfRule>
  </conditionalFormatting>
  <conditionalFormatting sqref="AB160">
    <cfRule type="expression" dxfId="1315" priority="47">
      <formula>ISTEXT($AB$160)</formula>
    </cfRule>
  </conditionalFormatting>
  <conditionalFormatting sqref="AC160">
    <cfRule type="expression" dxfId="1314" priority="46">
      <formula>ISTEXT($AC$160)</formula>
    </cfRule>
  </conditionalFormatting>
  <conditionalFormatting sqref="AD160">
    <cfRule type="expression" dxfId="1313" priority="45">
      <formula>ISTEXT($AD$160)</formula>
    </cfRule>
  </conditionalFormatting>
  <conditionalFormatting sqref="AA161">
    <cfRule type="expression" dxfId="1312" priority="44">
      <formula>ISTEXT($AA$161)</formula>
    </cfRule>
  </conditionalFormatting>
  <conditionalFormatting sqref="AB161">
    <cfRule type="expression" dxfId="1311" priority="43">
      <formula>ISTEXT($AB$161)</formula>
    </cfRule>
  </conditionalFormatting>
  <conditionalFormatting sqref="AC161">
    <cfRule type="expression" dxfId="1310" priority="42">
      <formula>ISTEXT($AC$161)</formula>
    </cfRule>
  </conditionalFormatting>
  <conditionalFormatting sqref="AD161">
    <cfRule type="expression" dxfId="1309" priority="41">
      <formula>ISTEXT($AD$161)</formula>
    </cfRule>
  </conditionalFormatting>
  <conditionalFormatting sqref="AA179">
    <cfRule type="expression" dxfId="1308" priority="40">
      <formula>ISTEXT($AA$179)</formula>
    </cfRule>
  </conditionalFormatting>
  <conditionalFormatting sqref="AB179">
    <cfRule type="expression" dxfId="1307" priority="39">
      <formula>ISTEXT($AB$179)</formula>
    </cfRule>
  </conditionalFormatting>
  <conditionalFormatting sqref="AC179">
    <cfRule type="expression" dxfId="1306" priority="38">
      <formula>ISTEXT($AC$179)</formula>
    </cfRule>
  </conditionalFormatting>
  <conditionalFormatting sqref="AD179">
    <cfRule type="expression" dxfId="1305" priority="37">
      <formula>ISTEXT($AD$179)</formula>
    </cfRule>
  </conditionalFormatting>
  <conditionalFormatting sqref="AA180">
    <cfRule type="expression" dxfId="1304" priority="36">
      <formula>ISTEXT($AA$180)</formula>
    </cfRule>
  </conditionalFormatting>
  <conditionalFormatting sqref="AB180">
    <cfRule type="expression" dxfId="1303" priority="35">
      <formula>ISTEXT($AB$180)</formula>
    </cfRule>
  </conditionalFormatting>
  <conditionalFormatting sqref="AC180">
    <cfRule type="expression" dxfId="1302" priority="34">
      <formula>ISTEXT($AC$180)</formula>
    </cfRule>
  </conditionalFormatting>
  <conditionalFormatting sqref="AD180">
    <cfRule type="expression" dxfId="1301" priority="33">
      <formula>ISTEXT($AD$180)</formula>
    </cfRule>
  </conditionalFormatting>
  <conditionalFormatting sqref="AA181">
    <cfRule type="expression" dxfId="1300" priority="32">
      <formula>ISTEXT($AA$181)</formula>
    </cfRule>
  </conditionalFormatting>
  <conditionalFormatting sqref="AB181">
    <cfRule type="expression" dxfId="1299" priority="31">
      <formula>ISTEXT($AB$181)</formula>
    </cfRule>
  </conditionalFormatting>
  <conditionalFormatting sqref="AC181">
    <cfRule type="expression" dxfId="1298" priority="30">
      <formula>ISTEXT($AC$181)</formula>
    </cfRule>
  </conditionalFormatting>
  <conditionalFormatting sqref="AD181">
    <cfRule type="expression" dxfId="1297" priority="29">
      <formula>ISTEXT($AD$181)</formula>
    </cfRule>
  </conditionalFormatting>
  <conditionalFormatting sqref="AA182">
    <cfRule type="expression" dxfId="1296" priority="28">
      <formula>ISTEXT($AA$182)</formula>
    </cfRule>
  </conditionalFormatting>
  <conditionalFormatting sqref="AB182">
    <cfRule type="expression" dxfId="1295" priority="27">
      <formula>ISTEXT($AB$182)</formula>
    </cfRule>
  </conditionalFormatting>
  <conditionalFormatting sqref="AC182">
    <cfRule type="expression" dxfId="1294" priority="26">
      <formula>ISTEXT($AC$182)</formula>
    </cfRule>
  </conditionalFormatting>
  <conditionalFormatting sqref="AD182">
    <cfRule type="expression" dxfId="1293" priority="25">
      <formula>ISTEXT($AD$182)</formula>
    </cfRule>
  </conditionalFormatting>
  <conditionalFormatting sqref="AA183">
    <cfRule type="expression" dxfId="1292" priority="24">
      <formula>ISTEXT($AA$183)</formula>
    </cfRule>
  </conditionalFormatting>
  <conditionalFormatting sqref="AB183">
    <cfRule type="expression" dxfId="1291" priority="23">
      <formula>ISTEXT($AB$183)</formula>
    </cfRule>
  </conditionalFormatting>
  <conditionalFormatting sqref="AC183">
    <cfRule type="expression" dxfId="1290" priority="22">
      <formula>ISTEXT($AC$183)</formula>
    </cfRule>
  </conditionalFormatting>
  <conditionalFormatting sqref="AD183">
    <cfRule type="expression" dxfId="1289" priority="21">
      <formula>ISTEXT($AD$183)</formula>
    </cfRule>
  </conditionalFormatting>
  <conditionalFormatting sqref="AA201">
    <cfRule type="expression" dxfId="1288" priority="20">
      <formula>ISTEXT($AA$201)</formula>
    </cfRule>
  </conditionalFormatting>
  <conditionalFormatting sqref="AB201">
    <cfRule type="expression" dxfId="1287" priority="19">
      <formula>ISTEXT($AB$201)</formula>
    </cfRule>
  </conditionalFormatting>
  <conditionalFormatting sqref="AC201">
    <cfRule type="expression" dxfId="1286" priority="18">
      <formula>ISTEXT($AC$201)</formula>
    </cfRule>
  </conditionalFormatting>
  <conditionalFormatting sqref="AD201">
    <cfRule type="expression" dxfId="1285" priority="17">
      <formula>ISTEXT($AD$201)</formula>
    </cfRule>
  </conditionalFormatting>
  <conditionalFormatting sqref="AA202">
    <cfRule type="expression" dxfId="1284" priority="16">
      <formula>ISTEXT($AA$202)</formula>
    </cfRule>
  </conditionalFormatting>
  <conditionalFormatting sqref="AB202">
    <cfRule type="expression" dxfId="1283" priority="15">
      <formula>ISTEXT($AB$202)</formula>
    </cfRule>
  </conditionalFormatting>
  <conditionalFormatting sqref="AC202">
    <cfRule type="expression" dxfId="1282" priority="14">
      <formula>ISTEXT($AC$202)</formula>
    </cfRule>
  </conditionalFormatting>
  <conditionalFormatting sqref="AD202">
    <cfRule type="expression" dxfId="1281" priority="13">
      <formula>ISTEXT($AD$202)</formula>
    </cfRule>
  </conditionalFormatting>
  <conditionalFormatting sqref="AA203">
    <cfRule type="expression" dxfId="1280" priority="12">
      <formula>ISTEXT($AA$203)</formula>
    </cfRule>
  </conditionalFormatting>
  <conditionalFormatting sqref="AB203">
    <cfRule type="expression" dxfId="1279" priority="11">
      <formula>ISTEXT($AB$203)</formula>
    </cfRule>
  </conditionalFormatting>
  <conditionalFormatting sqref="AC203">
    <cfRule type="expression" dxfId="1278" priority="10">
      <formula>ISTEXT($AC$203)</formula>
    </cfRule>
  </conditionalFormatting>
  <conditionalFormatting sqref="AD203">
    <cfRule type="expression" dxfId="1277" priority="9">
      <formula>ISTEXT($AD$203)</formula>
    </cfRule>
  </conditionalFormatting>
  <conditionalFormatting sqref="AA204">
    <cfRule type="expression" dxfId="1276" priority="8">
      <formula>ISTEXT($AA$204)</formula>
    </cfRule>
  </conditionalFormatting>
  <conditionalFormatting sqref="AB204">
    <cfRule type="expression" dxfId="1275" priority="7">
      <formula>ISTEXT($AB$204)</formula>
    </cfRule>
  </conditionalFormatting>
  <conditionalFormatting sqref="AC204">
    <cfRule type="expression" dxfId="1274" priority="6">
      <formula>ISTEXT($AC$204)</formula>
    </cfRule>
  </conditionalFormatting>
  <conditionalFormatting sqref="AD204">
    <cfRule type="expression" dxfId="1273" priority="5">
      <formula>ISTEXT($AD$204)</formula>
    </cfRule>
  </conditionalFormatting>
  <conditionalFormatting sqref="AA205">
    <cfRule type="expression" dxfId="1272" priority="4">
      <formula>ISTEXT($AA$205)</formula>
    </cfRule>
  </conditionalFormatting>
  <conditionalFormatting sqref="AB205">
    <cfRule type="expression" dxfId="1271" priority="3">
      <formula>ISTEXT($AB$205)</formula>
    </cfRule>
  </conditionalFormatting>
  <conditionalFormatting sqref="AC205">
    <cfRule type="expression" dxfId="1270" priority="2">
      <formula>ISTEXT($AC$205)</formula>
    </cfRule>
  </conditionalFormatting>
  <conditionalFormatting sqref="AD205">
    <cfRule type="expression" dxfId="1269" priority="1">
      <formula>ISTEXT($AD$205)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201"/>
  <sheetViews>
    <sheetView workbookViewId="0">
      <pane ySplit="1" topLeftCell="A2" activePane="bottomLeft" state="frozenSplit"/>
      <selection pane="bottomLeft" activeCell="I28" sqref="I28"/>
    </sheetView>
  </sheetViews>
  <sheetFormatPr defaultRowHeight="15" x14ac:dyDescent="0.25"/>
  <cols>
    <col min="1" max="1" width="63.28515625" style="80" bestFit="1" customWidth="1"/>
    <col min="2" max="2" width="15.85546875" style="80" bestFit="1" customWidth="1"/>
    <col min="3" max="3" width="16.5703125" style="80" bestFit="1" customWidth="1"/>
    <col min="4" max="4" width="12" style="80" bestFit="1" customWidth="1"/>
    <col min="5" max="5" width="11" style="80" bestFit="1" customWidth="1"/>
    <col min="6" max="6" width="8.7109375" style="80" customWidth="1"/>
    <col min="7" max="7" width="12.42578125" style="80" bestFit="1" customWidth="1"/>
    <col min="8" max="8" width="11.5703125" style="80" bestFit="1" customWidth="1"/>
    <col min="9" max="9" width="14.71093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8.28515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ht="16.5" thickTop="1" thickBot="1" x14ac:dyDescent="0.3">
      <c r="A2" s="84" t="s">
        <v>607</v>
      </c>
      <c r="B2" s="84" t="s">
        <v>403</v>
      </c>
      <c r="C2" s="84" t="s">
        <v>404</v>
      </c>
      <c r="D2" s="84">
        <v>12.157999999999999</v>
      </c>
      <c r="E2" s="84">
        <v>72770.289000000004</v>
      </c>
      <c r="F2" s="84">
        <v>1.670737E-4</v>
      </c>
      <c r="G2" s="84"/>
      <c r="H2" s="84"/>
      <c r="I2" s="84"/>
      <c r="J2" s="85"/>
      <c r="K2" s="84"/>
      <c r="L2" s="84"/>
      <c r="M2" s="84"/>
      <c r="N2" s="84"/>
      <c r="O2" s="84"/>
      <c r="P2" s="84"/>
      <c r="Q2" s="84"/>
      <c r="R2" s="84" t="s">
        <v>405</v>
      </c>
      <c r="S2" s="84"/>
      <c r="T2" s="84">
        <v>1</v>
      </c>
      <c r="U2" s="84"/>
      <c r="V2" s="84"/>
      <c r="W2" s="84"/>
      <c r="X2" s="84"/>
      <c r="Y2" s="84"/>
      <c r="Z2" s="86" t="s">
        <v>28</v>
      </c>
      <c r="AA2" s="86" t="s">
        <v>29</v>
      </c>
      <c r="AB2" s="86" t="s">
        <v>30</v>
      </c>
      <c r="AC2" s="86" t="s">
        <v>31</v>
      </c>
      <c r="AD2" s="86" t="s">
        <v>32</v>
      </c>
    </row>
    <row r="3" spans="1:30" ht="15.75" thickTop="1" x14ac:dyDescent="0.25">
      <c r="A3" s="87" t="s">
        <v>608</v>
      </c>
      <c r="B3" s="87" t="s">
        <v>403</v>
      </c>
      <c r="C3" s="87" t="s">
        <v>404</v>
      </c>
      <c r="D3" s="87">
        <v>26.783999999999999</v>
      </c>
      <c r="E3" s="87">
        <v>86070.547000000006</v>
      </c>
      <c r="F3" s="87">
        <v>3.1118660000000001E-4</v>
      </c>
      <c r="G3" s="87"/>
      <c r="H3" s="87"/>
      <c r="I3" s="87"/>
      <c r="J3" s="88"/>
      <c r="K3" s="87"/>
      <c r="L3" s="87"/>
      <c r="M3" s="87"/>
      <c r="N3" s="87"/>
      <c r="O3" s="87"/>
      <c r="P3" s="87"/>
      <c r="Q3" s="87"/>
      <c r="R3" s="87" t="s">
        <v>28</v>
      </c>
      <c r="S3" s="87"/>
      <c r="T3" s="87">
        <v>5</v>
      </c>
      <c r="U3" s="87"/>
      <c r="V3" s="87"/>
      <c r="W3" s="87"/>
      <c r="X3" s="87"/>
      <c r="Y3" s="87"/>
      <c r="Z3" s="89">
        <v>120</v>
      </c>
      <c r="AA3" s="90">
        <v>1.0815568153321276</v>
      </c>
      <c r="AB3" s="91">
        <v>0.94763076528344348</v>
      </c>
      <c r="AC3" s="90">
        <v>1.0260486542577252</v>
      </c>
      <c r="AD3" s="90">
        <v>1.0184120782910988</v>
      </c>
    </row>
    <row r="4" spans="1:30" ht="15.75" thickBot="1" x14ac:dyDescent="0.3">
      <c r="A4" s="84" t="s">
        <v>609</v>
      </c>
      <c r="B4" s="84" t="s">
        <v>403</v>
      </c>
      <c r="C4" s="84" t="s">
        <v>404</v>
      </c>
      <c r="D4" s="84">
        <v>7.2869999999999999</v>
      </c>
      <c r="E4" s="84">
        <v>85551.43</v>
      </c>
      <c r="F4" s="84">
        <v>8.5176800000000001E-5</v>
      </c>
      <c r="G4" s="84"/>
      <c r="H4" s="84"/>
      <c r="I4" s="84"/>
      <c r="J4" s="85"/>
      <c r="K4" s="84"/>
      <c r="L4" s="84"/>
      <c r="M4" s="84"/>
      <c r="N4" s="84"/>
      <c r="O4" s="84"/>
      <c r="P4" s="84"/>
      <c r="Q4" s="84"/>
      <c r="R4" s="84" t="s">
        <v>33</v>
      </c>
      <c r="S4" s="84"/>
      <c r="T4" s="84">
        <v>10</v>
      </c>
      <c r="U4" s="84"/>
      <c r="V4" s="84"/>
      <c r="W4" s="84"/>
      <c r="X4" s="84"/>
      <c r="Y4" s="84"/>
      <c r="Z4" s="92">
        <v>0</v>
      </c>
      <c r="AA4" s="93">
        <v>1</v>
      </c>
      <c r="AB4" s="93">
        <v>1</v>
      </c>
      <c r="AC4" s="93">
        <v>1</v>
      </c>
      <c r="AD4" s="93">
        <v>1</v>
      </c>
    </row>
    <row r="5" spans="1:30" ht="16.5" thickTop="1" thickBot="1" x14ac:dyDescent="0.3">
      <c r="A5" s="87" t="s">
        <v>758</v>
      </c>
      <c r="B5" s="87" t="s">
        <v>403</v>
      </c>
      <c r="C5" s="87" t="s">
        <v>404</v>
      </c>
      <c r="D5" s="87">
        <v>7674.3909999999996</v>
      </c>
      <c r="E5" s="87">
        <v>85913.156000000003</v>
      </c>
      <c r="F5" s="87">
        <v>8.9327308600000002E-2</v>
      </c>
      <c r="G5" s="87">
        <v>108.15568153321276</v>
      </c>
      <c r="H5" s="87">
        <v>120</v>
      </c>
      <c r="I5" s="95">
        <v>4.6835716848445754</v>
      </c>
      <c r="J5" s="88"/>
      <c r="K5" s="87"/>
      <c r="L5" s="87"/>
      <c r="M5" s="87"/>
      <c r="N5" s="87"/>
      <c r="O5" s="87"/>
      <c r="P5" s="87"/>
      <c r="Q5" s="87"/>
      <c r="R5" s="87"/>
      <c r="S5" s="87"/>
      <c r="T5" s="87"/>
      <c r="U5" s="87">
        <v>1</v>
      </c>
      <c r="V5" s="87">
        <v>120</v>
      </c>
      <c r="W5" s="87">
        <v>4.6835716848445754</v>
      </c>
      <c r="X5" s="87"/>
      <c r="Y5" s="87"/>
    </row>
    <row r="6" spans="1:30" x14ac:dyDescent="0.25">
      <c r="A6" s="84" t="s">
        <v>759</v>
      </c>
      <c r="B6" s="84" t="s">
        <v>403</v>
      </c>
      <c r="C6" s="84" t="s">
        <v>404</v>
      </c>
      <c r="D6" s="84">
        <v>7732.1419999999998</v>
      </c>
      <c r="E6" s="84">
        <v>96878.312999999995</v>
      </c>
      <c r="F6" s="84">
        <v>7.9812929899999996E-2</v>
      </c>
      <c r="G6" s="84">
        <v>94.763076528344342</v>
      </c>
      <c r="H6" s="84">
        <v>120</v>
      </c>
      <c r="I6" s="94">
        <v>4.5513798452931526</v>
      </c>
      <c r="J6" s="85"/>
      <c r="K6" s="84"/>
      <c r="L6" s="84"/>
      <c r="M6" s="84"/>
      <c r="N6" s="84"/>
      <c r="O6" s="84"/>
      <c r="P6" s="84"/>
      <c r="Q6" s="84"/>
      <c r="R6" s="84"/>
      <c r="S6" s="84"/>
      <c r="T6" s="84"/>
      <c r="U6" s="84">
        <v>2</v>
      </c>
      <c r="V6" s="84">
        <v>120</v>
      </c>
      <c r="W6" s="84">
        <v>4.5513798452931526</v>
      </c>
      <c r="X6" s="84"/>
      <c r="Y6" s="84"/>
      <c r="Z6" s="96" t="s">
        <v>34</v>
      </c>
      <c r="AA6" s="97">
        <v>1.3979534747109076E-4</v>
      </c>
    </row>
    <row r="7" spans="1:30" x14ac:dyDescent="0.25">
      <c r="A7" s="87" t="s">
        <v>760</v>
      </c>
      <c r="B7" s="87" t="s">
        <v>403</v>
      </c>
      <c r="C7" s="87" t="s">
        <v>404</v>
      </c>
      <c r="D7" s="87">
        <v>7306.625</v>
      </c>
      <c r="E7" s="87">
        <v>80036.983999999997</v>
      </c>
      <c r="F7" s="87">
        <v>9.12906089E-2</v>
      </c>
      <c r="G7" s="87">
        <v>102.60486542577252</v>
      </c>
      <c r="H7" s="87">
        <v>120</v>
      </c>
      <c r="I7" s="95">
        <v>4.63088535291614</v>
      </c>
      <c r="J7" s="88"/>
      <c r="K7" s="87"/>
      <c r="L7" s="87"/>
      <c r="M7" s="87"/>
      <c r="N7" s="87"/>
      <c r="O7" s="87"/>
      <c r="P7" s="87"/>
      <c r="Q7" s="87"/>
      <c r="R7" s="87"/>
      <c r="S7" s="87"/>
      <c r="T7" s="87"/>
      <c r="U7" s="87">
        <v>3</v>
      </c>
      <c r="V7" s="87">
        <v>120</v>
      </c>
      <c r="W7" s="87">
        <v>4.63088535291614</v>
      </c>
      <c r="X7" s="87"/>
      <c r="Y7" s="87"/>
      <c r="Z7" s="98" t="s">
        <v>35</v>
      </c>
      <c r="AA7" s="99">
        <v>4.6051701859880927</v>
      </c>
    </row>
    <row r="8" spans="1:30" ht="17.25" x14ac:dyDescent="0.25">
      <c r="A8" s="84" t="s">
        <v>761</v>
      </c>
      <c r="B8" s="84" t="s">
        <v>403</v>
      </c>
      <c r="C8" s="84" t="s">
        <v>404</v>
      </c>
      <c r="D8" s="84">
        <v>5281.1949999999997</v>
      </c>
      <c r="E8" s="84">
        <v>63932.667999999998</v>
      </c>
      <c r="F8" s="84">
        <v>8.2605578099999993E-2</v>
      </c>
      <c r="G8" s="84">
        <v>100</v>
      </c>
      <c r="H8" s="84">
        <v>0</v>
      </c>
      <c r="I8" s="94">
        <v>4.6051701859880918</v>
      </c>
      <c r="J8" s="85"/>
      <c r="K8" s="84"/>
      <c r="L8" s="84"/>
      <c r="M8" s="84"/>
      <c r="N8" s="84"/>
      <c r="O8" s="84"/>
      <c r="P8" s="84"/>
      <c r="Q8" s="84"/>
      <c r="R8" s="84"/>
      <c r="S8" s="84"/>
      <c r="T8" s="84"/>
      <c r="U8" s="84">
        <v>4</v>
      </c>
      <c r="V8" s="84">
        <v>0</v>
      </c>
      <c r="W8" s="84">
        <v>4.6051701859880918</v>
      </c>
      <c r="X8" s="84"/>
      <c r="Y8" s="84"/>
      <c r="Z8" s="98" t="s">
        <v>36</v>
      </c>
      <c r="AA8" s="114">
        <v>4.5490633615028614E-2</v>
      </c>
    </row>
    <row r="9" spans="1:30" ht="18" x14ac:dyDescent="0.35">
      <c r="A9" s="87" t="s">
        <v>762</v>
      </c>
      <c r="B9" s="87" t="s">
        <v>403</v>
      </c>
      <c r="C9" s="87" t="s">
        <v>404</v>
      </c>
      <c r="D9" s="87">
        <v>5442.3459999999995</v>
      </c>
      <c r="E9" s="87">
        <v>64625.745999999999</v>
      </c>
      <c r="F9" s="87">
        <v>8.4213279299999999E-2</v>
      </c>
      <c r="G9" s="87">
        <v>100</v>
      </c>
      <c r="H9" s="87">
        <v>0</v>
      </c>
      <c r="I9" s="95">
        <v>4.6051701859880918</v>
      </c>
      <c r="J9" s="88"/>
      <c r="K9" s="87"/>
      <c r="L9" s="87"/>
      <c r="M9" s="87"/>
      <c r="N9" s="87"/>
      <c r="O9" s="87"/>
      <c r="P9" s="87"/>
      <c r="Q9" s="87"/>
      <c r="R9" s="87"/>
      <c r="S9" s="87"/>
      <c r="T9" s="87"/>
      <c r="U9" s="87">
        <v>5</v>
      </c>
      <c r="V9" s="87">
        <v>0</v>
      </c>
      <c r="W9" s="87">
        <v>4.6051701859880918</v>
      </c>
      <c r="X9" s="87"/>
      <c r="Y9" s="87"/>
      <c r="Z9" s="98" t="s">
        <v>37</v>
      </c>
      <c r="AA9" s="101" t="s">
        <v>45</v>
      </c>
    </row>
    <row r="10" spans="1:30" ht="18.75" x14ac:dyDescent="0.35">
      <c r="A10" s="84" t="s">
        <v>763</v>
      </c>
      <c r="B10" s="84" t="s">
        <v>403</v>
      </c>
      <c r="C10" s="84" t="s">
        <v>404</v>
      </c>
      <c r="D10" s="84">
        <v>6040.42</v>
      </c>
      <c r="E10" s="84">
        <v>67886.858999999997</v>
      </c>
      <c r="F10" s="84">
        <v>8.8977750499999994E-2</v>
      </c>
      <c r="G10" s="84">
        <v>100</v>
      </c>
      <c r="H10" s="84">
        <v>0</v>
      </c>
      <c r="I10" s="94">
        <v>4.6051701859880918</v>
      </c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>
        <v>6</v>
      </c>
      <c r="V10" s="84">
        <v>0</v>
      </c>
      <c r="W10" s="84">
        <v>4.6051701859880918</v>
      </c>
      <c r="X10" s="84"/>
      <c r="Y10" s="84"/>
      <c r="Z10" s="98" t="s">
        <v>38</v>
      </c>
      <c r="AA10" s="102">
        <v>0</v>
      </c>
    </row>
    <row r="11" spans="1:30" ht="15.75" thickBot="1" x14ac:dyDescent="0.3">
      <c r="A11" s="87"/>
      <c r="B11" s="87"/>
      <c r="C11" s="87"/>
      <c r="D11" s="87"/>
      <c r="E11" s="87"/>
      <c r="F11" s="87"/>
      <c r="G11" s="87"/>
      <c r="H11" s="87"/>
      <c r="I11" s="95"/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103" t="s">
        <v>7</v>
      </c>
      <c r="AA11" s="104" t="s">
        <v>39</v>
      </c>
    </row>
    <row r="12" spans="1:30" x14ac:dyDescent="0.25">
      <c r="A12" s="84"/>
      <c r="B12" s="84"/>
      <c r="C12" s="84"/>
      <c r="D12" s="84"/>
      <c r="E12" s="84"/>
      <c r="F12" s="84"/>
      <c r="G12" s="84"/>
      <c r="H12" s="84"/>
      <c r="I12" s="94"/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30" x14ac:dyDescent="0.25">
      <c r="A13" s="87"/>
      <c r="B13" s="87"/>
      <c r="C13" s="87"/>
      <c r="D13" s="87"/>
      <c r="E13" s="87"/>
      <c r="F13" s="87"/>
      <c r="G13" s="87"/>
      <c r="H13" s="87"/>
      <c r="I13" s="95"/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30" x14ac:dyDescent="0.25">
      <c r="A14" s="84"/>
      <c r="B14" s="84"/>
      <c r="C14" s="84"/>
      <c r="D14" s="84"/>
      <c r="E14" s="84"/>
      <c r="F14" s="84"/>
      <c r="G14" s="84"/>
      <c r="H14" s="84"/>
      <c r="I14" s="94"/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spans="1:30" x14ac:dyDescent="0.25">
      <c r="A15" s="87"/>
      <c r="B15" s="87"/>
      <c r="C15" s="87"/>
      <c r="D15" s="87"/>
      <c r="E15" s="87"/>
      <c r="F15" s="87"/>
      <c r="G15" s="87"/>
      <c r="H15" s="87"/>
      <c r="I15" s="95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30" x14ac:dyDescent="0.25">
      <c r="A16" s="84"/>
      <c r="B16" s="84"/>
      <c r="C16" s="84"/>
      <c r="D16" s="84"/>
      <c r="E16" s="84"/>
      <c r="F16" s="84"/>
      <c r="G16" s="84"/>
      <c r="H16" s="84"/>
      <c r="I16" s="94"/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30" x14ac:dyDescent="0.25">
      <c r="A17" s="87"/>
      <c r="B17" s="87"/>
      <c r="C17" s="87"/>
      <c r="D17" s="87"/>
      <c r="E17" s="87"/>
      <c r="F17" s="87"/>
      <c r="G17" s="87"/>
      <c r="H17" s="87"/>
      <c r="I17" s="95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94"/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spans="1:30" x14ac:dyDescent="0.25">
      <c r="A19" s="87"/>
      <c r="B19" s="87"/>
      <c r="C19" s="87"/>
      <c r="D19" s="87"/>
      <c r="E19" s="87"/>
      <c r="F19" s="87"/>
      <c r="G19" s="87"/>
      <c r="H19" s="87"/>
      <c r="I19" s="95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94"/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30" ht="15.75" thickBot="1" x14ac:dyDescent="0.3">
      <c r="A21" s="87"/>
      <c r="B21" s="87"/>
      <c r="C21" s="87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30" ht="16.5" thickTop="1" thickBot="1" x14ac:dyDescent="0.3">
      <c r="A22" s="84" t="s">
        <v>607</v>
      </c>
      <c r="B22" s="84" t="s">
        <v>426</v>
      </c>
      <c r="C22" s="84"/>
      <c r="D22" s="84"/>
      <c r="E22" s="84">
        <v>72770.289000000004</v>
      </c>
      <c r="F22" s="84">
        <v>0</v>
      </c>
      <c r="G22" s="84"/>
      <c r="H22" s="84"/>
      <c r="I22" s="84"/>
      <c r="J22" s="85"/>
      <c r="K22" s="84"/>
      <c r="L22" s="84"/>
      <c r="M22" s="84"/>
      <c r="N22" s="84"/>
      <c r="O22" s="84"/>
      <c r="P22" s="84"/>
      <c r="Q22" s="84"/>
      <c r="R22" s="84" t="s">
        <v>427</v>
      </c>
      <c r="S22" s="84"/>
      <c r="T22" s="84">
        <v>2</v>
      </c>
      <c r="U22" s="84"/>
      <c r="V22" s="84"/>
      <c r="W22" s="84"/>
      <c r="X22" s="84"/>
      <c r="Y22" s="84"/>
      <c r="Z22" s="86" t="s">
        <v>28</v>
      </c>
      <c r="AA22" s="86" t="s">
        <v>29</v>
      </c>
      <c r="AB22" s="86" t="s">
        <v>30</v>
      </c>
      <c r="AC22" s="86" t="s">
        <v>31</v>
      </c>
      <c r="AD22" s="86" t="s">
        <v>32</v>
      </c>
    </row>
    <row r="23" spans="1:30" ht="15.75" thickTop="1" x14ac:dyDescent="0.25">
      <c r="A23" s="87" t="s">
        <v>608</v>
      </c>
      <c r="B23" s="87" t="s">
        <v>426</v>
      </c>
      <c r="C23" s="87"/>
      <c r="D23" s="87"/>
      <c r="E23" s="87">
        <v>86070.547000000006</v>
      </c>
      <c r="F23" s="87">
        <v>0</v>
      </c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 t="s">
        <v>28</v>
      </c>
      <c r="S23" s="87"/>
      <c r="T23" s="87">
        <v>25</v>
      </c>
      <c r="U23" s="87"/>
      <c r="V23" s="87"/>
      <c r="W23" s="87"/>
      <c r="X23" s="87"/>
      <c r="Y23" s="87"/>
      <c r="Z23" s="89">
        <v>120</v>
      </c>
      <c r="AA23" s="91">
        <v>0.92759140376943305</v>
      </c>
      <c r="AB23" s="91">
        <v>0.81704952524588659</v>
      </c>
      <c r="AC23" s="91">
        <v>0.95267116240665384</v>
      </c>
      <c r="AD23" s="91">
        <v>0.89910403047399123</v>
      </c>
    </row>
    <row r="24" spans="1:30" ht="15.75" thickBot="1" x14ac:dyDescent="0.3">
      <c r="A24" s="84" t="s">
        <v>609</v>
      </c>
      <c r="B24" s="84" t="s">
        <v>426</v>
      </c>
      <c r="C24" s="84"/>
      <c r="D24" s="84"/>
      <c r="E24" s="84">
        <v>85551.43</v>
      </c>
      <c r="F24" s="84">
        <v>0</v>
      </c>
      <c r="G24" s="84"/>
      <c r="H24" s="84"/>
      <c r="I24" s="84"/>
      <c r="J24" s="85"/>
      <c r="K24" s="84"/>
      <c r="L24" s="84"/>
      <c r="M24" s="84"/>
      <c r="N24" s="84"/>
      <c r="O24" s="84"/>
      <c r="P24" s="84"/>
      <c r="Q24" s="84"/>
      <c r="R24" s="84" t="s">
        <v>33</v>
      </c>
      <c r="S24" s="84"/>
      <c r="T24" s="84">
        <v>30</v>
      </c>
      <c r="U24" s="84"/>
      <c r="V24" s="84"/>
      <c r="W24" s="84"/>
      <c r="X24" s="84"/>
      <c r="Y24" s="84"/>
      <c r="Z24" s="92">
        <v>0</v>
      </c>
      <c r="AA24" s="93">
        <v>1</v>
      </c>
      <c r="AB24" s="93">
        <v>1</v>
      </c>
      <c r="AC24" s="93">
        <v>1</v>
      </c>
      <c r="AD24" s="93">
        <v>1</v>
      </c>
    </row>
    <row r="25" spans="1:30" ht="16.5" thickTop="1" thickBot="1" x14ac:dyDescent="0.3">
      <c r="A25" s="87" t="s">
        <v>764</v>
      </c>
      <c r="B25" s="87" t="s">
        <v>426</v>
      </c>
      <c r="C25" s="87" t="s">
        <v>428</v>
      </c>
      <c r="D25" s="87">
        <v>52377.222999999998</v>
      </c>
      <c r="E25" s="87">
        <v>82898.039000000004</v>
      </c>
      <c r="F25" s="87">
        <v>0.63182704479999996</v>
      </c>
      <c r="G25" s="87">
        <v>92.759140376943307</v>
      </c>
      <c r="H25" s="87">
        <v>120</v>
      </c>
      <c r="I25" s="95">
        <v>4.530006245170429</v>
      </c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>
        <v>1</v>
      </c>
      <c r="V25" s="87">
        <v>120</v>
      </c>
      <c r="W25" s="87">
        <v>4.530006245170429</v>
      </c>
      <c r="X25" s="87"/>
      <c r="Y25" s="87"/>
    </row>
    <row r="26" spans="1:30" x14ac:dyDescent="0.25">
      <c r="A26" s="84" t="s">
        <v>765</v>
      </c>
      <c r="B26" s="84" t="s">
        <v>426</v>
      </c>
      <c r="C26" s="84" t="s">
        <v>428</v>
      </c>
      <c r="D26" s="84">
        <v>57123.207000000002</v>
      </c>
      <c r="E26" s="84">
        <v>91359.32</v>
      </c>
      <c r="F26" s="84">
        <v>0.62525867089999998</v>
      </c>
      <c r="G26" s="84">
        <v>81.704952524588663</v>
      </c>
      <c r="H26" s="84">
        <v>120</v>
      </c>
      <c r="I26" s="94">
        <v>4.4031146184447536</v>
      </c>
      <c r="J26" s="8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>
        <v>2</v>
      </c>
      <c r="V26" s="84">
        <v>120</v>
      </c>
      <c r="W26" s="84">
        <v>4.4031146184447536</v>
      </c>
      <c r="X26" s="84"/>
      <c r="Y26" s="84"/>
      <c r="Z26" s="96" t="s">
        <v>34</v>
      </c>
      <c r="AA26" s="97">
        <v>-9.0473610672588101E-4</v>
      </c>
    </row>
    <row r="27" spans="1:30" x14ac:dyDescent="0.25">
      <c r="A27" s="87" t="s">
        <v>766</v>
      </c>
      <c r="B27" s="87" t="s">
        <v>426</v>
      </c>
      <c r="C27" s="87" t="s">
        <v>428</v>
      </c>
      <c r="D27" s="87">
        <v>60068.828000000001</v>
      </c>
      <c r="E27" s="87">
        <v>85317.133000000002</v>
      </c>
      <c r="F27" s="87">
        <v>0.70406524329999998</v>
      </c>
      <c r="G27" s="87">
        <v>95.267116240665388</v>
      </c>
      <c r="H27" s="87">
        <v>120</v>
      </c>
      <c r="I27" s="95">
        <v>4.5566846959277756</v>
      </c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>
        <v>3</v>
      </c>
      <c r="V27" s="87">
        <v>120</v>
      </c>
      <c r="W27" s="87">
        <v>4.5566846959277756</v>
      </c>
      <c r="X27" s="87"/>
      <c r="Y27" s="87"/>
      <c r="Z27" s="98" t="s">
        <v>35</v>
      </c>
      <c r="AA27" s="99">
        <v>4.6051701859880927</v>
      </c>
    </row>
    <row r="28" spans="1:30" ht="17.25" x14ac:dyDescent="0.25">
      <c r="A28" s="84" t="s">
        <v>767</v>
      </c>
      <c r="B28" s="84" t="s">
        <v>426</v>
      </c>
      <c r="C28" s="84" t="s">
        <v>428</v>
      </c>
      <c r="D28" s="84">
        <v>45017.445</v>
      </c>
      <c r="E28" s="84">
        <v>66090.547000000006</v>
      </c>
      <c r="F28" s="84">
        <v>0.68114801650000001</v>
      </c>
      <c r="G28" s="84">
        <v>100</v>
      </c>
      <c r="H28" s="84">
        <v>0</v>
      </c>
      <c r="I28" s="94">
        <v>4.6051701859880918</v>
      </c>
      <c r="J28" s="85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>
        <v>4</v>
      </c>
      <c r="V28" s="84">
        <v>0</v>
      </c>
      <c r="W28" s="84">
        <v>4.6051701859880918</v>
      </c>
      <c r="X28" s="84"/>
      <c r="Y28" s="84"/>
      <c r="Z28" s="98" t="s">
        <v>36</v>
      </c>
      <c r="AA28" s="100">
        <v>0.56766391826162466</v>
      </c>
    </row>
    <row r="29" spans="1:30" ht="18" x14ac:dyDescent="0.35">
      <c r="A29" s="87" t="s">
        <v>768</v>
      </c>
      <c r="B29" s="87" t="s">
        <v>426</v>
      </c>
      <c r="C29" s="87" t="s">
        <v>428</v>
      </c>
      <c r="D29" s="87">
        <v>55768.788999999997</v>
      </c>
      <c r="E29" s="87">
        <v>72875.218999999997</v>
      </c>
      <c r="F29" s="87">
        <v>0.76526410160000002</v>
      </c>
      <c r="G29" s="87">
        <v>100</v>
      </c>
      <c r="H29" s="87">
        <v>0</v>
      </c>
      <c r="I29" s="95">
        <v>4.6051701859880918</v>
      </c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>
        <v>5</v>
      </c>
      <c r="V29" s="87">
        <v>0</v>
      </c>
      <c r="W29" s="87">
        <v>4.6051701859880918</v>
      </c>
      <c r="X29" s="87"/>
      <c r="Y29" s="87"/>
      <c r="Z29" s="98" t="s">
        <v>37</v>
      </c>
      <c r="AA29" s="109">
        <v>766.13188686406272</v>
      </c>
    </row>
    <row r="30" spans="1:30" ht="18.75" x14ac:dyDescent="0.35">
      <c r="A30" s="84" t="s">
        <v>769</v>
      </c>
      <c r="B30" s="84" t="s">
        <v>426</v>
      </c>
      <c r="C30" s="84" t="s">
        <v>428</v>
      </c>
      <c r="D30" s="84">
        <v>51950.292999999998</v>
      </c>
      <c r="E30" s="84">
        <v>70293.976999999999</v>
      </c>
      <c r="F30" s="84">
        <v>0.73904330380000005</v>
      </c>
      <c r="G30" s="84">
        <v>100</v>
      </c>
      <c r="H30" s="84">
        <v>0</v>
      </c>
      <c r="I30" s="94">
        <v>4.6051701859880918</v>
      </c>
      <c r="J30" s="85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>
        <v>6</v>
      </c>
      <c r="V30" s="84">
        <v>0</v>
      </c>
      <c r="W30" s="84">
        <v>4.6051701859880918</v>
      </c>
      <c r="X30" s="84"/>
      <c r="Y30" s="84"/>
      <c r="Z30" s="98" t="s">
        <v>38</v>
      </c>
      <c r="AA30" s="99">
        <v>1.809472213451762</v>
      </c>
    </row>
    <row r="31" spans="1:30" ht="15.75" thickBot="1" x14ac:dyDescent="0.3">
      <c r="A31" s="87"/>
      <c r="B31" s="87"/>
      <c r="C31" s="87"/>
      <c r="D31" s="87"/>
      <c r="E31" s="87"/>
      <c r="F31" s="87"/>
      <c r="G31" s="87"/>
      <c r="H31" s="87"/>
      <c r="I31" s="95"/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103" t="s">
        <v>7</v>
      </c>
      <c r="AA31" s="104" t="s">
        <v>39</v>
      </c>
    </row>
    <row r="32" spans="1:30" x14ac:dyDescent="0.25">
      <c r="A32" s="84"/>
      <c r="B32" s="84"/>
      <c r="C32" s="84"/>
      <c r="D32" s="84"/>
      <c r="E32" s="84"/>
      <c r="F32" s="84"/>
      <c r="G32" s="84"/>
      <c r="H32" s="84"/>
      <c r="I32" s="94"/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:30" x14ac:dyDescent="0.25">
      <c r="A33" s="87"/>
      <c r="B33" s="87"/>
      <c r="C33" s="87"/>
      <c r="D33" s="87"/>
      <c r="E33" s="87"/>
      <c r="F33" s="87"/>
      <c r="G33" s="87"/>
      <c r="H33" s="87"/>
      <c r="I33" s="95"/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30" x14ac:dyDescent="0.25">
      <c r="A34" s="84"/>
      <c r="B34" s="84"/>
      <c r="C34" s="84"/>
      <c r="D34" s="84"/>
      <c r="E34" s="84"/>
      <c r="F34" s="84"/>
      <c r="G34" s="84"/>
      <c r="H34" s="84"/>
      <c r="I34" s="94"/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spans="1:30" x14ac:dyDescent="0.25">
      <c r="A35" s="87"/>
      <c r="B35" s="87"/>
      <c r="C35" s="87"/>
      <c r="D35" s="87"/>
      <c r="E35" s="87"/>
      <c r="F35" s="87"/>
      <c r="G35" s="87"/>
      <c r="H35" s="87"/>
      <c r="I35" s="95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30" x14ac:dyDescent="0.25">
      <c r="A36" s="84"/>
      <c r="B36" s="84"/>
      <c r="C36" s="84"/>
      <c r="D36" s="84"/>
      <c r="E36" s="84"/>
      <c r="F36" s="84"/>
      <c r="G36" s="84"/>
      <c r="H36" s="84"/>
      <c r="I36" s="94"/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spans="1:30" x14ac:dyDescent="0.25">
      <c r="A37" s="87"/>
      <c r="B37" s="87"/>
      <c r="C37" s="87"/>
      <c r="D37" s="87"/>
      <c r="E37" s="87"/>
      <c r="F37" s="87"/>
      <c r="G37" s="87"/>
      <c r="H37" s="87"/>
      <c r="I37" s="95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30" x14ac:dyDescent="0.25">
      <c r="A38" s="84"/>
      <c r="B38" s="84"/>
      <c r="C38" s="84"/>
      <c r="D38" s="84"/>
      <c r="E38" s="84"/>
      <c r="F38" s="84"/>
      <c r="G38" s="84"/>
      <c r="H38" s="84"/>
      <c r="I38" s="94"/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30" x14ac:dyDescent="0.25">
      <c r="A39" s="87"/>
      <c r="B39" s="87"/>
      <c r="C39" s="87"/>
      <c r="D39" s="87"/>
      <c r="E39" s="87"/>
      <c r="F39" s="87"/>
      <c r="G39" s="87"/>
      <c r="H39" s="87"/>
      <c r="I39" s="95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30" x14ac:dyDescent="0.25">
      <c r="A40" s="84"/>
      <c r="B40" s="84"/>
      <c r="C40" s="84"/>
      <c r="D40" s="84"/>
      <c r="E40" s="84"/>
      <c r="F40" s="84"/>
      <c r="G40" s="84"/>
      <c r="H40" s="84"/>
      <c r="I40" s="94"/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30" ht="15.75" thickBot="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30" ht="16.5" thickTop="1" thickBot="1" x14ac:dyDescent="0.3">
      <c r="A42" s="84" t="s">
        <v>607</v>
      </c>
      <c r="B42" s="84" t="s">
        <v>445</v>
      </c>
      <c r="C42" s="84"/>
      <c r="D42" s="84"/>
      <c r="E42" s="84">
        <v>72770.289000000004</v>
      </c>
      <c r="F42" s="84">
        <v>0</v>
      </c>
      <c r="G42" s="84"/>
      <c r="H42" s="84"/>
      <c r="I42" s="84"/>
      <c r="J42" s="85"/>
      <c r="K42" s="84"/>
      <c r="L42" s="84"/>
      <c r="M42" s="84"/>
      <c r="N42" s="84"/>
      <c r="O42" s="84"/>
      <c r="P42" s="84"/>
      <c r="Q42" s="84"/>
      <c r="R42" s="84" t="s">
        <v>446</v>
      </c>
      <c r="S42" s="84"/>
      <c r="T42" s="84">
        <v>3</v>
      </c>
      <c r="U42" s="84"/>
      <c r="V42" s="84"/>
      <c r="W42" s="84"/>
      <c r="X42" s="84"/>
      <c r="Y42" s="84"/>
      <c r="Z42" s="86" t="s">
        <v>28</v>
      </c>
      <c r="AA42" s="86" t="s">
        <v>29</v>
      </c>
      <c r="AB42" s="86" t="s">
        <v>30</v>
      </c>
      <c r="AC42" s="86" t="s">
        <v>31</v>
      </c>
      <c r="AD42" s="86" t="s">
        <v>32</v>
      </c>
    </row>
    <row r="43" spans="1:30" ht="15.75" thickTop="1" x14ac:dyDescent="0.25">
      <c r="A43" s="87" t="s">
        <v>608</v>
      </c>
      <c r="B43" s="87" t="s">
        <v>445</v>
      </c>
      <c r="C43" s="87"/>
      <c r="D43" s="87"/>
      <c r="E43" s="87">
        <v>86070.547000000006</v>
      </c>
      <c r="F43" s="87">
        <v>0</v>
      </c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 t="s">
        <v>28</v>
      </c>
      <c r="S43" s="87"/>
      <c r="T43" s="87">
        <v>45</v>
      </c>
      <c r="U43" s="87"/>
      <c r="V43" s="87"/>
      <c r="W43" s="87"/>
      <c r="X43" s="87"/>
      <c r="Y43" s="87"/>
      <c r="Z43" s="89">
        <v>120</v>
      </c>
      <c r="AA43" s="91">
        <v>0.54883834041076496</v>
      </c>
      <c r="AB43" s="91">
        <v>0.58222946761797079</v>
      </c>
      <c r="AC43" s="91">
        <v>0.58873468479633739</v>
      </c>
      <c r="AD43" s="91">
        <v>0.57326749760835771</v>
      </c>
    </row>
    <row r="44" spans="1:30" ht="15.75" thickBot="1" x14ac:dyDescent="0.3">
      <c r="A44" s="84" t="s">
        <v>609</v>
      </c>
      <c r="B44" s="84" t="s">
        <v>445</v>
      </c>
      <c r="C44" s="84"/>
      <c r="D44" s="84"/>
      <c r="E44" s="84">
        <v>85551.43</v>
      </c>
      <c r="F44" s="84">
        <v>0</v>
      </c>
      <c r="G44" s="84"/>
      <c r="H44" s="84"/>
      <c r="I44" s="84"/>
      <c r="J44" s="85"/>
      <c r="K44" s="84"/>
      <c r="L44" s="84"/>
      <c r="M44" s="84"/>
      <c r="N44" s="84"/>
      <c r="O44" s="84"/>
      <c r="P44" s="84"/>
      <c r="Q44" s="84"/>
      <c r="R44" s="84" t="s">
        <v>33</v>
      </c>
      <c r="S44" s="84"/>
      <c r="T44" s="84">
        <v>50</v>
      </c>
      <c r="U44" s="84"/>
      <c r="V44" s="84"/>
      <c r="W44" s="84"/>
      <c r="X44" s="84"/>
      <c r="Y44" s="84"/>
      <c r="Z44" s="92">
        <v>0</v>
      </c>
      <c r="AA44" s="93">
        <v>1</v>
      </c>
      <c r="AB44" s="93">
        <v>1</v>
      </c>
      <c r="AC44" s="93">
        <v>1</v>
      </c>
      <c r="AD44" s="93">
        <v>1</v>
      </c>
    </row>
    <row r="45" spans="1:30" ht="16.5" thickTop="1" thickBot="1" x14ac:dyDescent="0.3">
      <c r="A45" s="87" t="s">
        <v>770</v>
      </c>
      <c r="B45" s="87" t="s">
        <v>445</v>
      </c>
      <c r="C45" s="87" t="s">
        <v>447</v>
      </c>
      <c r="D45" s="87">
        <v>1156514.5</v>
      </c>
      <c r="E45" s="87">
        <v>79714.202999999994</v>
      </c>
      <c r="F45" s="87">
        <v>14.508261470000001</v>
      </c>
      <c r="G45" s="87">
        <v>54.883834041076497</v>
      </c>
      <c r="H45" s="87">
        <v>120</v>
      </c>
      <c r="I45" s="95">
        <v>4.0052188432418889</v>
      </c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>
        <v>1</v>
      </c>
      <c r="V45" s="87">
        <v>120</v>
      </c>
      <c r="W45" s="87">
        <v>4.0052188432418889</v>
      </c>
      <c r="X45" s="87"/>
      <c r="Y45" s="87"/>
    </row>
    <row r="46" spans="1:30" x14ac:dyDescent="0.25">
      <c r="A46" s="84" t="s">
        <v>771</v>
      </c>
      <c r="B46" s="84" t="s">
        <v>445</v>
      </c>
      <c r="C46" s="84" t="s">
        <v>447</v>
      </c>
      <c r="D46" s="84">
        <v>1187787.25</v>
      </c>
      <c r="E46" s="84">
        <v>79456.429999999993</v>
      </c>
      <c r="F46" s="84">
        <v>14.9489128822</v>
      </c>
      <c r="G46" s="84">
        <v>58.222946761797076</v>
      </c>
      <c r="H46" s="84">
        <v>120</v>
      </c>
      <c r="I46" s="94">
        <v>4.0642795512894025</v>
      </c>
      <c r="J46" s="8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>
        <v>2</v>
      </c>
      <c r="V46" s="84">
        <v>120</v>
      </c>
      <c r="W46" s="84">
        <v>4.0642795512894025</v>
      </c>
      <c r="X46" s="84"/>
      <c r="Y46" s="84"/>
      <c r="Z46" s="96" t="s">
        <v>34</v>
      </c>
      <c r="AA46" s="110">
        <v>-4.6406156236653484E-3</v>
      </c>
    </row>
    <row r="47" spans="1:30" x14ac:dyDescent="0.25">
      <c r="A47" s="87" t="s">
        <v>772</v>
      </c>
      <c r="B47" s="87" t="s">
        <v>445</v>
      </c>
      <c r="C47" s="87" t="s">
        <v>447</v>
      </c>
      <c r="D47" s="87">
        <v>1166288</v>
      </c>
      <c r="E47" s="87">
        <v>75425.062999999995</v>
      </c>
      <c r="F47" s="87">
        <v>15.4628707436</v>
      </c>
      <c r="G47" s="87">
        <v>58.873468479633736</v>
      </c>
      <c r="H47" s="87">
        <v>120</v>
      </c>
      <c r="I47" s="95">
        <v>4.0753905389134584</v>
      </c>
      <c r="J47" s="88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>
        <v>3</v>
      </c>
      <c r="V47" s="87">
        <v>120</v>
      </c>
      <c r="W47" s="87">
        <v>4.0753905389134584</v>
      </c>
      <c r="X47" s="87"/>
      <c r="Y47" s="87"/>
      <c r="Z47" s="98" t="s">
        <v>35</v>
      </c>
      <c r="AA47" s="99">
        <v>4.6051701859880918</v>
      </c>
    </row>
    <row r="48" spans="1:30" ht="17.25" x14ac:dyDescent="0.25">
      <c r="A48" s="84" t="s">
        <v>773</v>
      </c>
      <c r="B48" s="84" t="s">
        <v>445</v>
      </c>
      <c r="C48" s="84" t="s">
        <v>447</v>
      </c>
      <c r="D48" s="84">
        <v>1682187.25</v>
      </c>
      <c r="E48" s="84">
        <v>63636.078000000001</v>
      </c>
      <c r="F48" s="84">
        <v>26.434489724500001</v>
      </c>
      <c r="G48" s="84">
        <v>100</v>
      </c>
      <c r="H48" s="84">
        <v>0</v>
      </c>
      <c r="I48" s="94">
        <v>4.6051701859880918</v>
      </c>
      <c r="J48" s="85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>
        <v>4</v>
      </c>
      <c r="V48" s="84">
        <v>0</v>
      </c>
      <c r="W48" s="84">
        <v>4.6051701859880918</v>
      </c>
      <c r="X48" s="84"/>
      <c r="Y48" s="84"/>
      <c r="Z48" s="98" t="s">
        <v>36</v>
      </c>
      <c r="AA48" s="100">
        <v>0.99392055392994194</v>
      </c>
    </row>
    <row r="49" spans="1:30" ht="18" x14ac:dyDescent="0.35">
      <c r="A49" s="87" t="s">
        <v>774</v>
      </c>
      <c r="B49" s="87" t="s">
        <v>445</v>
      </c>
      <c r="C49" s="87" t="s">
        <v>447</v>
      </c>
      <c r="D49" s="87">
        <v>1629399</v>
      </c>
      <c r="E49" s="87">
        <v>63461.745999999999</v>
      </c>
      <c r="F49" s="87">
        <v>25.675294215800001</v>
      </c>
      <c r="G49" s="87">
        <v>100</v>
      </c>
      <c r="H49" s="87">
        <v>0</v>
      </c>
      <c r="I49" s="95">
        <v>4.6051701859880918</v>
      </c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>
        <v>5</v>
      </c>
      <c r="V49" s="87">
        <v>0</v>
      </c>
      <c r="W49" s="87">
        <v>4.6051701859880918</v>
      </c>
      <c r="X49" s="87"/>
      <c r="Y49" s="87"/>
      <c r="Z49" s="98" t="s">
        <v>37</v>
      </c>
      <c r="AA49" s="109">
        <v>149.36535080069166</v>
      </c>
    </row>
    <row r="50" spans="1:30" ht="18.75" x14ac:dyDescent="0.35">
      <c r="A50" s="84" t="s">
        <v>775</v>
      </c>
      <c r="B50" s="84" t="s">
        <v>445</v>
      </c>
      <c r="C50" s="84" t="s">
        <v>447</v>
      </c>
      <c r="D50" s="84">
        <v>1655788.125</v>
      </c>
      <c r="E50" s="84">
        <v>63042.620999999999</v>
      </c>
      <c r="F50" s="84">
        <v>26.264582574999999</v>
      </c>
      <c r="G50" s="84">
        <v>100</v>
      </c>
      <c r="H50" s="84">
        <v>0</v>
      </c>
      <c r="I50" s="94">
        <v>4.6051701859880918</v>
      </c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>
        <v>6</v>
      </c>
      <c r="V50" s="84">
        <v>0</v>
      </c>
      <c r="W50" s="84">
        <v>4.6051701859880918</v>
      </c>
      <c r="X50" s="84"/>
      <c r="Y50" s="84"/>
      <c r="Z50" s="98" t="s">
        <v>38</v>
      </c>
      <c r="AA50" s="99">
        <v>9.2812312473306964</v>
      </c>
    </row>
    <row r="51" spans="1:30" ht="15.75" thickBot="1" x14ac:dyDescent="0.3">
      <c r="A51" s="87"/>
      <c r="B51" s="87"/>
      <c r="C51" s="87"/>
      <c r="D51" s="87"/>
      <c r="E51" s="87"/>
      <c r="F51" s="87"/>
      <c r="G51" s="87"/>
      <c r="H51" s="87"/>
      <c r="I51" s="95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103" t="s">
        <v>7</v>
      </c>
      <c r="AA51" s="104" t="s">
        <v>39</v>
      </c>
    </row>
    <row r="52" spans="1:30" x14ac:dyDescent="0.25">
      <c r="A52" s="84"/>
      <c r="B52" s="84"/>
      <c r="C52" s="84"/>
      <c r="D52" s="84"/>
      <c r="E52" s="84"/>
      <c r="F52" s="84"/>
      <c r="G52" s="84"/>
      <c r="H52" s="84"/>
      <c r="I52" s="94"/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spans="1:30" x14ac:dyDescent="0.25">
      <c r="A53" s="87"/>
      <c r="B53" s="87"/>
      <c r="C53" s="87"/>
      <c r="D53" s="87"/>
      <c r="E53" s="87"/>
      <c r="F53" s="87"/>
      <c r="G53" s="87"/>
      <c r="H53" s="87"/>
      <c r="I53" s="95"/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30" x14ac:dyDescent="0.25">
      <c r="A54" s="84"/>
      <c r="B54" s="84"/>
      <c r="C54" s="84"/>
      <c r="D54" s="84"/>
      <c r="E54" s="84"/>
      <c r="F54" s="84"/>
      <c r="G54" s="84"/>
      <c r="H54" s="84"/>
      <c r="I54" s="94"/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spans="1:30" x14ac:dyDescent="0.25">
      <c r="A55" s="87"/>
      <c r="B55" s="87"/>
      <c r="C55" s="87"/>
      <c r="D55" s="87"/>
      <c r="E55" s="87"/>
      <c r="F55" s="87"/>
      <c r="G55" s="87"/>
      <c r="H55" s="87"/>
      <c r="I55" s="95"/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30" x14ac:dyDescent="0.25">
      <c r="A56" s="84"/>
      <c r="B56" s="84"/>
      <c r="C56" s="84"/>
      <c r="D56" s="84"/>
      <c r="E56" s="84"/>
      <c r="F56" s="84"/>
      <c r="G56" s="84"/>
      <c r="H56" s="84"/>
      <c r="I56" s="94"/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spans="1:30" x14ac:dyDescent="0.25">
      <c r="A57" s="87"/>
      <c r="B57" s="87"/>
      <c r="C57" s="87"/>
      <c r="D57" s="87"/>
      <c r="E57" s="87"/>
      <c r="F57" s="87"/>
      <c r="G57" s="87"/>
      <c r="H57" s="87"/>
      <c r="I57" s="95"/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30" x14ac:dyDescent="0.25">
      <c r="A58" s="84"/>
      <c r="B58" s="84"/>
      <c r="C58" s="84"/>
      <c r="D58" s="84"/>
      <c r="E58" s="84"/>
      <c r="F58" s="84"/>
      <c r="G58" s="84"/>
      <c r="H58" s="84"/>
      <c r="I58" s="94"/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spans="1:30" x14ac:dyDescent="0.25">
      <c r="A59" s="87"/>
      <c r="B59" s="87"/>
      <c r="C59" s="87"/>
      <c r="D59" s="87"/>
      <c r="E59" s="87"/>
      <c r="F59" s="87"/>
      <c r="G59" s="87"/>
      <c r="H59" s="87"/>
      <c r="I59" s="95"/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30" x14ac:dyDescent="0.25">
      <c r="A60" s="84"/>
      <c r="B60" s="84"/>
      <c r="C60" s="84"/>
      <c r="D60" s="84"/>
      <c r="E60" s="84"/>
      <c r="F60" s="84"/>
      <c r="G60" s="84"/>
      <c r="H60" s="84"/>
      <c r="I60" s="94"/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spans="1:30" ht="15.75" thickBot="1" x14ac:dyDescent="0.3">
      <c r="A61" s="87"/>
      <c r="B61" s="87"/>
      <c r="C61" s="87"/>
      <c r="D61" s="87"/>
      <c r="E61" s="87"/>
      <c r="F61" s="87"/>
      <c r="G61" s="87"/>
      <c r="H61" s="87"/>
      <c r="I61" s="87"/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30" ht="16.5" thickTop="1" thickBot="1" x14ac:dyDescent="0.3">
      <c r="A62" s="84" t="s">
        <v>607</v>
      </c>
      <c r="B62" s="84" t="s">
        <v>463</v>
      </c>
      <c r="C62" s="84" t="s">
        <v>464</v>
      </c>
      <c r="D62" s="84">
        <v>490.99799999999999</v>
      </c>
      <c r="E62" s="84">
        <v>72770.289000000004</v>
      </c>
      <c r="F62" s="84">
        <v>6.7472317E-3</v>
      </c>
      <c r="G62" s="84"/>
      <c r="H62" s="84"/>
      <c r="I62" s="84"/>
      <c r="J62" s="85"/>
      <c r="K62" s="84"/>
      <c r="L62" s="84"/>
      <c r="M62" s="84"/>
      <c r="N62" s="84"/>
      <c r="O62" s="84"/>
      <c r="P62" s="84"/>
      <c r="Q62" s="84"/>
      <c r="R62" s="84" t="s">
        <v>465</v>
      </c>
      <c r="S62" s="84"/>
      <c r="T62" s="84">
        <v>4</v>
      </c>
      <c r="U62" s="84"/>
      <c r="V62" s="84"/>
      <c r="W62" s="84"/>
      <c r="X62" s="84"/>
      <c r="Y62" s="84"/>
      <c r="Z62" s="86" t="s">
        <v>28</v>
      </c>
      <c r="AA62" s="86" t="s">
        <v>29</v>
      </c>
      <c r="AB62" s="86" t="s">
        <v>30</v>
      </c>
      <c r="AC62" s="86" t="s">
        <v>31</v>
      </c>
      <c r="AD62" s="86" t="s">
        <v>32</v>
      </c>
    </row>
    <row r="63" spans="1:30" ht="15.75" thickTop="1" x14ac:dyDescent="0.25">
      <c r="A63" s="87" t="s">
        <v>608</v>
      </c>
      <c r="B63" s="87" t="s">
        <v>463</v>
      </c>
      <c r="C63" s="87" t="s">
        <v>464</v>
      </c>
      <c r="D63" s="87">
        <v>426.221</v>
      </c>
      <c r="E63" s="87">
        <v>86070.547000000006</v>
      </c>
      <c r="F63" s="87">
        <v>4.9519958999999997E-3</v>
      </c>
      <c r="G63" s="87"/>
      <c r="H63" s="87"/>
      <c r="I63" s="87"/>
      <c r="J63" s="88"/>
      <c r="K63" s="87"/>
      <c r="L63" s="87"/>
      <c r="M63" s="87"/>
      <c r="N63" s="87"/>
      <c r="O63" s="87"/>
      <c r="P63" s="87"/>
      <c r="Q63" s="87"/>
      <c r="R63" s="87" t="s">
        <v>28</v>
      </c>
      <c r="S63" s="87"/>
      <c r="T63" s="87">
        <v>65</v>
      </c>
      <c r="U63" s="87"/>
      <c r="V63" s="87"/>
      <c r="W63" s="87"/>
      <c r="X63" s="87"/>
      <c r="Y63" s="87"/>
      <c r="Z63" s="89">
        <v>120</v>
      </c>
      <c r="AA63" s="91">
        <v>0.74198583420473141</v>
      </c>
      <c r="AB63" s="91">
        <v>0.79061665146311488</v>
      </c>
      <c r="AC63" s="91">
        <v>0.69722708811833778</v>
      </c>
      <c r="AD63" s="91">
        <v>0.74327652459539462</v>
      </c>
    </row>
    <row r="64" spans="1:30" ht="15.75" thickBot="1" x14ac:dyDescent="0.3">
      <c r="A64" s="84" t="s">
        <v>609</v>
      </c>
      <c r="B64" s="84" t="s">
        <v>463</v>
      </c>
      <c r="C64" s="84" t="s">
        <v>464</v>
      </c>
      <c r="D64" s="84">
        <v>584.11599999999999</v>
      </c>
      <c r="E64" s="84">
        <v>85551.43</v>
      </c>
      <c r="F64" s="84">
        <v>6.8276591000000003E-3</v>
      </c>
      <c r="G64" s="84"/>
      <c r="H64" s="84"/>
      <c r="I64" s="84"/>
      <c r="J64" s="85"/>
      <c r="K64" s="84"/>
      <c r="L64" s="84"/>
      <c r="M64" s="84"/>
      <c r="N64" s="84"/>
      <c r="O64" s="84"/>
      <c r="P64" s="84"/>
      <c r="Q64" s="84"/>
      <c r="R64" s="84" t="s">
        <v>33</v>
      </c>
      <c r="S64" s="84"/>
      <c r="T64" s="84">
        <v>70</v>
      </c>
      <c r="U64" s="84"/>
      <c r="V64" s="84"/>
      <c r="W64" s="84"/>
      <c r="X64" s="84"/>
      <c r="Y64" s="84"/>
      <c r="Z64" s="92">
        <v>0</v>
      </c>
      <c r="AA64" s="93">
        <v>1</v>
      </c>
      <c r="AB64" s="93">
        <v>1</v>
      </c>
      <c r="AC64" s="93">
        <v>1</v>
      </c>
      <c r="AD64" s="93">
        <v>1</v>
      </c>
    </row>
    <row r="65" spans="1:27" ht="16.5" thickTop="1" thickBot="1" x14ac:dyDescent="0.3">
      <c r="A65" s="87" t="s">
        <v>776</v>
      </c>
      <c r="B65" s="87" t="s">
        <v>463</v>
      </c>
      <c r="C65" s="87" t="s">
        <v>464</v>
      </c>
      <c r="D65" s="87">
        <v>5302.1580000000004</v>
      </c>
      <c r="E65" s="87">
        <v>91181.460999999996</v>
      </c>
      <c r="F65" s="87">
        <v>5.8149517900000003E-2</v>
      </c>
      <c r="G65" s="87">
        <v>74.198583420473142</v>
      </c>
      <c r="H65" s="87">
        <v>120</v>
      </c>
      <c r="I65" s="95">
        <v>4.3067450586228055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v>1</v>
      </c>
      <c r="V65" s="87">
        <v>120</v>
      </c>
      <c r="W65" s="87">
        <v>4.3067450586228055</v>
      </c>
      <c r="X65" s="87"/>
      <c r="Y65" s="87"/>
    </row>
    <row r="66" spans="1:27" x14ac:dyDescent="0.25">
      <c r="A66" s="84" t="s">
        <v>777</v>
      </c>
      <c r="B66" s="84" t="s">
        <v>463</v>
      </c>
      <c r="C66" s="84" t="s">
        <v>464</v>
      </c>
      <c r="D66" s="84">
        <v>5202.0720000000001</v>
      </c>
      <c r="E66" s="84">
        <v>85429.57</v>
      </c>
      <c r="F66" s="84">
        <v>6.0893107600000003E-2</v>
      </c>
      <c r="G66" s="84">
        <v>79.061665146311483</v>
      </c>
      <c r="H66" s="84">
        <v>120</v>
      </c>
      <c r="I66" s="94">
        <v>4.3702281194518466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v>2</v>
      </c>
      <c r="V66" s="84">
        <v>120</v>
      </c>
      <c r="W66" s="84">
        <v>4.3702281194518466</v>
      </c>
      <c r="X66" s="84"/>
      <c r="Y66" s="84"/>
      <c r="Z66" s="96" t="s">
        <v>34</v>
      </c>
      <c r="AA66" s="110">
        <v>-2.4833647424159669E-3</v>
      </c>
    </row>
    <row r="67" spans="1:27" x14ac:dyDescent="0.25">
      <c r="A67" s="87" t="s">
        <v>778</v>
      </c>
      <c r="B67" s="87" t="s">
        <v>463</v>
      </c>
      <c r="C67" s="87" t="s">
        <v>464</v>
      </c>
      <c r="D67" s="87">
        <v>4859.0110000000004</v>
      </c>
      <c r="E67" s="87">
        <v>89524.125</v>
      </c>
      <c r="F67" s="87">
        <v>5.4275995399999999E-2</v>
      </c>
      <c r="G67" s="87">
        <v>69.722708811833783</v>
      </c>
      <c r="H67" s="87">
        <v>120</v>
      </c>
      <c r="I67" s="95">
        <v>4.244526072619875</v>
      </c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>
        <v>3</v>
      </c>
      <c r="V67" s="87">
        <v>120</v>
      </c>
      <c r="W67" s="87">
        <v>4.244526072619875</v>
      </c>
      <c r="X67" s="87"/>
      <c r="Y67" s="87"/>
      <c r="Z67" s="98" t="s">
        <v>35</v>
      </c>
      <c r="AA67" s="99">
        <v>4.6051701859880927</v>
      </c>
    </row>
    <row r="68" spans="1:27" ht="17.25" x14ac:dyDescent="0.25">
      <c r="A68" s="84" t="s">
        <v>779</v>
      </c>
      <c r="B68" s="84" t="s">
        <v>463</v>
      </c>
      <c r="C68" s="84" t="s">
        <v>464</v>
      </c>
      <c r="D68" s="84">
        <v>6064.3130000000001</v>
      </c>
      <c r="E68" s="84">
        <v>79560.523000000001</v>
      </c>
      <c r="F68" s="84">
        <v>7.6222638699999998E-2</v>
      </c>
      <c r="G68" s="84">
        <v>100</v>
      </c>
      <c r="H68" s="84">
        <v>0</v>
      </c>
      <c r="I68" s="94">
        <v>4.6051701859880918</v>
      </c>
      <c r="J68" s="85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>
        <v>4</v>
      </c>
      <c r="V68" s="84">
        <v>0</v>
      </c>
      <c r="W68" s="84">
        <v>4.6051701859880918</v>
      </c>
      <c r="X68" s="84"/>
      <c r="Y68" s="84"/>
      <c r="Z68" s="98" t="s">
        <v>36</v>
      </c>
      <c r="AA68" s="100">
        <v>0.94400991520263955</v>
      </c>
    </row>
    <row r="69" spans="1:27" ht="18" x14ac:dyDescent="0.35">
      <c r="A69" s="87" t="s">
        <v>780</v>
      </c>
      <c r="B69" s="87" t="s">
        <v>463</v>
      </c>
      <c r="C69" s="87" t="s">
        <v>464</v>
      </c>
      <c r="D69" s="87">
        <v>5890.1610000000001</v>
      </c>
      <c r="E69" s="87">
        <v>78135.179999999993</v>
      </c>
      <c r="F69" s="87">
        <v>7.5384237899999998E-2</v>
      </c>
      <c r="G69" s="87">
        <v>100</v>
      </c>
      <c r="H69" s="87">
        <v>0</v>
      </c>
      <c r="I69" s="95">
        <v>4.6051701859880918</v>
      </c>
      <c r="J69" s="88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>
        <v>5</v>
      </c>
      <c r="V69" s="87">
        <v>0</v>
      </c>
      <c r="W69" s="87">
        <v>4.6051701859880918</v>
      </c>
      <c r="X69" s="87"/>
      <c r="Y69" s="87"/>
      <c r="Z69" s="98" t="s">
        <v>37</v>
      </c>
      <c r="AA69" s="109">
        <v>279.11613977639462</v>
      </c>
    </row>
    <row r="70" spans="1:27" ht="18.75" x14ac:dyDescent="0.35">
      <c r="A70" s="84" t="s">
        <v>781</v>
      </c>
      <c r="B70" s="84" t="s">
        <v>463</v>
      </c>
      <c r="C70" s="84" t="s">
        <v>464</v>
      </c>
      <c r="D70" s="84">
        <v>5577.76</v>
      </c>
      <c r="E70" s="84">
        <v>74208.141000000003</v>
      </c>
      <c r="F70" s="84">
        <v>7.5163720899999995E-2</v>
      </c>
      <c r="G70" s="84">
        <v>100</v>
      </c>
      <c r="H70" s="84">
        <v>0</v>
      </c>
      <c r="I70" s="94">
        <v>4.6051701859880918</v>
      </c>
      <c r="J70" s="85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>
        <v>6</v>
      </c>
      <c r="V70" s="84">
        <v>0</v>
      </c>
      <c r="W70" s="84">
        <v>4.6051701859880918</v>
      </c>
      <c r="X70" s="84"/>
      <c r="Y70" s="84"/>
      <c r="Z70" s="98" t="s">
        <v>38</v>
      </c>
      <c r="AA70" s="99">
        <v>4.9667294848319337</v>
      </c>
    </row>
    <row r="71" spans="1:27" ht="15.75" thickBot="1" x14ac:dyDescent="0.3">
      <c r="A71" s="87"/>
      <c r="B71" s="87"/>
      <c r="C71" s="87"/>
      <c r="D71" s="87"/>
      <c r="E71" s="87"/>
      <c r="F71" s="87"/>
      <c r="G71" s="87"/>
      <c r="H71" s="87"/>
      <c r="I71" s="95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103" t="s">
        <v>7</v>
      </c>
      <c r="AA71" s="104" t="s">
        <v>39</v>
      </c>
    </row>
    <row r="72" spans="1:27" x14ac:dyDescent="0.25">
      <c r="A72" s="84"/>
      <c r="B72" s="84"/>
      <c r="C72" s="84"/>
      <c r="D72" s="84"/>
      <c r="E72" s="84"/>
      <c r="F72" s="84"/>
      <c r="G72" s="84"/>
      <c r="H72" s="84"/>
      <c r="I72" s="9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spans="1:27" x14ac:dyDescent="0.25">
      <c r="A73" s="87"/>
      <c r="B73" s="87"/>
      <c r="C73" s="87"/>
      <c r="D73" s="87"/>
      <c r="E73" s="87"/>
      <c r="F73" s="87"/>
      <c r="G73" s="87"/>
      <c r="H73" s="87"/>
      <c r="I73" s="95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7" x14ac:dyDescent="0.25">
      <c r="A74" s="84"/>
      <c r="B74" s="84"/>
      <c r="C74" s="84"/>
      <c r="D74" s="84"/>
      <c r="E74" s="84"/>
      <c r="F74" s="84"/>
      <c r="G74" s="84"/>
      <c r="H74" s="84"/>
      <c r="I74" s="94"/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spans="1:27" x14ac:dyDescent="0.25">
      <c r="A75" s="87"/>
      <c r="B75" s="87"/>
      <c r="C75" s="87"/>
      <c r="D75" s="87"/>
      <c r="E75" s="87"/>
      <c r="F75" s="87"/>
      <c r="G75" s="87"/>
      <c r="H75" s="87"/>
      <c r="I75" s="95"/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7" x14ac:dyDescent="0.25">
      <c r="A76" s="84"/>
      <c r="B76" s="84"/>
      <c r="C76" s="84"/>
      <c r="D76" s="84"/>
      <c r="E76" s="84"/>
      <c r="F76" s="84"/>
      <c r="G76" s="84"/>
      <c r="H76" s="84"/>
      <c r="I76" s="94"/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spans="1:27" x14ac:dyDescent="0.25">
      <c r="A77" s="87"/>
      <c r="B77" s="87"/>
      <c r="C77" s="87"/>
      <c r="D77" s="87"/>
      <c r="E77" s="87"/>
      <c r="F77" s="87"/>
      <c r="G77" s="87"/>
      <c r="H77" s="87"/>
      <c r="I77" s="95"/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7" x14ac:dyDescent="0.25">
      <c r="A78" s="84"/>
      <c r="B78" s="84"/>
      <c r="C78" s="84"/>
      <c r="D78" s="84"/>
      <c r="E78" s="84"/>
      <c r="F78" s="84"/>
      <c r="G78" s="84"/>
      <c r="H78" s="84"/>
      <c r="I78" s="94"/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spans="1:27" x14ac:dyDescent="0.25">
      <c r="A79" s="87"/>
      <c r="B79" s="87"/>
      <c r="C79" s="87"/>
      <c r="D79" s="87"/>
      <c r="E79" s="87"/>
      <c r="F79" s="87"/>
      <c r="G79" s="87"/>
      <c r="H79" s="87"/>
      <c r="I79" s="95"/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7" x14ac:dyDescent="0.25">
      <c r="A80" s="84"/>
      <c r="B80" s="84"/>
      <c r="C80" s="84"/>
      <c r="D80" s="84"/>
      <c r="E80" s="84"/>
      <c r="F80" s="84"/>
      <c r="G80" s="84"/>
      <c r="H80" s="84"/>
      <c r="I80" s="94"/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spans="1:30" ht="15.75" thickBot="1" x14ac:dyDescent="0.3">
      <c r="A81" s="87"/>
      <c r="B81" s="87"/>
      <c r="C81" s="87"/>
      <c r="D81" s="87"/>
      <c r="E81" s="87"/>
      <c r="F81" s="87"/>
      <c r="G81" s="87"/>
      <c r="H81" s="87"/>
      <c r="I81" s="87"/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30" ht="16.5" thickTop="1" thickBot="1" x14ac:dyDescent="0.3">
      <c r="A82" s="84" t="s">
        <v>607</v>
      </c>
      <c r="B82" s="84" t="s">
        <v>481</v>
      </c>
      <c r="C82" s="84" t="s">
        <v>482</v>
      </c>
      <c r="D82" s="84">
        <v>62.207000000000001</v>
      </c>
      <c r="E82" s="84">
        <v>72770.289000000004</v>
      </c>
      <c r="F82" s="84">
        <v>8.5484060000000004E-4</v>
      </c>
      <c r="G82" s="84"/>
      <c r="H82" s="84"/>
      <c r="I82" s="84"/>
      <c r="J82" s="85"/>
      <c r="K82" s="84"/>
      <c r="L82" s="84"/>
      <c r="M82" s="84"/>
      <c r="N82" s="84"/>
      <c r="O82" s="84"/>
      <c r="P82" s="84"/>
      <c r="Q82" s="84"/>
      <c r="R82" s="84" t="s">
        <v>483</v>
      </c>
      <c r="S82" s="84"/>
      <c r="T82" s="84">
        <v>5</v>
      </c>
      <c r="U82" s="84"/>
      <c r="V82" s="84"/>
      <c r="W82" s="84"/>
      <c r="X82" s="84"/>
      <c r="Y82" s="84"/>
      <c r="Z82" s="86" t="s">
        <v>28</v>
      </c>
      <c r="AA82" s="86" t="s">
        <v>29</v>
      </c>
      <c r="AB82" s="86" t="s">
        <v>30</v>
      </c>
      <c r="AC82" s="86" t="s">
        <v>31</v>
      </c>
      <c r="AD82" s="86" t="s">
        <v>32</v>
      </c>
    </row>
    <row r="83" spans="1:30" ht="15.75" thickTop="1" x14ac:dyDescent="0.25">
      <c r="A83" s="87" t="s">
        <v>608</v>
      </c>
      <c r="B83" s="87" t="s">
        <v>481</v>
      </c>
      <c r="C83" s="87" t="s">
        <v>482</v>
      </c>
      <c r="D83" s="87">
        <v>39.067</v>
      </c>
      <c r="E83" s="87">
        <v>86070.547000000006</v>
      </c>
      <c r="F83" s="87">
        <v>4.5389509999999998E-4</v>
      </c>
      <c r="G83" s="87"/>
      <c r="H83" s="87"/>
      <c r="I83" s="87"/>
      <c r="J83" s="88"/>
      <c r="K83" s="87"/>
      <c r="L83" s="87"/>
      <c r="M83" s="87"/>
      <c r="N83" s="87"/>
      <c r="O83" s="87"/>
      <c r="P83" s="87"/>
      <c r="Q83" s="87"/>
      <c r="R83" s="87" t="s">
        <v>28</v>
      </c>
      <c r="S83" s="87"/>
      <c r="T83" s="87">
        <v>85</v>
      </c>
      <c r="U83" s="87"/>
      <c r="V83" s="87"/>
      <c r="W83" s="87"/>
      <c r="X83" s="87"/>
      <c r="Y83" s="87"/>
      <c r="Z83" s="89">
        <v>120</v>
      </c>
      <c r="AA83" s="91">
        <v>0.76166538451494081</v>
      </c>
      <c r="AB83" s="91">
        <v>0.71645009615959798</v>
      </c>
      <c r="AC83" s="91">
        <v>0.74061576064684276</v>
      </c>
      <c r="AD83" s="91">
        <v>0.73957708044046055</v>
      </c>
    </row>
    <row r="84" spans="1:30" ht="15.75" thickBot="1" x14ac:dyDescent="0.3">
      <c r="A84" s="84" t="s">
        <v>609</v>
      </c>
      <c r="B84" s="84" t="s">
        <v>481</v>
      </c>
      <c r="C84" s="84" t="s">
        <v>482</v>
      </c>
      <c r="D84" s="84">
        <v>31.535</v>
      </c>
      <c r="E84" s="84">
        <v>85551.43</v>
      </c>
      <c r="F84" s="84">
        <v>3.686087E-4</v>
      </c>
      <c r="G84" s="84"/>
      <c r="H84" s="84"/>
      <c r="I84" s="84"/>
      <c r="J84" s="85"/>
      <c r="K84" s="84"/>
      <c r="L84" s="84"/>
      <c r="M84" s="84"/>
      <c r="N84" s="84"/>
      <c r="O84" s="84"/>
      <c r="P84" s="84"/>
      <c r="Q84" s="84"/>
      <c r="R84" s="84" t="s">
        <v>33</v>
      </c>
      <c r="S84" s="84"/>
      <c r="T84" s="84">
        <v>90</v>
      </c>
      <c r="U84" s="84"/>
      <c r="V84" s="84"/>
      <c r="W84" s="84"/>
      <c r="X84" s="84"/>
      <c r="Y84" s="84"/>
      <c r="Z84" s="92">
        <v>0</v>
      </c>
      <c r="AA84" s="93">
        <v>1</v>
      </c>
      <c r="AB84" s="93">
        <v>1</v>
      </c>
      <c r="AC84" s="93">
        <v>1</v>
      </c>
      <c r="AD84" s="93">
        <v>1</v>
      </c>
    </row>
    <row r="85" spans="1:30" ht="16.5" thickTop="1" thickBot="1" x14ac:dyDescent="0.3">
      <c r="A85" s="87" t="s">
        <v>782</v>
      </c>
      <c r="B85" s="87" t="s">
        <v>481</v>
      </c>
      <c r="C85" s="87" t="s">
        <v>482</v>
      </c>
      <c r="D85" s="87">
        <v>5800.2929999999997</v>
      </c>
      <c r="E85" s="87">
        <v>91074.156000000003</v>
      </c>
      <c r="F85" s="87">
        <v>6.3687584399999997E-2</v>
      </c>
      <c r="G85" s="87">
        <v>76.166538451494077</v>
      </c>
      <c r="H85" s="87">
        <v>120</v>
      </c>
      <c r="I85" s="95">
        <v>4.3329222383145458</v>
      </c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>
        <v>1</v>
      </c>
      <c r="V85" s="87">
        <v>120</v>
      </c>
      <c r="W85" s="87">
        <v>4.3329222383145458</v>
      </c>
      <c r="X85" s="87"/>
      <c r="Y85" s="87"/>
    </row>
    <row r="86" spans="1:30" x14ac:dyDescent="0.25">
      <c r="A86" s="84" t="s">
        <v>783</v>
      </c>
      <c r="B86" s="84" t="s">
        <v>481</v>
      </c>
      <c r="C86" s="84" t="s">
        <v>482</v>
      </c>
      <c r="D86" s="84">
        <v>5894.4290000000001</v>
      </c>
      <c r="E86" s="84">
        <v>96193.601999999999</v>
      </c>
      <c r="F86" s="84">
        <v>6.1276726099999998E-2</v>
      </c>
      <c r="G86" s="84">
        <v>71.645009615959793</v>
      </c>
      <c r="H86" s="84">
        <v>120</v>
      </c>
      <c r="I86" s="94">
        <v>4.2717235023853171</v>
      </c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>
        <v>2</v>
      </c>
      <c r="V86" s="84">
        <v>120</v>
      </c>
      <c r="W86" s="84">
        <v>4.2717235023853171</v>
      </c>
      <c r="X86" s="84"/>
      <c r="Y86" s="84"/>
      <c r="Z86" s="96" t="s">
        <v>34</v>
      </c>
      <c r="AA86" s="110">
        <v>-2.5165776696910273E-3</v>
      </c>
    </row>
    <row r="87" spans="1:30" x14ac:dyDescent="0.25">
      <c r="A87" s="87" t="s">
        <v>784</v>
      </c>
      <c r="B87" s="87" t="s">
        <v>481</v>
      </c>
      <c r="C87" s="87" t="s">
        <v>482</v>
      </c>
      <c r="D87" s="87">
        <v>5609.1279999999997</v>
      </c>
      <c r="E87" s="87">
        <v>94487.133000000002</v>
      </c>
      <c r="F87" s="87">
        <v>5.9363934799999997E-2</v>
      </c>
      <c r="G87" s="87">
        <v>74.061576064684274</v>
      </c>
      <c r="H87" s="87">
        <v>120</v>
      </c>
      <c r="I87" s="95">
        <v>4.3048968561756427</v>
      </c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>
        <v>3</v>
      </c>
      <c r="V87" s="87">
        <v>120</v>
      </c>
      <c r="W87" s="87">
        <v>4.3048968561756427</v>
      </c>
      <c r="X87" s="87"/>
      <c r="Y87" s="87"/>
      <c r="Z87" s="98" t="s">
        <v>35</v>
      </c>
      <c r="AA87" s="99">
        <v>4.6051701859880918</v>
      </c>
    </row>
    <row r="88" spans="1:30" ht="17.25" x14ac:dyDescent="0.25">
      <c r="A88" s="84" t="s">
        <v>785</v>
      </c>
      <c r="B88" s="84" t="s">
        <v>481</v>
      </c>
      <c r="C88" s="84" t="s">
        <v>482</v>
      </c>
      <c r="D88" s="84">
        <v>4822.0169999999998</v>
      </c>
      <c r="E88" s="84">
        <v>57789.351999999999</v>
      </c>
      <c r="F88" s="84">
        <v>8.3441271299999994E-2</v>
      </c>
      <c r="G88" s="84">
        <v>100</v>
      </c>
      <c r="H88" s="84">
        <v>0</v>
      </c>
      <c r="I88" s="94">
        <v>4.6051701859880918</v>
      </c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>
        <v>4</v>
      </c>
      <c r="V88" s="84">
        <v>0</v>
      </c>
      <c r="W88" s="84">
        <v>4.6051701859880918</v>
      </c>
      <c r="X88" s="84"/>
      <c r="Y88" s="84"/>
      <c r="Z88" s="98" t="s">
        <v>36</v>
      </c>
      <c r="AA88" s="100">
        <v>0.98646416838655482</v>
      </c>
    </row>
    <row r="89" spans="1:30" ht="18" x14ac:dyDescent="0.35">
      <c r="A89" s="87" t="s">
        <v>786</v>
      </c>
      <c r="B89" s="87" t="s">
        <v>481</v>
      </c>
      <c r="C89" s="87" t="s">
        <v>482</v>
      </c>
      <c r="D89" s="87">
        <v>5027.9930000000004</v>
      </c>
      <c r="E89" s="87">
        <v>58940</v>
      </c>
      <c r="F89" s="87">
        <v>8.5306973199999997E-2</v>
      </c>
      <c r="G89" s="87">
        <v>100</v>
      </c>
      <c r="H89" s="87">
        <v>0</v>
      </c>
      <c r="I89" s="95">
        <v>4.6051701859880918</v>
      </c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>
        <v>5</v>
      </c>
      <c r="V89" s="87">
        <v>0</v>
      </c>
      <c r="W89" s="87">
        <v>4.6051701859880918</v>
      </c>
      <c r="X89" s="87"/>
      <c r="Y89" s="87"/>
      <c r="Z89" s="98" t="s">
        <v>37</v>
      </c>
      <c r="AA89" s="109">
        <v>275.43246088051251</v>
      </c>
    </row>
    <row r="90" spans="1:30" ht="18.75" x14ac:dyDescent="0.35">
      <c r="A90" s="84" t="s">
        <v>787</v>
      </c>
      <c r="B90" s="84" t="s">
        <v>481</v>
      </c>
      <c r="C90" s="84" t="s">
        <v>482</v>
      </c>
      <c r="D90" s="84">
        <v>5148.0780000000004</v>
      </c>
      <c r="E90" s="84">
        <v>64383.957000000002</v>
      </c>
      <c r="F90" s="84">
        <v>7.9959018399999998E-2</v>
      </c>
      <c r="G90" s="84">
        <v>100</v>
      </c>
      <c r="H90" s="84">
        <v>0</v>
      </c>
      <c r="I90" s="94">
        <v>4.6051701859880918</v>
      </c>
      <c r="J90" s="85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>
        <v>6</v>
      </c>
      <c r="V90" s="84">
        <v>0</v>
      </c>
      <c r="W90" s="84">
        <v>4.6051701859880918</v>
      </c>
      <c r="X90" s="84"/>
      <c r="Y90" s="84"/>
      <c r="Z90" s="98" t="s">
        <v>38</v>
      </c>
      <c r="AA90" s="99">
        <v>5.0331553393820547</v>
      </c>
    </row>
    <row r="91" spans="1:30" ht="15.75" thickBot="1" x14ac:dyDescent="0.3">
      <c r="A91" s="87"/>
      <c r="B91" s="87"/>
      <c r="C91" s="87"/>
      <c r="D91" s="87"/>
      <c r="E91" s="87"/>
      <c r="F91" s="87"/>
      <c r="G91" s="87"/>
      <c r="H91" s="87"/>
      <c r="I91" s="95"/>
      <c r="J91" s="88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103" t="s">
        <v>7</v>
      </c>
      <c r="AA91" s="104" t="s">
        <v>39</v>
      </c>
    </row>
    <row r="92" spans="1:30" x14ac:dyDescent="0.25">
      <c r="A92" s="84"/>
      <c r="B92" s="84"/>
      <c r="C92" s="84"/>
      <c r="D92" s="84"/>
      <c r="E92" s="84"/>
      <c r="F92" s="84"/>
      <c r="G92" s="84"/>
      <c r="H92" s="84"/>
      <c r="I92" s="94"/>
      <c r="J92" s="85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spans="1:30" x14ac:dyDescent="0.25">
      <c r="A93" s="87"/>
      <c r="B93" s="87"/>
      <c r="C93" s="87"/>
      <c r="D93" s="87"/>
      <c r="E93" s="87"/>
      <c r="F93" s="87"/>
      <c r="G93" s="87"/>
      <c r="H93" s="87"/>
      <c r="I93" s="95"/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30" x14ac:dyDescent="0.25">
      <c r="A94" s="84"/>
      <c r="B94" s="84"/>
      <c r="C94" s="84"/>
      <c r="D94" s="84"/>
      <c r="E94" s="84"/>
      <c r="F94" s="84"/>
      <c r="G94" s="84"/>
      <c r="H94" s="84"/>
      <c r="I94" s="94"/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spans="1:30" x14ac:dyDescent="0.25">
      <c r="A95" s="87"/>
      <c r="B95" s="87"/>
      <c r="C95" s="87"/>
      <c r="D95" s="87"/>
      <c r="E95" s="87"/>
      <c r="F95" s="87"/>
      <c r="G95" s="87"/>
      <c r="H95" s="87"/>
      <c r="I95" s="95"/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30" x14ac:dyDescent="0.25">
      <c r="A96" s="84"/>
      <c r="B96" s="84"/>
      <c r="C96" s="84"/>
      <c r="D96" s="84"/>
      <c r="E96" s="84"/>
      <c r="F96" s="84"/>
      <c r="G96" s="84"/>
      <c r="H96" s="84"/>
      <c r="I96" s="94"/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spans="1:30" x14ac:dyDescent="0.25">
      <c r="A97" s="87"/>
      <c r="B97" s="87"/>
      <c r="C97" s="87"/>
      <c r="D97" s="87"/>
      <c r="E97" s="87"/>
      <c r="F97" s="87"/>
      <c r="G97" s="87"/>
      <c r="H97" s="87"/>
      <c r="I97" s="95"/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30" x14ac:dyDescent="0.25">
      <c r="A98" s="84"/>
      <c r="B98" s="84"/>
      <c r="C98" s="84"/>
      <c r="D98" s="84"/>
      <c r="E98" s="84"/>
      <c r="F98" s="84"/>
      <c r="G98" s="84"/>
      <c r="H98" s="84"/>
      <c r="I98" s="94"/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spans="1:30" x14ac:dyDescent="0.25">
      <c r="A99" s="87"/>
      <c r="B99" s="87"/>
      <c r="C99" s="87"/>
      <c r="D99" s="87"/>
      <c r="E99" s="87"/>
      <c r="F99" s="87"/>
      <c r="G99" s="87"/>
      <c r="H99" s="87"/>
      <c r="I99" s="95"/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30" x14ac:dyDescent="0.25">
      <c r="A100" s="84"/>
      <c r="B100" s="84"/>
      <c r="C100" s="84"/>
      <c r="D100" s="84"/>
      <c r="E100" s="84"/>
      <c r="F100" s="84"/>
      <c r="G100" s="84"/>
      <c r="H100" s="84"/>
      <c r="I100" s="94"/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spans="1:30" ht="15.75" thickBot="1" x14ac:dyDescent="0.3">
      <c r="A101" s="87"/>
      <c r="B101" s="87"/>
      <c r="C101" s="87"/>
      <c r="D101" s="87"/>
      <c r="E101" s="87"/>
      <c r="F101" s="87"/>
      <c r="G101" s="87"/>
      <c r="H101" s="87"/>
      <c r="I101" s="87"/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30" ht="16.5" thickTop="1" thickBot="1" x14ac:dyDescent="0.3">
      <c r="A102" s="84" t="s">
        <v>607</v>
      </c>
      <c r="B102" s="84" t="s">
        <v>499</v>
      </c>
      <c r="C102" s="84"/>
      <c r="D102" s="84"/>
      <c r="E102" s="84">
        <v>72770.289000000004</v>
      </c>
      <c r="F102" s="84">
        <v>0</v>
      </c>
      <c r="G102" s="84"/>
      <c r="H102" s="84"/>
      <c r="I102" s="84"/>
      <c r="J102" s="85"/>
      <c r="K102" s="84"/>
      <c r="L102" s="84"/>
      <c r="M102" s="84"/>
      <c r="N102" s="84"/>
      <c r="O102" s="84"/>
      <c r="P102" s="84"/>
      <c r="Q102" s="84"/>
      <c r="R102" s="84" t="s">
        <v>500</v>
      </c>
      <c r="S102" s="84"/>
      <c r="T102" s="84">
        <v>6</v>
      </c>
      <c r="U102" s="84"/>
      <c r="V102" s="84"/>
      <c r="W102" s="84"/>
      <c r="X102" s="84"/>
      <c r="Y102" s="84"/>
      <c r="Z102" s="86" t="s">
        <v>28</v>
      </c>
      <c r="AA102" s="86" t="s">
        <v>29</v>
      </c>
      <c r="AB102" s="86" t="s">
        <v>30</v>
      </c>
      <c r="AC102" s="86" t="s">
        <v>31</v>
      </c>
      <c r="AD102" s="86" t="s">
        <v>32</v>
      </c>
    </row>
    <row r="103" spans="1:30" ht="15.75" thickTop="1" x14ac:dyDescent="0.25">
      <c r="A103" s="87" t="s">
        <v>608</v>
      </c>
      <c r="B103" s="87" t="s">
        <v>499</v>
      </c>
      <c r="C103" s="87"/>
      <c r="D103" s="87"/>
      <c r="E103" s="87">
        <v>86070.547000000006</v>
      </c>
      <c r="F103" s="87">
        <v>0</v>
      </c>
      <c r="G103" s="87"/>
      <c r="H103" s="87"/>
      <c r="I103" s="87"/>
      <c r="J103" s="88"/>
      <c r="K103" s="87"/>
      <c r="L103" s="87"/>
      <c r="M103" s="87"/>
      <c r="N103" s="87"/>
      <c r="O103" s="87"/>
      <c r="P103" s="87"/>
      <c r="Q103" s="87"/>
      <c r="R103" s="87" t="s">
        <v>28</v>
      </c>
      <c r="S103" s="87"/>
      <c r="T103" s="87">
        <v>105</v>
      </c>
      <c r="U103" s="87"/>
      <c r="V103" s="87"/>
      <c r="W103" s="87"/>
      <c r="X103" s="87"/>
      <c r="Y103" s="87"/>
      <c r="Z103" s="89">
        <v>120</v>
      </c>
      <c r="AA103" s="91">
        <v>0.45829207180703013</v>
      </c>
      <c r="AB103" s="91">
        <v>0.50716457130209069</v>
      </c>
      <c r="AC103" s="91">
        <v>0.49521902000410978</v>
      </c>
      <c r="AD103" s="91">
        <v>0.48689188770441022</v>
      </c>
    </row>
    <row r="104" spans="1:30" ht="15.75" thickBot="1" x14ac:dyDescent="0.3">
      <c r="A104" s="84" t="s">
        <v>609</v>
      </c>
      <c r="B104" s="84" t="s">
        <v>499</v>
      </c>
      <c r="C104" s="84"/>
      <c r="D104" s="84"/>
      <c r="E104" s="84">
        <v>85551.43</v>
      </c>
      <c r="F104" s="84">
        <v>0</v>
      </c>
      <c r="G104" s="84"/>
      <c r="H104" s="84"/>
      <c r="I104" s="84"/>
      <c r="J104" s="85"/>
      <c r="K104" s="84"/>
      <c r="L104" s="84"/>
      <c r="M104" s="84"/>
      <c r="N104" s="84"/>
      <c r="O104" s="84"/>
      <c r="P104" s="84"/>
      <c r="Q104" s="84"/>
      <c r="R104" s="84" t="s">
        <v>33</v>
      </c>
      <c r="S104" s="84"/>
      <c r="T104" s="84">
        <v>110</v>
      </c>
      <c r="U104" s="84"/>
      <c r="V104" s="84"/>
      <c r="W104" s="84"/>
      <c r="X104" s="84"/>
      <c r="Y104" s="84"/>
      <c r="Z104" s="92">
        <v>0</v>
      </c>
      <c r="AA104" s="93">
        <v>1</v>
      </c>
      <c r="AB104" s="93">
        <v>1</v>
      </c>
      <c r="AC104" s="93">
        <v>1</v>
      </c>
      <c r="AD104" s="93">
        <v>1</v>
      </c>
    </row>
    <row r="105" spans="1:30" ht="16.5" thickTop="1" thickBot="1" x14ac:dyDescent="0.3">
      <c r="A105" s="87" t="s">
        <v>788</v>
      </c>
      <c r="B105" s="87" t="s">
        <v>499</v>
      </c>
      <c r="C105" s="87" t="s">
        <v>501</v>
      </c>
      <c r="D105" s="87">
        <v>46335.305</v>
      </c>
      <c r="E105" s="87">
        <v>81376.172000000006</v>
      </c>
      <c r="F105" s="87">
        <v>0.56939646899999996</v>
      </c>
      <c r="G105" s="87">
        <v>45.829207180703015</v>
      </c>
      <c r="H105" s="87">
        <v>120</v>
      </c>
      <c r="I105" s="95">
        <v>3.8249215992377117</v>
      </c>
      <c r="J105" s="88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>
        <v>1</v>
      </c>
      <c r="V105" s="87">
        <v>120</v>
      </c>
      <c r="W105" s="87">
        <v>3.8249215992377117</v>
      </c>
      <c r="X105" s="87"/>
      <c r="Y105" s="87"/>
    </row>
    <row r="106" spans="1:30" x14ac:dyDescent="0.25">
      <c r="A106" s="84" t="s">
        <v>789</v>
      </c>
      <c r="B106" s="84" t="s">
        <v>499</v>
      </c>
      <c r="C106" s="84" t="s">
        <v>501</v>
      </c>
      <c r="D106" s="84">
        <v>39660.074000000001</v>
      </c>
      <c r="E106" s="84">
        <v>71134.906000000003</v>
      </c>
      <c r="F106" s="84">
        <v>0.55753323129999999</v>
      </c>
      <c r="G106" s="84">
        <v>50.716457130209072</v>
      </c>
      <c r="H106" s="84">
        <v>120</v>
      </c>
      <c r="I106" s="94">
        <v>3.9262504561555058</v>
      </c>
      <c r="J106" s="85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>
        <v>2</v>
      </c>
      <c r="V106" s="84">
        <v>120</v>
      </c>
      <c r="W106" s="84">
        <v>3.9262504561555058</v>
      </c>
      <c r="X106" s="84"/>
      <c r="Y106" s="84"/>
      <c r="Z106" s="96" t="s">
        <v>34</v>
      </c>
      <c r="AA106" s="110">
        <v>-6.0053429616674066E-3</v>
      </c>
    </row>
    <row r="107" spans="1:30" x14ac:dyDescent="0.25">
      <c r="A107" s="87" t="s">
        <v>790</v>
      </c>
      <c r="B107" s="87" t="s">
        <v>499</v>
      </c>
      <c r="C107" s="87" t="s">
        <v>501</v>
      </c>
      <c r="D107" s="87">
        <v>41975.038999999997</v>
      </c>
      <c r="E107" s="87">
        <v>79065.820000000007</v>
      </c>
      <c r="F107" s="87">
        <v>0.53088729109999999</v>
      </c>
      <c r="G107" s="87">
        <v>49.521902000410975</v>
      </c>
      <c r="H107" s="87">
        <v>120</v>
      </c>
      <c r="I107" s="95">
        <v>3.9024150363707912</v>
      </c>
      <c r="J107" s="88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>
        <v>3</v>
      </c>
      <c r="V107" s="87">
        <v>120</v>
      </c>
      <c r="W107" s="87">
        <v>3.9024150363707912</v>
      </c>
      <c r="X107" s="87"/>
      <c r="Y107" s="87"/>
      <c r="Z107" s="98" t="s">
        <v>35</v>
      </c>
      <c r="AA107" s="99">
        <v>4.6051701859880927</v>
      </c>
    </row>
    <row r="108" spans="1:30" ht="17.25" x14ac:dyDescent="0.25">
      <c r="A108" s="84" t="s">
        <v>791</v>
      </c>
      <c r="B108" s="84" t="s">
        <v>499</v>
      </c>
      <c r="C108" s="84" t="s">
        <v>501</v>
      </c>
      <c r="D108" s="84">
        <v>93226.172000000006</v>
      </c>
      <c r="E108" s="84">
        <v>75035.266000000003</v>
      </c>
      <c r="F108" s="84">
        <v>1.2424314188000001</v>
      </c>
      <c r="G108" s="84">
        <v>100</v>
      </c>
      <c r="H108" s="84">
        <v>0</v>
      </c>
      <c r="I108" s="94">
        <v>4.6051701859880918</v>
      </c>
      <c r="J108" s="85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>
        <v>4</v>
      </c>
      <c r="V108" s="84">
        <v>0</v>
      </c>
      <c r="W108" s="84">
        <v>4.6051701859880918</v>
      </c>
      <c r="X108" s="84"/>
      <c r="Y108" s="84"/>
      <c r="Z108" s="98" t="s">
        <v>36</v>
      </c>
      <c r="AA108" s="100">
        <v>0.99284522234791084</v>
      </c>
    </row>
    <row r="109" spans="1:30" ht="18" x14ac:dyDescent="0.35">
      <c r="A109" s="87" t="s">
        <v>792</v>
      </c>
      <c r="B109" s="87" t="s">
        <v>499</v>
      </c>
      <c r="C109" s="87" t="s">
        <v>501</v>
      </c>
      <c r="D109" s="87">
        <v>69824.476999999999</v>
      </c>
      <c r="E109" s="87">
        <v>63516.394999999997</v>
      </c>
      <c r="F109" s="87">
        <v>1.0993142322</v>
      </c>
      <c r="G109" s="87">
        <v>100</v>
      </c>
      <c r="H109" s="87">
        <v>0</v>
      </c>
      <c r="I109" s="95">
        <v>4.6051701859880918</v>
      </c>
      <c r="J109" s="88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>
        <v>5</v>
      </c>
      <c r="V109" s="87">
        <v>0</v>
      </c>
      <c r="W109" s="87">
        <v>4.6051701859880918</v>
      </c>
      <c r="X109" s="87"/>
      <c r="Y109" s="87"/>
      <c r="Z109" s="98" t="s">
        <v>37</v>
      </c>
      <c r="AA109" s="109">
        <v>115.42174776434256</v>
      </c>
    </row>
    <row r="110" spans="1:30" ht="18.75" x14ac:dyDescent="0.35">
      <c r="A110" s="84" t="s">
        <v>793</v>
      </c>
      <c r="B110" s="84" t="s">
        <v>499</v>
      </c>
      <c r="C110" s="84" t="s">
        <v>501</v>
      </c>
      <c r="D110" s="84">
        <v>69630.991999999998</v>
      </c>
      <c r="E110" s="84">
        <v>64952.754000000001</v>
      </c>
      <c r="F110" s="84">
        <v>1.0720252447</v>
      </c>
      <c r="G110" s="84">
        <v>100</v>
      </c>
      <c r="H110" s="84">
        <v>0</v>
      </c>
      <c r="I110" s="94">
        <v>4.6051701859880918</v>
      </c>
      <c r="J110" s="85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>
        <v>6</v>
      </c>
      <c r="V110" s="84">
        <v>0</v>
      </c>
      <c r="W110" s="84">
        <v>4.6051701859880918</v>
      </c>
      <c r="X110" s="84"/>
      <c r="Y110" s="84"/>
      <c r="Z110" s="98" t="s">
        <v>38</v>
      </c>
      <c r="AA110" s="102">
        <v>12.010685923334814</v>
      </c>
    </row>
    <row r="111" spans="1:30" ht="15.75" thickBot="1" x14ac:dyDescent="0.3">
      <c r="A111" s="87"/>
      <c r="B111" s="87"/>
      <c r="C111" s="87"/>
      <c r="D111" s="87"/>
      <c r="E111" s="87"/>
      <c r="F111" s="87"/>
      <c r="G111" s="87"/>
      <c r="H111" s="87"/>
      <c r="I111" s="95"/>
      <c r="J111" s="88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103" t="s">
        <v>7</v>
      </c>
      <c r="AA111" s="104" t="s">
        <v>39</v>
      </c>
    </row>
    <row r="112" spans="1:30" x14ac:dyDescent="0.25">
      <c r="A112" s="84"/>
      <c r="B112" s="84"/>
      <c r="C112" s="84"/>
      <c r="D112" s="84"/>
      <c r="E112" s="84"/>
      <c r="F112" s="84"/>
      <c r="G112" s="84"/>
      <c r="H112" s="84"/>
      <c r="I112" s="94"/>
      <c r="J112" s="85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spans="1:30" x14ac:dyDescent="0.25">
      <c r="A113" s="87"/>
      <c r="B113" s="87"/>
      <c r="C113" s="87"/>
      <c r="D113" s="87"/>
      <c r="E113" s="87"/>
      <c r="F113" s="87"/>
      <c r="G113" s="87"/>
      <c r="H113" s="87"/>
      <c r="I113" s="95"/>
      <c r="J113" s="88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30" x14ac:dyDescent="0.25">
      <c r="A114" s="84"/>
      <c r="B114" s="84"/>
      <c r="C114" s="84"/>
      <c r="D114" s="84"/>
      <c r="E114" s="84"/>
      <c r="F114" s="84"/>
      <c r="G114" s="84"/>
      <c r="H114" s="84"/>
      <c r="I114" s="94"/>
      <c r="J114" s="85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spans="1:30" x14ac:dyDescent="0.25">
      <c r="A115" s="87"/>
      <c r="B115" s="87"/>
      <c r="C115" s="87"/>
      <c r="D115" s="87"/>
      <c r="E115" s="87"/>
      <c r="F115" s="87"/>
      <c r="G115" s="87"/>
      <c r="H115" s="87"/>
      <c r="I115" s="95"/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30" x14ac:dyDescent="0.25">
      <c r="A116" s="84"/>
      <c r="B116" s="84"/>
      <c r="C116" s="84"/>
      <c r="D116" s="84"/>
      <c r="E116" s="84"/>
      <c r="F116" s="84"/>
      <c r="G116" s="84"/>
      <c r="H116" s="84"/>
      <c r="I116" s="9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spans="1:30" x14ac:dyDescent="0.25">
      <c r="A117" s="87"/>
      <c r="B117" s="87"/>
      <c r="C117" s="87"/>
      <c r="D117" s="87"/>
      <c r="E117" s="87"/>
      <c r="F117" s="87"/>
      <c r="G117" s="87"/>
      <c r="H117" s="87"/>
      <c r="I117" s="95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30" x14ac:dyDescent="0.25">
      <c r="A118" s="84"/>
      <c r="B118" s="84"/>
      <c r="C118" s="84"/>
      <c r="D118" s="84"/>
      <c r="E118" s="84"/>
      <c r="F118" s="84"/>
      <c r="G118" s="84"/>
      <c r="H118" s="84"/>
      <c r="I118" s="94"/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spans="1:30" x14ac:dyDescent="0.25">
      <c r="A119" s="87"/>
      <c r="B119" s="87"/>
      <c r="C119" s="87"/>
      <c r="D119" s="87"/>
      <c r="E119" s="87"/>
      <c r="F119" s="87"/>
      <c r="G119" s="87"/>
      <c r="H119" s="87"/>
      <c r="I119" s="95"/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30" x14ac:dyDescent="0.25">
      <c r="A120" s="84"/>
      <c r="B120" s="84"/>
      <c r="C120" s="84"/>
      <c r="D120" s="84"/>
      <c r="E120" s="84"/>
      <c r="F120" s="84"/>
      <c r="G120" s="84"/>
      <c r="H120" s="84"/>
      <c r="I120" s="9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spans="1:30" ht="15.75" thickBot="1" x14ac:dyDescent="0.3">
      <c r="A121" s="87"/>
      <c r="B121" s="87"/>
      <c r="C121" s="87"/>
      <c r="D121" s="87"/>
      <c r="E121" s="87"/>
      <c r="F121" s="87"/>
      <c r="G121" s="87"/>
      <c r="H121" s="87"/>
      <c r="I121" s="87"/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30" ht="16.5" thickTop="1" thickBot="1" x14ac:dyDescent="0.3">
      <c r="A122" s="84" t="s">
        <v>607</v>
      </c>
      <c r="B122" s="84" t="s">
        <v>517</v>
      </c>
      <c r="C122" s="84" t="s">
        <v>518</v>
      </c>
      <c r="D122" s="84">
        <v>34.332000000000001</v>
      </c>
      <c r="E122" s="84">
        <v>72770.289000000004</v>
      </c>
      <c r="F122" s="84">
        <v>4.7178600000000003E-4</v>
      </c>
      <c r="G122" s="84"/>
      <c r="H122" s="84"/>
      <c r="I122" s="84"/>
      <c r="J122" s="85"/>
      <c r="K122" s="84"/>
      <c r="L122" s="84"/>
      <c r="M122" s="84"/>
      <c r="N122" s="84"/>
      <c r="O122" s="84"/>
      <c r="P122" s="84"/>
      <c r="Q122" s="84"/>
      <c r="R122" s="84" t="s">
        <v>519</v>
      </c>
      <c r="S122" s="84"/>
      <c r="T122" s="84">
        <v>7</v>
      </c>
      <c r="U122" s="84"/>
      <c r="V122" s="84"/>
      <c r="W122" s="84"/>
      <c r="X122" s="84"/>
      <c r="Y122" s="84"/>
      <c r="Z122" s="86" t="s">
        <v>28</v>
      </c>
      <c r="AA122" s="86" t="s">
        <v>29</v>
      </c>
      <c r="AB122" s="86" t="s">
        <v>30</v>
      </c>
      <c r="AC122" s="86" t="s">
        <v>31</v>
      </c>
      <c r="AD122" s="86" t="s">
        <v>32</v>
      </c>
    </row>
    <row r="123" spans="1:30" ht="15.75" thickTop="1" x14ac:dyDescent="0.25">
      <c r="A123" s="87" t="s">
        <v>608</v>
      </c>
      <c r="B123" s="87" t="s">
        <v>517</v>
      </c>
      <c r="C123" s="87" t="s">
        <v>518</v>
      </c>
      <c r="D123" s="87">
        <v>17.919</v>
      </c>
      <c r="E123" s="87">
        <v>86070.547000000006</v>
      </c>
      <c r="F123" s="87">
        <v>2.081897E-4</v>
      </c>
      <c r="G123" s="87"/>
      <c r="H123" s="87"/>
      <c r="I123" s="87"/>
      <c r="J123" s="88"/>
      <c r="K123" s="87"/>
      <c r="L123" s="87"/>
      <c r="M123" s="87"/>
      <c r="N123" s="87"/>
      <c r="O123" s="87"/>
      <c r="P123" s="87"/>
      <c r="Q123" s="87"/>
      <c r="R123" s="87" t="s">
        <v>28</v>
      </c>
      <c r="S123" s="87"/>
      <c r="T123" s="87">
        <v>125</v>
      </c>
      <c r="U123" s="87"/>
      <c r="V123" s="87"/>
      <c r="W123" s="87"/>
      <c r="X123" s="87"/>
      <c r="Y123" s="87"/>
      <c r="Z123" s="89">
        <v>120</v>
      </c>
      <c r="AA123" s="91">
        <v>0.58288512844266749</v>
      </c>
      <c r="AB123" s="91">
        <v>0.73851400515817711</v>
      </c>
      <c r="AC123" s="91">
        <v>0.44849042943149464</v>
      </c>
      <c r="AD123" s="91">
        <v>0.58996318767744638</v>
      </c>
    </row>
    <row r="124" spans="1:30" ht="15.75" thickBot="1" x14ac:dyDescent="0.3">
      <c r="A124" s="84" t="s">
        <v>609</v>
      </c>
      <c r="B124" s="84" t="s">
        <v>517</v>
      </c>
      <c r="C124" s="84" t="s">
        <v>518</v>
      </c>
      <c r="D124" s="84">
        <v>3.6520000000000001</v>
      </c>
      <c r="E124" s="84">
        <v>85551.43</v>
      </c>
      <c r="F124" s="84">
        <v>4.2687800000000001E-5</v>
      </c>
      <c r="G124" s="84"/>
      <c r="H124" s="84"/>
      <c r="I124" s="84"/>
      <c r="J124" s="85"/>
      <c r="K124" s="84"/>
      <c r="L124" s="84"/>
      <c r="M124" s="84"/>
      <c r="N124" s="84"/>
      <c r="O124" s="84"/>
      <c r="P124" s="84"/>
      <c r="Q124" s="84"/>
      <c r="R124" s="84" t="s">
        <v>33</v>
      </c>
      <c r="S124" s="84"/>
      <c r="T124" s="84">
        <v>130</v>
      </c>
      <c r="U124" s="84"/>
      <c r="V124" s="84"/>
      <c r="W124" s="84"/>
      <c r="X124" s="84"/>
      <c r="Y124" s="84"/>
      <c r="Z124" s="92">
        <v>0</v>
      </c>
      <c r="AA124" s="93">
        <v>1</v>
      </c>
      <c r="AB124" s="93">
        <v>1</v>
      </c>
      <c r="AC124" s="93">
        <v>1</v>
      </c>
      <c r="AD124" s="93">
        <v>1</v>
      </c>
    </row>
    <row r="125" spans="1:30" ht="16.5" thickTop="1" thickBot="1" x14ac:dyDescent="0.3">
      <c r="A125" s="87" t="s">
        <v>794</v>
      </c>
      <c r="B125" s="87" t="s">
        <v>517</v>
      </c>
      <c r="C125" s="87" t="s">
        <v>518</v>
      </c>
      <c r="D125" s="87">
        <v>248.261</v>
      </c>
      <c r="E125" s="87">
        <v>86431.766000000003</v>
      </c>
      <c r="F125" s="87">
        <v>2.8723351999999998E-3</v>
      </c>
      <c r="G125" s="87">
        <v>58.288512844266748</v>
      </c>
      <c r="H125" s="87">
        <v>120</v>
      </c>
      <c r="I125" s="95">
        <v>4.0654050386811589</v>
      </c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>
        <v>1</v>
      </c>
      <c r="V125" s="87">
        <v>120</v>
      </c>
      <c r="W125" s="87">
        <v>4.0654050386811589</v>
      </c>
      <c r="X125" s="87"/>
      <c r="Y125" s="87"/>
    </row>
    <row r="126" spans="1:30" x14ac:dyDescent="0.25">
      <c r="A126" s="84" t="s">
        <v>795</v>
      </c>
      <c r="B126" s="84" t="s">
        <v>517</v>
      </c>
      <c r="C126" s="84" t="s">
        <v>518</v>
      </c>
      <c r="D126" s="84">
        <v>271.58499999999998</v>
      </c>
      <c r="E126" s="84">
        <v>93428.883000000002</v>
      </c>
      <c r="F126" s="84">
        <v>2.9068634000000001E-3</v>
      </c>
      <c r="G126" s="84">
        <v>73.851400515817716</v>
      </c>
      <c r="H126" s="84">
        <v>120</v>
      </c>
      <c r="I126" s="94">
        <v>4.3020549731282074</v>
      </c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>
        <v>2</v>
      </c>
      <c r="V126" s="84">
        <v>120</v>
      </c>
      <c r="W126" s="84">
        <v>4.3020549731282074</v>
      </c>
      <c r="X126" s="84"/>
      <c r="Y126" s="84"/>
      <c r="Z126" s="96" t="s">
        <v>34</v>
      </c>
      <c r="AA126" s="110">
        <v>-4.5687452692722147E-3</v>
      </c>
    </row>
    <row r="127" spans="1:30" x14ac:dyDescent="0.25">
      <c r="A127" s="87" t="s">
        <v>796</v>
      </c>
      <c r="B127" s="87" t="s">
        <v>517</v>
      </c>
      <c r="C127" s="87" t="s">
        <v>518</v>
      </c>
      <c r="D127" s="87">
        <v>187.88300000000001</v>
      </c>
      <c r="E127" s="87">
        <v>91516.866999999998</v>
      </c>
      <c r="F127" s="87">
        <v>2.0529876999999998E-3</v>
      </c>
      <c r="G127" s="87">
        <v>44.849042943149463</v>
      </c>
      <c r="H127" s="87">
        <v>120</v>
      </c>
      <c r="I127" s="95">
        <v>3.8033022492169115</v>
      </c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>
        <v>3</v>
      </c>
      <c r="V127" s="87">
        <v>120</v>
      </c>
      <c r="W127" s="87">
        <v>3.8033022492169115</v>
      </c>
      <c r="X127" s="87"/>
      <c r="Y127" s="87"/>
      <c r="Z127" s="98" t="s">
        <v>35</v>
      </c>
      <c r="AA127" s="99">
        <v>4.6051701859880927</v>
      </c>
    </row>
    <row r="128" spans="1:30" ht="17.25" x14ac:dyDescent="0.25">
      <c r="A128" s="84" t="s">
        <v>797</v>
      </c>
      <c r="B128" s="84" t="s">
        <v>517</v>
      </c>
      <c r="C128" s="84" t="s">
        <v>518</v>
      </c>
      <c r="D128" s="84">
        <v>297.363</v>
      </c>
      <c r="E128" s="84">
        <v>62531.527000000002</v>
      </c>
      <c r="F128" s="84">
        <v>4.7554091999999996E-3</v>
      </c>
      <c r="G128" s="84">
        <v>100</v>
      </c>
      <c r="H128" s="84">
        <v>0</v>
      </c>
      <c r="I128" s="94">
        <v>4.6051701859880918</v>
      </c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>
        <v>4</v>
      </c>
      <c r="V128" s="84">
        <v>0</v>
      </c>
      <c r="W128" s="84">
        <v>4.6051701859880918</v>
      </c>
      <c r="X128" s="84"/>
      <c r="Y128" s="84"/>
      <c r="Z128" s="98" t="s">
        <v>36</v>
      </c>
      <c r="AA128" s="100">
        <v>0.78363632799274818</v>
      </c>
    </row>
    <row r="129" spans="1:30" ht="18" x14ac:dyDescent="0.35">
      <c r="A129" s="87" t="s">
        <v>798</v>
      </c>
      <c r="B129" s="87" t="s">
        <v>517</v>
      </c>
      <c r="C129" s="87" t="s">
        <v>518</v>
      </c>
      <c r="D129" s="87">
        <v>248.57400000000001</v>
      </c>
      <c r="E129" s="87">
        <v>64551.152000000002</v>
      </c>
      <c r="F129" s="87">
        <v>3.8508065999999998E-3</v>
      </c>
      <c r="G129" s="87">
        <v>100</v>
      </c>
      <c r="H129" s="87">
        <v>0</v>
      </c>
      <c r="I129" s="95">
        <v>4.6051701859880918</v>
      </c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>
        <v>5</v>
      </c>
      <c r="V129" s="87">
        <v>0</v>
      </c>
      <c r="W129" s="87">
        <v>4.6051701859880918</v>
      </c>
      <c r="X129" s="87"/>
      <c r="Y129" s="87"/>
      <c r="Z129" s="98" t="s">
        <v>37</v>
      </c>
      <c r="AA129" s="109">
        <v>151.71499825604442</v>
      </c>
    </row>
    <row r="130" spans="1:30" ht="18.75" x14ac:dyDescent="0.35">
      <c r="A130" s="84" t="s">
        <v>799</v>
      </c>
      <c r="B130" s="84" t="s">
        <v>517</v>
      </c>
      <c r="C130" s="84" t="s">
        <v>518</v>
      </c>
      <c r="D130" s="84">
        <v>309.142</v>
      </c>
      <c r="E130" s="84">
        <v>72206.991999999998</v>
      </c>
      <c r="F130" s="84">
        <v>4.2813304999999996E-3</v>
      </c>
      <c r="G130" s="84">
        <v>100</v>
      </c>
      <c r="H130" s="84">
        <v>0</v>
      </c>
      <c r="I130" s="94">
        <v>4.6051701859880918</v>
      </c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>
        <v>6</v>
      </c>
      <c r="V130" s="84">
        <v>0</v>
      </c>
      <c r="W130" s="84">
        <v>4.6051701859880918</v>
      </c>
      <c r="X130" s="84"/>
      <c r="Y130" s="84"/>
      <c r="Z130" s="98" t="s">
        <v>38</v>
      </c>
      <c r="AA130" s="99">
        <v>9.1374905385444301</v>
      </c>
    </row>
    <row r="131" spans="1:30" ht="15.75" thickBot="1" x14ac:dyDescent="0.3">
      <c r="A131" s="87"/>
      <c r="B131" s="87"/>
      <c r="C131" s="87"/>
      <c r="D131" s="87"/>
      <c r="E131" s="87"/>
      <c r="F131" s="87"/>
      <c r="G131" s="87"/>
      <c r="H131" s="87"/>
      <c r="I131" s="95"/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103" t="s">
        <v>7</v>
      </c>
      <c r="AA131" s="104" t="s">
        <v>39</v>
      </c>
    </row>
    <row r="132" spans="1:30" x14ac:dyDescent="0.25">
      <c r="A132" s="84"/>
      <c r="B132" s="84"/>
      <c r="C132" s="84"/>
      <c r="D132" s="84"/>
      <c r="E132" s="84"/>
      <c r="F132" s="84"/>
      <c r="G132" s="84"/>
      <c r="H132" s="84"/>
      <c r="I132" s="94"/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spans="1:30" x14ac:dyDescent="0.25">
      <c r="A133" s="87"/>
      <c r="B133" s="87"/>
      <c r="C133" s="87"/>
      <c r="D133" s="87"/>
      <c r="E133" s="87"/>
      <c r="F133" s="87"/>
      <c r="G133" s="87"/>
      <c r="H133" s="87"/>
      <c r="I133" s="95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30" x14ac:dyDescent="0.25">
      <c r="A134" s="84"/>
      <c r="B134" s="84"/>
      <c r="C134" s="84"/>
      <c r="D134" s="84"/>
      <c r="E134" s="84"/>
      <c r="F134" s="84"/>
      <c r="G134" s="84"/>
      <c r="H134" s="84"/>
      <c r="I134" s="94"/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spans="1:30" x14ac:dyDescent="0.25">
      <c r="A135" s="87"/>
      <c r="B135" s="87"/>
      <c r="C135" s="87"/>
      <c r="D135" s="87"/>
      <c r="E135" s="87"/>
      <c r="F135" s="87"/>
      <c r="G135" s="87"/>
      <c r="H135" s="87"/>
      <c r="I135" s="95"/>
      <c r="J135" s="88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30" x14ac:dyDescent="0.25">
      <c r="A136" s="84"/>
      <c r="B136" s="84"/>
      <c r="C136" s="84"/>
      <c r="D136" s="84"/>
      <c r="E136" s="84"/>
      <c r="F136" s="84"/>
      <c r="G136" s="84"/>
      <c r="H136" s="84"/>
      <c r="I136" s="94"/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spans="1:30" x14ac:dyDescent="0.25">
      <c r="A137" s="87"/>
      <c r="B137" s="87"/>
      <c r="C137" s="87"/>
      <c r="D137" s="87"/>
      <c r="E137" s="87"/>
      <c r="F137" s="87"/>
      <c r="G137" s="87"/>
      <c r="H137" s="87"/>
      <c r="I137" s="95"/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30" x14ac:dyDescent="0.25">
      <c r="A138" s="84"/>
      <c r="B138" s="84"/>
      <c r="C138" s="84"/>
      <c r="D138" s="84"/>
      <c r="E138" s="84"/>
      <c r="F138" s="84"/>
      <c r="G138" s="84"/>
      <c r="H138" s="84"/>
      <c r="I138" s="9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spans="1:30" x14ac:dyDescent="0.25">
      <c r="A139" s="87"/>
      <c r="B139" s="87"/>
      <c r="C139" s="87"/>
      <c r="D139" s="87"/>
      <c r="E139" s="87"/>
      <c r="F139" s="87"/>
      <c r="G139" s="87"/>
      <c r="H139" s="87"/>
      <c r="I139" s="95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30" x14ac:dyDescent="0.25">
      <c r="A140" s="84"/>
      <c r="B140" s="84"/>
      <c r="C140" s="84"/>
      <c r="D140" s="84"/>
      <c r="E140" s="84"/>
      <c r="F140" s="84"/>
      <c r="G140" s="84"/>
      <c r="H140" s="84"/>
      <c r="I140" s="9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spans="1:30" ht="15.75" thickBot="1" x14ac:dyDescent="0.3">
      <c r="A141" s="87"/>
      <c r="B141" s="87"/>
      <c r="C141" s="87"/>
      <c r="D141" s="87"/>
      <c r="E141" s="87"/>
      <c r="F141" s="87"/>
      <c r="G141" s="87"/>
      <c r="H141" s="87"/>
      <c r="I141" s="87"/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30" ht="16.5" thickTop="1" thickBot="1" x14ac:dyDescent="0.3">
      <c r="A142" s="84" t="s">
        <v>607</v>
      </c>
      <c r="B142" s="84" t="s">
        <v>535</v>
      </c>
      <c r="C142" s="84" t="s">
        <v>536</v>
      </c>
      <c r="D142" s="84">
        <v>4.0460000000000003</v>
      </c>
      <c r="E142" s="84">
        <v>72770.289000000004</v>
      </c>
      <c r="F142" s="84">
        <v>5.5599600000000002E-5</v>
      </c>
      <c r="G142" s="84"/>
      <c r="H142" s="84"/>
      <c r="I142" s="84"/>
      <c r="J142" s="85"/>
      <c r="K142" s="84"/>
      <c r="L142" s="84"/>
      <c r="M142" s="84"/>
      <c r="N142" s="84"/>
      <c r="O142" s="84"/>
      <c r="P142" s="84"/>
      <c r="Q142" s="84"/>
      <c r="R142" s="84" t="s">
        <v>537</v>
      </c>
      <c r="S142" s="84"/>
      <c r="T142" s="84">
        <v>8</v>
      </c>
      <c r="U142" s="84"/>
      <c r="V142" s="84"/>
      <c r="W142" s="84"/>
      <c r="X142" s="84"/>
      <c r="Y142" s="84"/>
      <c r="Z142" s="86" t="s">
        <v>28</v>
      </c>
      <c r="AA142" s="86" t="s">
        <v>29</v>
      </c>
      <c r="AB142" s="86" t="s">
        <v>30</v>
      </c>
      <c r="AC142" s="86" t="s">
        <v>31</v>
      </c>
      <c r="AD142" s="86" t="s">
        <v>32</v>
      </c>
    </row>
    <row r="143" spans="1:30" ht="15.75" thickTop="1" x14ac:dyDescent="0.25">
      <c r="A143" s="87" t="s">
        <v>608</v>
      </c>
      <c r="B143" s="87" t="s">
        <v>535</v>
      </c>
      <c r="C143" s="87" t="s">
        <v>536</v>
      </c>
      <c r="D143" s="87">
        <v>79.120999999999995</v>
      </c>
      <c r="E143" s="87">
        <v>86070.547000000006</v>
      </c>
      <c r="F143" s="87">
        <v>9.1925749999999999E-4</v>
      </c>
      <c r="G143" s="87"/>
      <c r="H143" s="87"/>
      <c r="I143" s="87"/>
      <c r="J143" s="88"/>
      <c r="K143" s="87"/>
      <c r="L143" s="87"/>
      <c r="M143" s="87"/>
      <c r="N143" s="87"/>
      <c r="O143" s="87"/>
      <c r="P143" s="87"/>
      <c r="Q143" s="87"/>
      <c r="R143" s="87" t="s">
        <v>28</v>
      </c>
      <c r="S143" s="87"/>
      <c r="T143" s="87">
        <v>145</v>
      </c>
      <c r="U143" s="87"/>
      <c r="V143" s="87"/>
      <c r="W143" s="87"/>
      <c r="X143" s="87"/>
      <c r="Y143" s="87"/>
      <c r="Z143" s="89">
        <v>120</v>
      </c>
      <c r="AA143" s="91">
        <v>0.85465017907337848</v>
      </c>
      <c r="AB143" s="91">
        <v>0.78746263563921914</v>
      </c>
      <c r="AC143" s="91">
        <v>0.74953858370902016</v>
      </c>
      <c r="AD143" s="91">
        <v>0.79721713280720596</v>
      </c>
    </row>
    <row r="144" spans="1:30" ht="15.75" thickBot="1" x14ac:dyDescent="0.3">
      <c r="A144" s="84" t="s">
        <v>609</v>
      </c>
      <c r="B144" s="84" t="s">
        <v>535</v>
      </c>
      <c r="C144" s="84" t="s">
        <v>536</v>
      </c>
      <c r="D144" s="84">
        <v>63.921999999999997</v>
      </c>
      <c r="E144" s="84">
        <v>85551.43</v>
      </c>
      <c r="F144" s="84">
        <v>7.471763E-4</v>
      </c>
      <c r="G144" s="84"/>
      <c r="H144" s="84"/>
      <c r="I144" s="84"/>
      <c r="J144" s="85"/>
      <c r="K144" s="84"/>
      <c r="L144" s="84"/>
      <c r="M144" s="84"/>
      <c r="N144" s="84"/>
      <c r="O144" s="84"/>
      <c r="P144" s="84"/>
      <c r="Q144" s="84"/>
      <c r="R144" s="84" t="s">
        <v>33</v>
      </c>
      <c r="S144" s="84"/>
      <c r="T144" s="84">
        <v>150</v>
      </c>
      <c r="U144" s="84"/>
      <c r="V144" s="84"/>
      <c r="W144" s="84"/>
      <c r="X144" s="84"/>
      <c r="Y144" s="84"/>
      <c r="Z144" s="92">
        <v>0</v>
      </c>
      <c r="AA144" s="93">
        <v>1</v>
      </c>
      <c r="AB144" s="93">
        <v>1</v>
      </c>
      <c r="AC144" s="93">
        <v>1</v>
      </c>
      <c r="AD144" s="93">
        <v>1</v>
      </c>
    </row>
    <row r="145" spans="1:27" ht="16.5" thickTop="1" thickBot="1" x14ac:dyDescent="0.3">
      <c r="A145" s="87" t="s">
        <v>800</v>
      </c>
      <c r="B145" s="87" t="s">
        <v>535</v>
      </c>
      <c r="C145" s="87" t="s">
        <v>536</v>
      </c>
      <c r="D145" s="87">
        <v>12772.079</v>
      </c>
      <c r="E145" s="87">
        <v>106290.5</v>
      </c>
      <c r="F145" s="87">
        <v>0.1201619994</v>
      </c>
      <c r="G145" s="87">
        <v>85.465017907337852</v>
      </c>
      <c r="H145" s="87">
        <v>120</v>
      </c>
      <c r="I145" s="95">
        <v>4.4481071449365297</v>
      </c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>
        <v>1</v>
      </c>
      <c r="V145" s="87">
        <v>120</v>
      </c>
      <c r="W145" s="87">
        <v>4.4481071449365297</v>
      </c>
      <c r="X145" s="87"/>
      <c r="Y145" s="87"/>
    </row>
    <row r="146" spans="1:27" x14ac:dyDescent="0.25">
      <c r="A146" s="84" t="s">
        <v>801</v>
      </c>
      <c r="B146" s="84" t="s">
        <v>535</v>
      </c>
      <c r="C146" s="84" t="s">
        <v>536</v>
      </c>
      <c r="D146" s="84">
        <v>11886.01</v>
      </c>
      <c r="E146" s="84">
        <v>102707.602</v>
      </c>
      <c r="F146" s="84">
        <v>0.115726682</v>
      </c>
      <c r="G146" s="84">
        <v>78.746263563921914</v>
      </c>
      <c r="H146" s="84">
        <v>120</v>
      </c>
      <c r="I146" s="94">
        <v>4.3662308297727659</v>
      </c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>
        <v>2</v>
      </c>
      <c r="V146" s="84">
        <v>120</v>
      </c>
      <c r="W146" s="84">
        <v>4.3662308297727659</v>
      </c>
      <c r="X146" s="84"/>
      <c r="Y146" s="84"/>
      <c r="Z146" s="96" t="s">
        <v>34</v>
      </c>
      <c r="AA146" s="110">
        <v>-1.900833002129208E-3</v>
      </c>
    </row>
    <row r="147" spans="1:27" x14ac:dyDescent="0.25">
      <c r="A147" s="87" t="s">
        <v>802</v>
      </c>
      <c r="B147" s="87" t="s">
        <v>535</v>
      </c>
      <c r="C147" s="87" t="s">
        <v>536</v>
      </c>
      <c r="D147" s="87">
        <v>10135.662</v>
      </c>
      <c r="E147" s="87">
        <v>89780.023000000001</v>
      </c>
      <c r="F147" s="87">
        <v>0.1128944019</v>
      </c>
      <c r="G147" s="87">
        <v>74.953858370902012</v>
      </c>
      <c r="H147" s="87">
        <v>120</v>
      </c>
      <c r="I147" s="95">
        <v>4.3168727024884648</v>
      </c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>
        <v>3</v>
      </c>
      <c r="V147" s="87">
        <v>120</v>
      </c>
      <c r="W147" s="87">
        <v>4.3168727024884648</v>
      </c>
      <c r="X147" s="87"/>
      <c r="Y147" s="87"/>
      <c r="Z147" s="98" t="s">
        <v>35</v>
      </c>
      <c r="AA147" s="99">
        <v>4.6051701859880927</v>
      </c>
    </row>
    <row r="148" spans="1:27" ht="17.25" x14ac:dyDescent="0.25">
      <c r="A148" s="84" t="s">
        <v>803</v>
      </c>
      <c r="B148" s="84" t="s">
        <v>535</v>
      </c>
      <c r="C148" s="84" t="s">
        <v>536</v>
      </c>
      <c r="D148" s="84">
        <v>9104.366</v>
      </c>
      <c r="E148" s="84">
        <v>64799.641000000003</v>
      </c>
      <c r="F148" s="84">
        <v>0.14050025369999999</v>
      </c>
      <c r="G148" s="84">
        <v>100</v>
      </c>
      <c r="H148" s="84">
        <v>0</v>
      </c>
      <c r="I148" s="94">
        <v>4.6051701859880918</v>
      </c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>
        <v>4</v>
      </c>
      <c r="V148" s="84">
        <v>0</v>
      </c>
      <c r="W148" s="84">
        <v>4.6051701859880918</v>
      </c>
      <c r="X148" s="84"/>
      <c r="Y148" s="84"/>
      <c r="Z148" s="98" t="s">
        <v>36</v>
      </c>
      <c r="AA148" s="100">
        <v>0.89879892481808576</v>
      </c>
    </row>
    <row r="149" spans="1:27" ht="18" x14ac:dyDescent="0.35">
      <c r="A149" s="87" t="s">
        <v>804</v>
      </c>
      <c r="B149" s="87" t="s">
        <v>535</v>
      </c>
      <c r="C149" s="87" t="s">
        <v>536</v>
      </c>
      <c r="D149" s="87">
        <v>9421.134</v>
      </c>
      <c r="E149" s="87">
        <v>64173.792999999998</v>
      </c>
      <c r="F149" s="87">
        <v>0.14680656319999999</v>
      </c>
      <c r="G149" s="87">
        <v>100</v>
      </c>
      <c r="H149" s="87">
        <v>0</v>
      </c>
      <c r="I149" s="95">
        <v>4.6051701859880918</v>
      </c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>
        <v>5</v>
      </c>
      <c r="V149" s="87">
        <v>0</v>
      </c>
      <c r="W149" s="87">
        <v>4.6051701859880918</v>
      </c>
      <c r="X149" s="87"/>
      <c r="Y149" s="87"/>
      <c r="Z149" s="98" t="s">
        <v>37</v>
      </c>
      <c r="AA149" s="109">
        <v>364.65443296887213</v>
      </c>
    </row>
    <row r="150" spans="1:27" ht="18.75" x14ac:dyDescent="0.35">
      <c r="A150" s="84" t="s">
        <v>805</v>
      </c>
      <c r="B150" s="84" t="s">
        <v>535</v>
      </c>
      <c r="C150" s="84" t="s">
        <v>536</v>
      </c>
      <c r="D150" s="84">
        <v>9963.2250000000004</v>
      </c>
      <c r="E150" s="84">
        <v>66233.077999999994</v>
      </c>
      <c r="F150" s="84">
        <v>0.15042672479999999</v>
      </c>
      <c r="G150" s="84">
        <v>100</v>
      </c>
      <c r="H150" s="84">
        <v>0</v>
      </c>
      <c r="I150" s="94">
        <v>4.6051701859880918</v>
      </c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>
        <v>6</v>
      </c>
      <c r="V150" s="84">
        <v>0</v>
      </c>
      <c r="W150" s="84">
        <v>4.6051701859880918</v>
      </c>
      <c r="X150" s="84"/>
      <c r="Y150" s="84"/>
      <c r="Z150" s="98" t="s">
        <v>38</v>
      </c>
      <c r="AA150" s="99">
        <v>3.8016660042584163</v>
      </c>
    </row>
    <row r="151" spans="1:27" ht="15.75" thickBot="1" x14ac:dyDescent="0.3">
      <c r="A151" s="87"/>
      <c r="B151" s="87"/>
      <c r="C151" s="87"/>
      <c r="D151" s="87"/>
      <c r="E151" s="87"/>
      <c r="F151" s="87"/>
      <c r="G151" s="87"/>
      <c r="H151" s="87"/>
      <c r="I151" s="95"/>
      <c r="J151" s="88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103" t="s">
        <v>7</v>
      </c>
      <c r="AA151" s="104" t="s">
        <v>39</v>
      </c>
    </row>
    <row r="152" spans="1:27" x14ac:dyDescent="0.25">
      <c r="A152" s="84"/>
      <c r="B152" s="84"/>
      <c r="C152" s="84"/>
      <c r="D152" s="84"/>
      <c r="E152" s="84"/>
      <c r="F152" s="84"/>
      <c r="G152" s="84"/>
      <c r="H152" s="84"/>
      <c r="I152" s="94"/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spans="1:27" x14ac:dyDescent="0.25">
      <c r="A153" s="87"/>
      <c r="B153" s="87"/>
      <c r="C153" s="87"/>
      <c r="D153" s="87"/>
      <c r="E153" s="87"/>
      <c r="F153" s="87"/>
      <c r="G153" s="87"/>
      <c r="H153" s="87"/>
      <c r="I153" s="95"/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7" x14ac:dyDescent="0.25">
      <c r="A154" s="84"/>
      <c r="B154" s="84"/>
      <c r="C154" s="84"/>
      <c r="D154" s="84"/>
      <c r="E154" s="84"/>
      <c r="F154" s="84"/>
      <c r="G154" s="84"/>
      <c r="H154" s="84"/>
      <c r="I154" s="94"/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spans="1:27" x14ac:dyDescent="0.25">
      <c r="A155" s="87"/>
      <c r="B155" s="87"/>
      <c r="C155" s="87"/>
      <c r="D155" s="87"/>
      <c r="E155" s="87"/>
      <c r="F155" s="87"/>
      <c r="G155" s="87"/>
      <c r="H155" s="87"/>
      <c r="I155" s="95"/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7" x14ac:dyDescent="0.25">
      <c r="A156" s="84"/>
      <c r="B156" s="84"/>
      <c r="C156" s="84"/>
      <c r="D156" s="84"/>
      <c r="E156" s="84"/>
      <c r="F156" s="84"/>
      <c r="G156" s="84"/>
      <c r="H156" s="84"/>
      <c r="I156" s="94"/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spans="1:27" x14ac:dyDescent="0.25">
      <c r="A157" s="87"/>
      <c r="B157" s="87"/>
      <c r="C157" s="87"/>
      <c r="D157" s="87"/>
      <c r="E157" s="87"/>
      <c r="F157" s="87"/>
      <c r="G157" s="87"/>
      <c r="H157" s="87"/>
      <c r="I157" s="95"/>
      <c r="J157" s="88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7" x14ac:dyDescent="0.25">
      <c r="A158" s="84"/>
      <c r="B158" s="84"/>
      <c r="C158" s="84"/>
      <c r="D158" s="84"/>
      <c r="E158" s="84"/>
      <c r="F158" s="84"/>
      <c r="G158" s="84"/>
      <c r="H158" s="84"/>
      <c r="I158" s="94"/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spans="1:27" x14ac:dyDescent="0.25">
      <c r="A159" s="87"/>
      <c r="B159" s="87"/>
      <c r="C159" s="87"/>
      <c r="D159" s="87"/>
      <c r="E159" s="87"/>
      <c r="F159" s="87"/>
      <c r="G159" s="87"/>
      <c r="H159" s="87"/>
      <c r="I159" s="95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7" x14ac:dyDescent="0.25">
      <c r="A160" s="84"/>
      <c r="B160" s="84"/>
      <c r="C160" s="84"/>
      <c r="D160" s="84"/>
      <c r="E160" s="84"/>
      <c r="F160" s="84"/>
      <c r="G160" s="84"/>
      <c r="H160" s="84"/>
      <c r="I160" s="9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spans="1:30" ht="15.75" thickBot="1" x14ac:dyDescent="0.3">
      <c r="A161" s="87"/>
      <c r="B161" s="87"/>
      <c r="C161" s="87"/>
      <c r="D161" s="87"/>
      <c r="E161" s="87"/>
      <c r="F161" s="87"/>
      <c r="G161" s="87"/>
      <c r="H161" s="87"/>
      <c r="I161" s="87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30" ht="16.5" thickTop="1" thickBot="1" x14ac:dyDescent="0.3">
      <c r="A162" s="84" t="s">
        <v>607</v>
      </c>
      <c r="B162" s="84" t="s">
        <v>553</v>
      </c>
      <c r="C162" s="84"/>
      <c r="D162" s="84"/>
      <c r="E162" s="84">
        <v>72770.289000000004</v>
      </c>
      <c r="F162" s="84">
        <v>0</v>
      </c>
      <c r="G162" s="84"/>
      <c r="H162" s="84"/>
      <c r="I162" s="84"/>
      <c r="J162" s="85"/>
      <c r="K162" s="84"/>
      <c r="L162" s="84"/>
      <c r="M162" s="84"/>
      <c r="N162" s="84"/>
      <c r="O162" s="84"/>
      <c r="P162" s="84"/>
      <c r="Q162" s="84"/>
      <c r="R162" s="84" t="s">
        <v>554</v>
      </c>
      <c r="S162" s="84"/>
      <c r="T162" s="84">
        <v>9</v>
      </c>
      <c r="U162" s="84"/>
      <c r="V162" s="84"/>
      <c r="W162" s="84"/>
      <c r="X162" s="84"/>
      <c r="Y162" s="84"/>
      <c r="Z162" s="86" t="s">
        <v>28</v>
      </c>
      <c r="AA162" s="86" t="s">
        <v>29</v>
      </c>
      <c r="AB162" s="86" t="s">
        <v>30</v>
      </c>
      <c r="AC162" s="86" t="s">
        <v>31</v>
      </c>
      <c r="AD162" s="86" t="s">
        <v>32</v>
      </c>
    </row>
    <row r="163" spans="1:30" ht="15.75" thickTop="1" x14ac:dyDescent="0.25">
      <c r="A163" s="87" t="s">
        <v>608</v>
      </c>
      <c r="B163" s="87" t="s">
        <v>553</v>
      </c>
      <c r="C163" s="87"/>
      <c r="D163" s="87"/>
      <c r="E163" s="87">
        <v>86070.547000000006</v>
      </c>
      <c r="F163" s="87">
        <v>0</v>
      </c>
      <c r="G163" s="87"/>
      <c r="H163" s="87"/>
      <c r="I163" s="87"/>
      <c r="J163" s="88"/>
      <c r="K163" s="87"/>
      <c r="L163" s="87"/>
      <c r="M163" s="87"/>
      <c r="N163" s="87"/>
      <c r="O163" s="87"/>
      <c r="P163" s="87"/>
      <c r="Q163" s="87"/>
      <c r="R163" s="87" t="s">
        <v>28</v>
      </c>
      <c r="S163" s="87"/>
      <c r="T163" s="87">
        <v>165</v>
      </c>
      <c r="U163" s="87"/>
      <c r="V163" s="87"/>
      <c r="W163" s="87"/>
      <c r="X163" s="87"/>
      <c r="Y163" s="87"/>
      <c r="Z163" s="89">
        <v>120</v>
      </c>
      <c r="AA163" s="91">
        <v>0.50925463903209289</v>
      </c>
      <c r="AB163" s="91">
        <v>0.4366738564534875</v>
      </c>
      <c r="AC163" s="91">
        <v>0.47459397735559283</v>
      </c>
      <c r="AD163" s="91">
        <v>0.4735074909470578</v>
      </c>
    </row>
    <row r="164" spans="1:30" ht="15.75" thickBot="1" x14ac:dyDescent="0.3">
      <c r="A164" s="84" t="s">
        <v>609</v>
      </c>
      <c r="B164" s="84" t="s">
        <v>553</v>
      </c>
      <c r="C164" s="84"/>
      <c r="D164" s="84"/>
      <c r="E164" s="84">
        <v>85551.43</v>
      </c>
      <c r="F164" s="84">
        <v>0</v>
      </c>
      <c r="G164" s="84"/>
      <c r="H164" s="84"/>
      <c r="I164" s="84"/>
      <c r="J164" s="85"/>
      <c r="K164" s="84"/>
      <c r="L164" s="84"/>
      <c r="M164" s="84"/>
      <c r="N164" s="84"/>
      <c r="O164" s="84"/>
      <c r="P164" s="84"/>
      <c r="Q164" s="84"/>
      <c r="R164" s="84" t="s">
        <v>33</v>
      </c>
      <c r="S164" s="84"/>
      <c r="T164" s="84">
        <v>170</v>
      </c>
      <c r="U164" s="84"/>
      <c r="V164" s="84"/>
      <c r="W164" s="84"/>
      <c r="X164" s="84"/>
      <c r="Y164" s="84"/>
      <c r="Z164" s="92">
        <v>0</v>
      </c>
      <c r="AA164" s="93">
        <v>1</v>
      </c>
      <c r="AB164" s="93">
        <v>1</v>
      </c>
      <c r="AC164" s="93">
        <v>1</v>
      </c>
      <c r="AD164" s="93">
        <v>1</v>
      </c>
    </row>
    <row r="165" spans="1:30" ht="16.5" thickTop="1" thickBot="1" x14ac:dyDescent="0.3">
      <c r="A165" s="87" t="s">
        <v>806</v>
      </c>
      <c r="B165" s="87" t="s">
        <v>553</v>
      </c>
      <c r="C165" s="87" t="s">
        <v>555</v>
      </c>
      <c r="D165" s="87">
        <v>5188.6419999999998</v>
      </c>
      <c r="E165" s="87">
        <v>73632.327999999994</v>
      </c>
      <c r="F165" s="87">
        <v>7.0466901400000004E-2</v>
      </c>
      <c r="G165" s="87">
        <v>50.925463903209291</v>
      </c>
      <c r="H165" s="87">
        <v>120</v>
      </c>
      <c r="I165" s="95">
        <v>3.9303630716091158</v>
      </c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>
        <v>1</v>
      </c>
      <c r="V165" s="87">
        <v>120</v>
      </c>
      <c r="W165" s="87">
        <v>3.9303630716091158</v>
      </c>
      <c r="X165" s="87"/>
      <c r="Y165" s="87"/>
    </row>
    <row r="166" spans="1:30" x14ac:dyDescent="0.25">
      <c r="A166" s="84" t="s">
        <v>807</v>
      </c>
      <c r="B166" s="84" t="s">
        <v>553</v>
      </c>
      <c r="C166" s="84" t="s">
        <v>555</v>
      </c>
      <c r="D166" s="84">
        <v>5711.1809999999996</v>
      </c>
      <c r="E166" s="84">
        <v>83024.866999999998</v>
      </c>
      <c r="F166" s="84">
        <v>6.8788800299999994E-2</v>
      </c>
      <c r="G166" s="84">
        <v>43.667385645348752</v>
      </c>
      <c r="H166" s="84">
        <v>120</v>
      </c>
      <c r="I166" s="94">
        <v>3.7766014995581512</v>
      </c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>
        <v>2</v>
      </c>
      <c r="V166" s="84">
        <v>120</v>
      </c>
      <c r="W166" s="84">
        <v>3.7766014995581512</v>
      </c>
      <c r="X166" s="84"/>
      <c r="Y166" s="84"/>
      <c r="Z166" s="96" t="s">
        <v>34</v>
      </c>
      <c r="AA166" s="110">
        <v>-6.2463095161320991E-3</v>
      </c>
    </row>
    <row r="167" spans="1:30" x14ac:dyDescent="0.25">
      <c r="A167" s="87" t="s">
        <v>808</v>
      </c>
      <c r="B167" s="87" t="s">
        <v>553</v>
      </c>
      <c r="C167" s="87" t="s">
        <v>555</v>
      </c>
      <c r="D167" s="87">
        <v>5005.5029999999997</v>
      </c>
      <c r="E167" s="87">
        <v>75154.266000000003</v>
      </c>
      <c r="F167" s="87">
        <v>6.6603045499999999E-2</v>
      </c>
      <c r="G167" s="87">
        <v>47.459397735559286</v>
      </c>
      <c r="H167" s="87">
        <v>120</v>
      </c>
      <c r="I167" s="95">
        <v>3.8598745609894527</v>
      </c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>
        <v>3</v>
      </c>
      <c r="V167" s="87">
        <v>120</v>
      </c>
      <c r="W167" s="87">
        <v>3.8598745609894527</v>
      </c>
      <c r="X167" s="87"/>
      <c r="Y167" s="87"/>
      <c r="Z167" s="98" t="s">
        <v>35</v>
      </c>
      <c r="AA167" s="99">
        <v>4.6051701859880927</v>
      </c>
    </row>
    <row r="168" spans="1:30" ht="17.25" x14ac:dyDescent="0.25">
      <c r="A168" s="84" t="s">
        <v>809</v>
      </c>
      <c r="B168" s="84" t="s">
        <v>553</v>
      </c>
      <c r="C168" s="84" t="s">
        <v>555</v>
      </c>
      <c r="D168" s="84">
        <v>8179.674</v>
      </c>
      <c r="E168" s="84">
        <v>59113.383000000002</v>
      </c>
      <c r="F168" s="84">
        <v>0.1383726254</v>
      </c>
      <c r="G168" s="84">
        <v>100</v>
      </c>
      <c r="H168" s="84">
        <v>0</v>
      </c>
      <c r="I168" s="94">
        <v>4.6051701859880918</v>
      </c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>
        <v>4</v>
      </c>
      <c r="V168" s="84">
        <v>0</v>
      </c>
      <c r="W168" s="84">
        <v>4.6051701859880918</v>
      </c>
      <c r="X168" s="84"/>
      <c r="Y168" s="84"/>
      <c r="Z168" s="98" t="s">
        <v>36</v>
      </c>
      <c r="AA168" s="100">
        <v>0.98613559814036178</v>
      </c>
    </row>
    <row r="169" spans="1:30" ht="18" x14ac:dyDescent="0.35">
      <c r="A169" s="87" t="s">
        <v>810</v>
      </c>
      <c r="B169" s="87" t="s">
        <v>553</v>
      </c>
      <c r="C169" s="87" t="s">
        <v>555</v>
      </c>
      <c r="D169" s="87">
        <v>10735.298000000001</v>
      </c>
      <c r="E169" s="87">
        <v>68148.070000000007</v>
      </c>
      <c r="F169" s="87">
        <v>0.15752901</v>
      </c>
      <c r="G169" s="87">
        <v>100</v>
      </c>
      <c r="H169" s="87">
        <v>0</v>
      </c>
      <c r="I169" s="95">
        <v>4.6051701859880918</v>
      </c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>
        <v>5</v>
      </c>
      <c r="V169" s="87">
        <v>0</v>
      </c>
      <c r="W169" s="87">
        <v>4.6051701859880918</v>
      </c>
      <c r="X169" s="87"/>
      <c r="Y169" s="87"/>
      <c r="Z169" s="98" t="s">
        <v>37</v>
      </c>
      <c r="AA169" s="109">
        <v>110.96907362175716</v>
      </c>
    </row>
    <row r="170" spans="1:30" ht="18.75" x14ac:dyDescent="0.35">
      <c r="A170" s="84" t="s">
        <v>811</v>
      </c>
      <c r="B170" s="84" t="s">
        <v>553</v>
      </c>
      <c r="C170" s="84" t="s">
        <v>555</v>
      </c>
      <c r="D170" s="84">
        <v>9649.8960000000006</v>
      </c>
      <c r="E170" s="84">
        <v>68762.358999999997</v>
      </c>
      <c r="F170" s="84">
        <v>0.14033689569999999</v>
      </c>
      <c r="G170" s="84">
        <v>100</v>
      </c>
      <c r="H170" s="84">
        <v>0</v>
      </c>
      <c r="I170" s="94">
        <v>4.6051701859880918</v>
      </c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v>6</v>
      </c>
      <c r="V170" s="84">
        <v>0</v>
      </c>
      <c r="W170" s="84">
        <v>4.6051701859880918</v>
      </c>
      <c r="X170" s="84"/>
      <c r="Y170" s="84"/>
      <c r="Z170" s="98" t="s">
        <v>38</v>
      </c>
      <c r="AA170" s="102">
        <v>12.492619032264198</v>
      </c>
    </row>
    <row r="171" spans="1:30" ht="15.75" thickBot="1" x14ac:dyDescent="0.3">
      <c r="A171" s="87"/>
      <c r="B171" s="87"/>
      <c r="C171" s="87"/>
      <c r="D171" s="87"/>
      <c r="E171" s="87"/>
      <c r="F171" s="87"/>
      <c r="G171" s="87"/>
      <c r="H171" s="87"/>
      <c r="I171" s="95"/>
      <c r="J171" s="88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103" t="s">
        <v>7</v>
      </c>
      <c r="AA171" s="104" t="s">
        <v>39</v>
      </c>
    </row>
    <row r="172" spans="1:30" x14ac:dyDescent="0.25">
      <c r="A172" s="84"/>
      <c r="B172" s="84"/>
      <c r="C172" s="84"/>
      <c r="D172" s="84"/>
      <c r="E172" s="84"/>
      <c r="F172" s="84"/>
      <c r="G172" s="84"/>
      <c r="H172" s="84"/>
      <c r="I172" s="94"/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spans="1:30" x14ac:dyDescent="0.25">
      <c r="A173" s="87"/>
      <c r="B173" s="87"/>
      <c r="C173" s="87"/>
      <c r="D173" s="87"/>
      <c r="E173" s="87"/>
      <c r="F173" s="87"/>
      <c r="G173" s="87"/>
      <c r="H173" s="87"/>
      <c r="I173" s="95"/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30" x14ac:dyDescent="0.25">
      <c r="A174" s="84"/>
      <c r="B174" s="84"/>
      <c r="C174" s="84"/>
      <c r="D174" s="84"/>
      <c r="E174" s="84"/>
      <c r="F174" s="84"/>
      <c r="G174" s="84"/>
      <c r="H174" s="84"/>
      <c r="I174" s="94"/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spans="1:30" x14ac:dyDescent="0.25">
      <c r="A175" s="87"/>
      <c r="B175" s="87"/>
      <c r="C175" s="87"/>
      <c r="D175" s="87"/>
      <c r="E175" s="87"/>
      <c r="F175" s="87"/>
      <c r="G175" s="87"/>
      <c r="H175" s="87"/>
      <c r="I175" s="95"/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30" x14ac:dyDescent="0.25">
      <c r="A176" s="84"/>
      <c r="B176" s="84"/>
      <c r="C176" s="84"/>
      <c r="D176" s="84"/>
      <c r="E176" s="84"/>
      <c r="F176" s="84"/>
      <c r="G176" s="84"/>
      <c r="H176" s="84"/>
      <c r="I176" s="94"/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spans="1:30" x14ac:dyDescent="0.25">
      <c r="A177" s="87"/>
      <c r="B177" s="87"/>
      <c r="C177" s="87"/>
      <c r="D177" s="87"/>
      <c r="E177" s="87"/>
      <c r="F177" s="87"/>
      <c r="G177" s="87"/>
      <c r="H177" s="87"/>
      <c r="I177" s="95"/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30" x14ac:dyDescent="0.25">
      <c r="A178" s="84"/>
      <c r="B178" s="84"/>
      <c r="C178" s="84"/>
      <c r="D178" s="84"/>
      <c r="E178" s="84"/>
      <c r="F178" s="84"/>
      <c r="G178" s="84"/>
      <c r="H178" s="84"/>
      <c r="I178" s="94"/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spans="1:30" x14ac:dyDescent="0.25">
      <c r="A179" s="87"/>
      <c r="B179" s="87"/>
      <c r="C179" s="87"/>
      <c r="D179" s="87"/>
      <c r="E179" s="87"/>
      <c r="F179" s="87"/>
      <c r="G179" s="87"/>
      <c r="H179" s="87"/>
      <c r="I179" s="95"/>
      <c r="J179" s="88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30" x14ac:dyDescent="0.25">
      <c r="A180" s="84"/>
      <c r="B180" s="84"/>
      <c r="C180" s="84"/>
      <c r="D180" s="84"/>
      <c r="E180" s="84"/>
      <c r="F180" s="84"/>
      <c r="G180" s="84"/>
      <c r="H180" s="84"/>
      <c r="I180" s="9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spans="1:30" ht="15.75" thickBot="1" x14ac:dyDescent="0.3">
      <c r="A181" s="87"/>
      <c r="B181" s="87"/>
      <c r="C181" s="87"/>
      <c r="D181" s="87"/>
      <c r="E181" s="87"/>
      <c r="F181" s="87"/>
      <c r="G181" s="87"/>
      <c r="H181" s="87"/>
      <c r="I181" s="87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30" ht="16.5" thickTop="1" thickBot="1" x14ac:dyDescent="0.3">
      <c r="A182" s="84" t="s">
        <v>607</v>
      </c>
      <c r="B182" s="84" t="s">
        <v>572</v>
      </c>
      <c r="C182" s="84"/>
      <c r="D182" s="84"/>
      <c r="E182" s="84">
        <v>72770.289000000004</v>
      </c>
      <c r="F182" s="84">
        <v>0</v>
      </c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 t="s">
        <v>573</v>
      </c>
      <c r="S182" s="84"/>
      <c r="T182" s="84">
        <v>10</v>
      </c>
      <c r="U182" s="84"/>
      <c r="V182" s="84"/>
      <c r="W182" s="84"/>
      <c r="X182" s="84"/>
      <c r="Y182" s="84"/>
      <c r="Z182" s="86" t="s">
        <v>28</v>
      </c>
      <c r="AA182" s="86" t="s">
        <v>29</v>
      </c>
      <c r="AB182" s="86" t="s">
        <v>30</v>
      </c>
      <c r="AC182" s="86" t="s">
        <v>31</v>
      </c>
      <c r="AD182" s="86" t="s">
        <v>32</v>
      </c>
    </row>
    <row r="183" spans="1:30" ht="15.75" thickTop="1" x14ac:dyDescent="0.25">
      <c r="A183" s="87" t="s">
        <v>608</v>
      </c>
      <c r="B183" s="87" t="s">
        <v>572</v>
      </c>
      <c r="C183" s="87"/>
      <c r="D183" s="87"/>
      <c r="E183" s="87">
        <v>86070.547000000006</v>
      </c>
      <c r="F183" s="87">
        <v>0</v>
      </c>
      <c r="G183" s="87"/>
      <c r="H183" s="87"/>
      <c r="I183" s="87"/>
      <c r="J183" s="88"/>
      <c r="K183" s="87"/>
      <c r="L183" s="87"/>
      <c r="M183" s="87"/>
      <c r="N183" s="87"/>
      <c r="O183" s="87"/>
      <c r="P183" s="87"/>
      <c r="Q183" s="87"/>
      <c r="R183" s="87" t="s">
        <v>28</v>
      </c>
      <c r="S183" s="87"/>
      <c r="T183" s="87">
        <v>185</v>
      </c>
      <c r="U183" s="87"/>
      <c r="V183" s="87"/>
      <c r="W183" s="87"/>
      <c r="X183" s="87"/>
      <c r="Y183" s="87"/>
      <c r="Z183" s="89">
        <v>120</v>
      </c>
      <c r="AA183" s="91">
        <v>0.42892734261669974</v>
      </c>
      <c r="AB183" s="91">
        <v>0.56397261416188615</v>
      </c>
      <c r="AC183" s="91">
        <v>0.63803364783862837</v>
      </c>
      <c r="AD183" s="91">
        <v>0.54364453487240472</v>
      </c>
    </row>
    <row r="184" spans="1:30" ht="15.75" thickBot="1" x14ac:dyDescent="0.3">
      <c r="A184" s="84" t="s">
        <v>609</v>
      </c>
      <c r="B184" s="84" t="s">
        <v>572</v>
      </c>
      <c r="C184" s="84"/>
      <c r="D184" s="84"/>
      <c r="E184" s="84">
        <v>85551.43</v>
      </c>
      <c r="F184" s="84">
        <v>0</v>
      </c>
      <c r="G184" s="84"/>
      <c r="H184" s="84"/>
      <c r="I184" s="84"/>
      <c r="J184" s="85"/>
      <c r="K184" s="84"/>
      <c r="L184" s="84"/>
      <c r="M184" s="84"/>
      <c r="N184" s="84"/>
      <c r="O184" s="84"/>
      <c r="P184" s="84"/>
      <c r="Q184" s="84"/>
      <c r="R184" s="84" t="s">
        <v>33</v>
      </c>
      <c r="S184" s="84"/>
      <c r="T184" s="84">
        <v>190</v>
      </c>
      <c r="U184" s="84"/>
      <c r="V184" s="84"/>
      <c r="W184" s="84"/>
      <c r="X184" s="84"/>
      <c r="Y184" s="84"/>
      <c r="Z184" s="92">
        <v>0</v>
      </c>
      <c r="AA184" s="93">
        <v>1</v>
      </c>
      <c r="AB184" s="93">
        <v>1</v>
      </c>
      <c r="AC184" s="93">
        <v>1</v>
      </c>
      <c r="AD184" s="93">
        <v>1</v>
      </c>
    </row>
    <row r="185" spans="1:30" ht="16.5" thickTop="1" thickBot="1" x14ac:dyDescent="0.3">
      <c r="A185" s="87" t="s">
        <v>812</v>
      </c>
      <c r="B185" s="87" t="s">
        <v>572</v>
      </c>
      <c r="C185" s="87" t="s">
        <v>574</v>
      </c>
      <c r="D185" s="87">
        <v>67758.077999999994</v>
      </c>
      <c r="E185" s="87">
        <v>78651.429999999993</v>
      </c>
      <c r="F185" s="87">
        <v>0.86149836059999996</v>
      </c>
      <c r="G185" s="87">
        <v>42.892734261669972</v>
      </c>
      <c r="H185" s="87">
        <v>120</v>
      </c>
      <c r="I185" s="95">
        <v>3.7587024470603421</v>
      </c>
      <c r="J185" s="88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>
        <v>1</v>
      </c>
      <c r="V185" s="87">
        <v>120</v>
      </c>
      <c r="W185" s="87">
        <v>3.7587024470603421</v>
      </c>
      <c r="X185" s="87"/>
      <c r="Y185" s="87"/>
    </row>
    <row r="186" spans="1:30" x14ac:dyDescent="0.25">
      <c r="A186" s="84" t="s">
        <v>813</v>
      </c>
      <c r="B186" s="84" t="s">
        <v>572</v>
      </c>
      <c r="C186" s="84" t="s">
        <v>574</v>
      </c>
      <c r="D186" s="84">
        <v>71542.672000000006</v>
      </c>
      <c r="E186" s="84">
        <v>80149.179999999993</v>
      </c>
      <c r="F186" s="84">
        <v>0.89261888889999996</v>
      </c>
      <c r="G186" s="84">
        <v>56.397261416188613</v>
      </c>
      <c r="H186" s="84">
        <v>120</v>
      </c>
      <c r="I186" s="94">
        <v>4.0324206008745538</v>
      </c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>
        <v>2</v>
      </c>
      <c r="V186" s="84">
        <v>120</v>
      </c>
      <c r="W186" s="84">
        <v>4.0324206008745538</v>
      </c>
      <c r="X186" s="84"/>
      <c r="Y186" s="84"/>
      <c r="Z186" s="96" t="s">
        <v>34</v>
      </c>
      <c r="AA186" s="110">
        <v>-5.1905043930842738E-3</v>
      </c>
    </row>
    <row r="187" spans="1:30" x14ac:dyDescent="0.25">
      <c r="A187" s="87" t="s">
        <v>814</v>
      </c>
      <c r="B187" s="87" t="s">
        <v>572</v>
      </c>
      <c r="C187" s="87" t="s">
        <v>574</v>
      </c>
      <c r="D187" s="87">
        <v>101237.633</v>
      </c>
      <c r="E187" s="87">
        <v>84114.18</v>
      </c>
      <c r="F187" s="87">
        <v>1.2035739158000001</v>
      </c>
      <c r="G187" s="87">
        <v>63.80336478386284</v>
      </c>
      <c r="H187" s="87">
        <v>120</v>
      </c>
      <c r="I187" s="95">
        <v>4.1558059285190412</v>
      </c>
      <c r="J187" s="88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>
        <v>3</v>
      </c>
      <c r="V187" s="87">
        <v>120</v>
      </c>
      <c r="W187" s="87">
        <v>4.1558059285190412</v>
      </c>
      <c r="X187" s="87"/>
      <c r="Y187" s="87"/>
      <c r="Z187" s="98" t="s">
        <v>35</v>
      </c>
      <c r="AA187" s="99">
        <v>4.6051701859880918</v>
      </c>
    </row>
    <row r="188" spans="1:30" ht="17.25" x14ac:dyDescent="0.25">
      <c r="A188" s="84" t="s">
        <v>815</v>
      </c>
      <c r="B188" s="84" t="s">
        <v>572</v>
      </c>
      <c r="C188" s="84" t="s">
        <v>574</v>
      </c>
      <c r="D188" s="84">
        <v>125525.867</v>
      </c>
      <c r="E188" s="84">
        <v>62497.48</v>
      </c>
      <c r="F188" s="84">
        <v>2.0084948544999999</v>
      </c>
      <c r="G188" s="84">
        <v>100</v>
      </c>
      <c r="H188" s="84">
        <v>0</v>
      </c>
      <c r="I188" s="94">
        <v>4.6051701859880918</v>
      </c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>
        <v>4</v>
      </c>
      <c r="V188" s="84">
        <v>0</v>
      </c>
      <c r="W188" s="84">
        <v>4.6051701859880918</v>
      </c>
      <c r="X188" s="84"/>
      <c r="Y188" s="84"/>
      <c r="Z188" s="98" t="s">
        <v>36</v>
      </c>
      <c r="AA188" s="100">
        <v>0.87568601882747377</v>
      </c>
    </row>
    <row r="189" spans="1:30" ht="18" x14ac:dyDescent="0.35">
      <c r="A189" s="87" t="s">
        <v>816</v>
      </c>
      <c r="B189" s="87" t="s">
        <v>572</v>
      </c>
      <c r="C189" s="87" t="s">
        <v>574</v>
      </c>
      <c r="D189" s="87">
        <v>102597.602</v>
      </c>
      <c r="E189" s="87">
        <v>64823.004000000001</v>
      </c>
      <c r="F189" s="87">
        <v>1.5827344564000001</v>
      </c>
      <c r="G189" s="87">
        <v>100</v>
      </c>
      <c r="H189" s="87">
        <v>0</v>
      </c>
      <c r="I189" s="95">
        <v>4.6051701859880918</v>
      </c>
      <c r="J189" s="88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>
        <v>5</v>
      </c>
      <c r="V189" s="87">
        <v>0</v>
      </c>
      <c r="W189" s="87">
        <v>4.6051701859880918</v>
      </c>
      <c r="X189" s="87"/>
      <c r="Y189" s="87"/>
      <c r="Z189" s="98" t="s">
        <v>37</v>
      </c>
      <c r="AA189" s="109">
        <v>133.54139175442776</v>
      </c>
    </row>
    <row r="190" spans="1:30" ht="18.75" x14ac:dyDescent="0.35">
      <c r="A190" s="84" t="s">
        <v>817</v>
      </c>
      <c r="B190" s="84" t="s">
        <v>572</v>
      </c>
      <c r="C190" s="84" t="s">
        <v>574</v>
      </c>
      <c r="D190" s="84">
        <v>121257.133</v>
      </c>
      <c r="E190" s="84">
        <v>64280.332000000002</v>
      </c>
      <c r="F190" s="84">
        <v>1.8863800049999999</v>
      </c>
      <c r="G190" s="84">
        <v>100</v>
      </c>
      <c r="H190" s="84">
        <v>0</v>
      </c>
      <c r="I190" s="94">
        <v>4.6051701859880918</v>
      </c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>
        <v>6</v>
      </c>
      <c r="V190" s="84">
        <v>0</v>
      </c>
      <c r="W190" s="84">
        <v>4.6051701859880918</v>
      </c>
      <c r="X190" s="84"/>
      <c r="Y190" s="84"/>
      <c r="Z190" s="98" t="s">
        <v>38</v>
      </c>
      <c r="AA190" s="102">
        <v>10.381008786168547</v>
      </c>
    </row>
    <row r="191" spans="1:30" ht="15.75" thickBot="1" x14ac:dyDescent="0.3">
      <c r="A191" s="87"/>
      <c r="B191" s="87"/>
      <c r="C191" s="87"/>
      <c r="D191" s="87"/>
      <c r="E191" s="87"/>
      <c r="F191" s="87"/>
      <c r="G191" s="87"/>
      <c r="H191" s="87"/>
      <c r="I191" s="95"/>
      <c r="J191" s="88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103" t="s">
        <v>7</v>
      </c>
      <c r="AA191" s="104" t="s">
        <v>39</v>
      </c>
    </row>
    <row r="192" spans="1:30" x14ac:dyDescent="0.25">
      <c r="A192" s="77"/>
      <c r="B192" s="77"/>
      <c r="C192" s="77"/>
      <c r="D192" s="77"/>
      <c r="E192" s="77"/>
      <c r="F192" s="77"/>
      <c r="I192" s="78"/>
    </row>
    <row r="193" spans="1:9" x14ac:dyDescent="0.25">
      <c r="A193" s="77"/>
      <c r="B193" s="77"/>
      <c r="C193" s="77"/>
      <c r="D193" s="77"/>
      <c r="E193" s="77"/>
      <c r="F193" s="77"/>
      <c r="I193" s="78"/>
    </row>
    <row r="194" spans="1:9" x14ac:dyDescent="0.25">
      <c r="A194" s="77"/>
      <c r="B194" s="77"/>
      <c r="C194" s="77"/>
      <c r="D194" s="77"/>
      <c r="E194" s="77"/>
      <c r="F194" s="77"/>
      <c r="I194" s="78"/>
    </row>
    <row r="195" spans="1:9" x14ac:dyDescent="0.25">
      <c r="A195" s="77"/>
      <c r="B195" s="77"/>
      <c r="C195" s="77"/>
      <c r="D195" s="77"/>
      <c r="E195" s="77"/>
      <c r="F195" s="77"/>
      <c r="I195" s="78"/>
    </row>
    <row r="196" spans="1:9" x14ac:dyDescent="0.25">
      <c r="A196" s="77"/>
      <c r="B196" s="77"/>
      <c r="C196" s="77"/>
      <c r="D196" s="77"/>
      <c r="E196" s="77"/>
      <c r="F196" s="77"/>
      <c r="I196" s="78"/>
    </row>
    <row r="197" spans="1:9" x14ac:dyDescent="0.25">
      <c r="A197" s="77"/>
      <c r="B197" s="77"/>
      <c r="C197" s="77"/>
      <c r="D197" s="77"/>
      <c r="E197" s="77"/>
      <c r="F197" s="77"/>
      <c r="I197" s="78"/>
    </row>
    <row r="198" spans="1:9" x14ac:dyDescent="0.25">
      <c r="A198" s="77"/>
      <c r="B198" s="77"/>
      <c r="C198" s="77"/>
      <c r="D198" s="77"/>
      <c r="E198" s="77"/>
      <c r="F198" s="77"/>
      <c r="I198" s="78"/>
    </row>
    <row r="199" spans="1:9" x14ac:dyDescent="0.25">
      <c r="A199" s="77"/>
      <c r="B199" s="77"/>
      <c r="C199" s="77"/>
      <c r="D199" s="77"/>
      <c r="E199" s="77"/>
      <c r="F199" s="77"/>
      <c r="I199" s="78"/>
    </row>
    <row r="200" spans="1:9" x14ac:dyDescent="0.25">
      <c r="A200" s="77"/>
      <c r="B200" s="77"/>
      <c r="C200" s="77"/>
      <c r="D200" s="77"/>
      <c r="E200" s="77"/>
      <c r="F200" s="77"/>
      <c r="I200" s="78"/>
    </row>
    <row r="201" spans="1:9" x14ac:dyDescent="0.25">
      <c r="A201" s="77"/>
      <c r="B201" s="77"/>
      <c r="C201" s="77"/>
      <c r="D201" s="77"/>
      <c r="E201" s="77"/>
      <c r="F201" s="77"/>
    </row>
  </sheetData>
  <conditionalFormatting sqref="I5">
    <cfRule type="expression" dxfId="1268" priority="140">
      <formula>ISTEXT($I$5)</formula>
    </cfRule>
  </conditionalFormatting>
  <conditionalFormatting sqref="I6">
    <cfRule type="expression" dxfId="1267" priority="139">
      <formula>ISTEXT($I$6)</formula>
    </cfRule>
  </conditionalFormatting>
  <conditionalFormatting sqref="I7">
    <cfRule type="expression" dxfId="1266" priority="138">
      <formula>ISTEXT($I$7)</formula>
    </cfRule>
  </conditionalFormatting>
  <conditionalFormatting sqref="I8">
    <cfRule type="expression" dxfId="1265" priority="137">
      <formula>ISTEXT($I$8)</formula>
    </cfRule>
  </conditionalFormatting>
  <conditionalFormatting sqref="I9">
    <cfRule type="expression" dxfId="1264" priority="136">
      <formula>ISTEXT($I$9)</formula>
    </cfRule>
  </conditionalFormatting>
  <conditionalFormatting sqref="I10:I20">
    <cfRule type="expression" dxfId="1263" priority="135">
      <formula>ISTEXT($I$10)</formula>
    </cfRule>
  </conditionalFormatting>
  <conditionalFormatting sqref="I25">
    <cfRule type="expression" dxfId="1262" priority="134">
      <formula>ISTEXT($I$25)</formula>
    </cfRule>
  </conditionalFormatting>
  <conditionalFormatting sqref="I26">
    <cfRule type="expression" dxfId="1261" priority="133">
      <formula>ISTEXT($I$26)</formula>
    </cfRule>
  </conditionalFormatting>
  <conditionalFormatting sqref="I27">
    <cfRule type="expression" dxfId="1260" priority="132">
      <formula>ISTEXT($I$27)</formula>
    </cfRule>
  </conditionalFormatting>
  <conditionalFormatting sqref="I28">
    <cfRule type="expression" dxfId="1259" priority="131">
      <formula>ISTEXT($I$28)</formula>
    </cfRule>
  </conditionalFormatting>
  <conditionalFormatting sqref="I29">
    <cfRule type="expression" dxfId="1258" priority="130">
      <formula>ISTEXT($I$29)</formula>
    </cfRule>
  </conditionalFormatting>
  <conditionalFormatting sqref="I30:I40">
    <cfRule type="expression" dxfId="1257" priority="129">
      <formula>ISTEXT($I$30)</formula>
    </cfRule>
  </conditionalFormatting>
  <conditionalFormatting sqref="I45">
    <cfRule type="expression" dxfId="1256" priority="128">
      <formula>ISTEXT($I$45)</formula>
    </cfRule>
  </conditionalFormatting>
  <conditionalFormatting sqref="I46">
    <cfRule type="expression" dxfId="1255" priority="127">
      <formula>ISTEXT($I$46)</formula>
    </cfRule>
  </conditionalFormatting>
  <conditionalFormatting sqref="I47">
    <cfRule type="expression" dxfId="1254" priority="126">
      <formula>ISTEXT($I$47)</formula>
    </cfRule>
  </conditionalFormatting>
  <conditionalFormatting sqref="I48">
    <cfRule type="expression" dxfId="1253" priority="125">
      <formula>ISTEXT($I$48)</formula>
    </cfRule>
  </conditionalFormatting>
  <conditionalFormatting sqref="I49">
    <cfRule type="expression" dxfId="1252" priority="124">
      <formula>ISTEXT($I$49)</formula>
    </cfRule>
  </conditionalFormatting>
  <conditionalFormatting sqref="I50:I60">
    <cfRule type="expression" dxfId="1251" priority="123">
      <formula>ISTEXT($I$50)</formula>
    </cfRule>
  </conditionalFormatting>
  <conditionalFormatting sqref="I65">
    <cfRule type="expression" dxfId="1250" priority="122">
      <formula>ISTEXT($I$65)</formula>
    </cfRule>
  </conditionalFormatting>
  <conditionalFormatting sqref="I66">
    <cfRule type="expression" dxfId="1249" priority="121">
      <formula>ISTEXT($I$66)</formula>
    </cfRule>
  </conditionalFormatting>
  <conditionalFormatting sqref="I67">
    <cfRule type="expression" dxfId="1248" priority="120">
      <formula>ISTEXT($I$67)</formula>
    </cfRule>
  </conditionalFormatting>
  <conditionalFormatting sqref="I68">
    <cfRule type="expression" dxfId="1247" priority="119">
      <formula>ISTEXT($I$68)</formula>
    </cfRule>
  </conditionalFormatting>
  <conditionalFormatting sqref="I69">
    <cfRule type="expression" dxfId="1246" priority="118">
      <formula>ISTEXT($I$69)</formula>
    </cfRule>
  </conditionalFormatting>
  <conditionalFormatting sqref="I70:I80">
    <cfRule type="expression" dxfId="1245" priority="117">
      <formula>ISTEXT($I$70)</formula>
    </cfRule>
  </conditionalFormatting>
  <conditionalFormatting sqref="I85">
    <cfRule type="expression" dxfId="1244" priority="116">
      <formula>ISTEXT($I$85)</formula>
    </cfRule>
  </conditionalFormatting>
  <conditionalFormatting sqref="I86">
    <cfRule type="expression" dxfId="1243" priority="115">
      <formula>ISTEXT($I$86)</formula>
    </cfRule>
  </conditionalFormatting>
  <conditionalFormatting sqref="I87">
    <cfRule type="expression" dxfId="1242" priority="114">
      <formula>ISTEXT($I$87)</formula>
    </cfRule>
  </conditionalFormatting>
  <conditionalFormatting sqref="I88">
    <cfRule type="expression" dxfId="1241" priority="113">
      <formula>ISTEXT($I$88)</formula>
    </cfRule>
  </conditionalFormatting>
  <conditionalFormatting sqref="I89">
    <cfRule type="expression" dxfId="1240" priority="112">
      <formula>ISTEXT($I$89)</formula>
    </cfRule>
  </conditionalFormatting>
  <conditionalFormatting sqref="I90:I100">
    <cfRule type="expression" dxfId="1239" priority="111">
      <formula>ISTEXT($I$90)</formula>
    </cfRule>
  </conditionalFormatting>
  <conditionalFormatting sqref="I105">
    <cfRule type="expression" dxfId="1238" priority="110">
      <formula>ISTEXT($I$105)</formula>
    </cfRule>
  </conditionalFormatting>
  <conditionalFormatting sqref="I106">
    <cfRule type="expression" dxfId="1237" priority="109">
      <formula>ISTEXT($I$106)</formula>
    </cfRule>
  </conditionalFormatting>
  <conditionalFormatting sqref="I107">
    <cfRule type="expression" dxfId="1236" priority="108">
      <formula>ISTEXT($I$107)</formula>
    </cfRule>
  </conditionalFormatting>
  <conditionalFormatting sqref="I108">
    <cfRule type="expression" dxfId="1235" priority="107">
      <formula>ISTEXT($I$108)</formula>
    </cfRule>
  </conditionalFormatting>
  <conditionalFormatting sqref="I109">
    <cfRule type="expression" dxfId="1234" priority="106">
      <formula>ISTEXT($I$109)</formula>
    </cfRule>
  </conditionalFormatting>
  <conditionalFormatting sqref="I110:I120">
    <cfRule type="expression" dxfId="1233" priority="105">
      <formula>ISTEXT($I$110)</formula>
    </cfRule>
  </conditionalFormatting>
  <conditionalFormatting sqref="I125">
    <cfRule type="expression" dxfId="1232" priority="104">
      <formula>ISTEXT($I$125)</formula>
    </cfRule>
  </conditionalFormatting>
  <conditionalFormatting sqref="I126">
    <cfRule type="expression" dxfId="1231" priority="103">
      <formula>ISTEXT($I$126)</formula>
    </cfRule>
  </conditionalFormatting>
  <conditionalFormatting sqref="I127">
    <cfRule type="expression" dxfId="1230" priority="102">
      <formula>ISTEXT($I$127)</formula>
    </cfRule>
  </conditionalFormatting>
  <conditionalFormatting sqref="I128">
    <cfRule type="expression" dxfId="1229" priority="101">
      <formula>ISTEXT($I$128)</formula>
    </cfRule>
  </conditionalFormatting>
  <conditionalFormatting sqref="I129">
    <cfRule type="expression" dxfId="1228" priority="100">
      <formula>ISTEXT($I$129)</formula>
    </cfRule>
  </conditionalFormatting>
  <conditionalFormatting sqref="I130:I140">
    <cfRule type="expression" dxfId="1227" priority="99">
      <formula>ISTEXT($I$130)</formula>
    </cfRule>
  </conditionalFormatting>
  <conditionalFormatting sqref="I145">
    <cfRule type="expression" dxfId="1226" priority="98">
      <formula>ISTEXT($I$145)</formula>
    </cfRule>
  </conditionalFormatting>
  <conditionalFormatting sqref="I146">
    <cfRule type="expression" dxfId="1225" priority="97">
      <formula>ISTEXT($I$146)</formula>
    </cfRule>
  </conditionalFormatting>
  <conditionalFormatting sqref="I147">
    <cfRule type="expression" dxfId="1224" priority="96">
      <formula>ISTEXT($I$147)</formula>
    </cfRule>
  </conditionalFormatting>
  <conditionalFormatting sqref="I148">
    <cfRule type="expression" dxfId="1223" priority="95">
      <formula>ISTEXT($I$148)</formula>
    </cfRule>
  </conditionalFormatting>
  <conditionalFormatting sqref="I149">
    <cfRule type="expression" dxfId="1222" priority="94">
      <formula>ISTEXT($I$149)</formula>
    </cfRule>
  </conditionalFormatting>
  <conditionalFormatting sqref="I150:I160">
    <cfRule type="expression" dxfId="1221" priority="93">
      <formula>ISTEXT($I$150)</formula>
    </cfRule>
  </conditionalFormatting>
  <conditionalFormatting sqref="I165">
    <cfRule type="expression" dxfId="1220" priority="92">
      <formula>ISTEXT($I$165)</formula>
    </cfRule>
  </conditionalFormatting>
  <conditionalFormatting sqref="I166">
    <cfRule type="expression" dxfId="1219" priority="91">
      <formula>ISTEXT($I$166)</formula>
    </cfRule>
  </conditionalFormatting>
  <conditionalFormatting sqref="I167">
    <cfRule type="expression" dxfId="1218" priority="90">
      <formula>ISTEXT($I$167)</formula>
    </cfRule>
  </conditionalFormatting>
  <conditionalFormatting sqref="I168">
    <cfRule type="expression" dxfId="1217" priority="89">
      <formula>ISTEXT($I$168)</formula>
    </cfRule>
  </conditionalFormatting>
  <conditionalFormatting sqref="I169">
    <cfRule type="expression" dxfId="1216" priority="88">
      <formula>ISTEXT($I$169)</formula>
    </cfRule>
  </conditionalFormatting>
  <conditionalFormatting sqref="I170:I180">
    <cfRule type="expression" dxfId="1215" priority="87">
      <formula>ISTEXT($I$170)</formula>
    </cfRule>
  </conditionalFormatting>
  <conditionalFormatting sqref="I185">
    <cfRule type="expression" dxfId="1214" priority="86">
      <formula>ISTEXT($I$185)</formula>
    </cfRule>
  </conditionalFormatting>
  <conditionalFormatting sqref="I186">
    <cfRule type="expression" dxfId="1213" priority="85">
      <formula>ISTEXT($I$186)</formula>
    </cfRule>
  </conditionalFormatting>
  <conditionalFormatting sqref="I187">
    <cfRule type="expression" dxfId="1212" priority="84">
      <formula>ISTEXT($I$187)</formula>
    </cfRule>
  </conditionalFormatting>
  <conditionalFormatting sqref="I188">
    <cfRule type="expression" dxfId="1211" priority="83">
      <formula>ISTEXT($I$188)</formula>
    </cfRule>
  </conditionalFormatting>
  <conditionalFormatting sqref="I189">
    <cfRule type="expression" dxfId="1210" priority="82">
      <formula>ISTEXT($I$189)</formula>
    </cfRule>
  </conditionalFormatting>
  <conditionalFormatting sqref="I190:I200">
    <cfRule type="expression" dxfId="1209" priority="81">
      <formula>ISTEXT($I$190)</formula>
    </cfRule>
  </conditionalFormatting>
  <conditionalFormatting sqref="AA3">
    <cfRule type="expression" dxfId="1208" priority="80">
      <formula>ISTEXT($AA$3)</formula>
    </cfRule>
  </conditionalFormatting>
  <conditionalFormatting sqref="AB3">
    <cfRule type="expression" dxfId="1207" priority="79">
      <formula>ISTEXT($AB$3)</formula>
    </cfRule>
  </conditionalFormatting>
  <conditionalFormatting sqref="AC3">
    <cfRule type="expression" dxfId="1206" priority="78">
      <formula>ISTEXT($AC$3)</formula>
    </cfRule>
  </conditionalFormatting>
  <conditionalFormatting sqref="AD3">
    <cfRule type="expression" dxfId="1205" priority="77">
      <formula>ISTEXT($AD$3)</formula>
    </cfRule>
  </conditionalFormatting>
  <conditionalFormatting sqref="AA4">
    <cfRule type="expression" dxfId="1204" priority="76">
      <formula>ISTEXT($AA$4)</formula>
    </cfRule>
  </conditionalFormatting>
  <conditionalFormatting sqref="AB4">
    <cfRule type="expression" dxfId="1203" priority="75">
      <formula>ISTEXT($AB$4)</formula>
    </cfRule>
  </conditionalFormatting>
  <conditionalFormatting sqref="AC4">
    <cfRule type="expression" dxfId="1202" priority="74">
      <formula>ISTEXT($AC$4)</formula>
    </cfRule>
  </conditionalFormatting>
  <conditionalFormatting sqref="AD4">
    <cfRule type="expression" dxfId="1201" priority="73">
      <formula>ISTEXT($AD$4)</formula>
    </cfRule>
  </conditionalFormatting>
  <conditionalFormatting sqref="AA23">
    <cfRule type="expression" dxfId="1200" priority="72">
      <formula>ISTEXT($AA$23)</formula>
    </cfRule>
  </conditionalFormatting>
  <conditionalFormatting sqref="AB23">
    <cfRule type="expression" dxfId="1199" priority="71">
      <formula>ISTEXT($AB$23)</formula>
    </cfRule>
  </conditionalFormatting>
  <conditionalFormatting sqref="AC23">
    <cfRule type="expression" dxfId="1198" priority="70">
      <formula>ISTEXT($AC$23)</formula>
    </cfRule>
  </conditionalFormatting>
  <conditionalFormatting sqref="AD23">
    <cfRule type="expression" dxfId="1197" priority="69">
      <formula>ISTEXT($AD$23)</formula>
    </cfRule>
  </conditionalFormatting>
  <conditionalFormatting sqref="AA24">
    <cfRule type="expression" dxfId="1196" priority="68">
      <formula>ISTEXT($AA$24)</formula>
    </cfRule>
  </conditionalFormatting>
  <conditionalFormatting sqref="AB24">
    <cfRule type="expression" dxfId="1195" priority="67">
      <formula>ISTEXT($AB$24)</formula>
    </cfRule>
  </conditionalFormatting>
  <conditionalFormatting sqref="AC24">
    <cfRule type="expression" dxfId="1194" priority="66">
      <formula>ISTEXT($AC$24)</formula>
    </cfRule>
  </conditionalFormatting>
  <conditionalFormatting sqref="AD24">
    <cfRule type="expression" dxfId="1193" priority="65">
      <formula>ISTEXT($AD$24)</formula>
    </cfRule>
  </conditionalFormatting>
  <conditionalFormatting sqref="AA43">
    <cfRule type="expression" dxfId="1192" priority="64">
      <formula>ISTEXT($AA$43)</formula>
    </cfRule>
  </conditionalFormatting>
  <conditionalFormatting sqref="AB43">
    <cfRule type="expression" dxfId="1191" priority="63">
      <formula>ISTEXT($AB$43)</formula>
    </cfRule>
  </conditionalFormatting>
  <conditionalFormatting sqref="AC43">
    <cfRule type="expression" dxfId="1190" priority="62">
      <formula>ISTEXT($AC$43)</formula>
    </cfRule>
  </conditionalFormatting>
  <conditionalFormatting sqref="AD43">
    <cfRule type="expression" dxfId="1189" priority="61">
      <formula>ISTEXT($AD$43)</formula>
    </cfRule>
  </conditionalFormatting>
  <conditionalFormatting sqref="AA44">
    <cfRule type="expression" dxfId="1188" priority="60">
      <formula>ISTEXT($AA$44)</formula>
    </cfRule>
  </conditionalFormatting>
  <conditionalFormatting sqref="AB44">
    <cfRule type="expression" dxfId="1187" priority="59">
      <formula>ISTEXT($AB$44)</formula>
    </cfRule>
  </conditionalFormatting>
  <conditionalFormatting sqref="AC44">
    <cfRule type="expression" dxfId="1186" priority="58">
      <formula>ISTEXT($AC$44)</formula>
    </cfRule>
  </conditionalFormatting>
  <conditionalFormatting sqref="AD44">
    <cfRule type="expression" dxfId="1185" priority="57">
      <formula>ISTEXT($AD$44)</formula>
    </cfRule>
  </conditionalFormatting>
  <conditionalFormatting sqref="AA63">
    <cfRule type="expression" dxfId="1184" priority="56">
      <formula>ISTEXT($AA$63)</formula>
    </cfRule>
  </conditionalFormatting>
  <conditionalFormatting sqref="AB63">
    <cfRule type="expression" dxfId="1183" priority="55">
      <formula>ISTEXT($AB$63)</formula>
    </cfRule>
  </conditionalFormatting>
  <conditionalFormatting sqref="AC63">
    <cfRule type="expression" dxfId="1182" priority="54">
      <formula>ISTEXT($AC$63)</formula>
    </cfRule>
  </conditionalFormatting>
  <conditionalFormatting sqref="AD63">
    <cfRule type="expression" dxfId="1181" priority="53">
      <formula>ISTEXT($AD$63)</formula>
    </cfRule>
  </conditionalFormatting>
  <conditionalFormatting sqref="AA64">
    <cfRule type="expression" dxfId="1180" priority="52">
      <formula>ISTEXT($AA$64)</formula>
    </cfRule>
  </conditionalFormatting>
  <conditionalFormatting sqref="AB64">
    <cfRule type="expression" dxfId="1179" priority="51">
      <formula>ISTEXT($AB$64)</formula>
    </cfRule>
  </conditionalFormatting>
  <conditionalFormatting sqref="AC64">
    <cfRule type="expression" dxfId="1178" priority="50">
      <formula>ISTEXT($AC$64)</formula>
    </cfRule>
  </conditionalFormatting>
  <conditionalFormatting sqref="AD64">
    <cfRule type="expression" dxfId="1177" priority="49">
      <formula>ISTEXT($AD$64)</formula>
    </cfRule>
  </conditionalFormatting>
  <conditionalFormatting sqref="AA83">
    <cfRule type="expression" dxfId="1176" priority="48">
      <formula>ISTEXT($AA$83)</formula>
    </cfRule>
  </conditionalFormatting>
  <conditionalFormatting sqref="AB83">
    <cfRule type="expression" dxfId="1175" priority="47">
      <formula>ISTEXT($AB$83)</formula>
    </cfRule>
  </conditionalFormatting>
  <conditionalFormatting sqref="AC83">
    <cfRule type="expression" dxfId="1174" priority="46">
      <formula>ISTEXT($AC$83)</formula>
    </cfRule>
  </conditionalFormatting>
  <conditionalFormatting sqref="AD83">
    <cfRule type="expression" dxfId="1173" priority="45">
      <formula>ISTEXT($AD$83)</formula>
    </cfRule>
  </conditionalFormatting>
  <conditionalFormatting sqref="AA84">
    <cfRule type="expression" dxfId="1172" priority="44">
      <formula>ISTEXT($AA$84)</formula>
    </cfRule>
  </conditionalFormatting>
  <conditionalFormatting sqref="AB84">
    <cfRule type="expression" dxfId="1171" priority="43">
      <formula>ISTEXT($AB$84)</formula>
    </cfRule>
  </conditionalFormatting>
  <conditionalFormatting sqref="AC84">
    <cfRule type="expression" dxfId="1170" priority="42">
      <formula>ISTEXT($AC$84)</formula>
    </cfRule>
  </conditionalFormatting>
  <conditionalFormatting sqref="AD84">
    <cfRule type="expression" dxfId="1169" priority="41">
      <formula>ISTEXT($AD$84)</formula>
    </cfRule>
  </conditionalFormatting>
  <conditionalFormatting sqref="AA103">
    <cfRule type="expression" dxfId="1168" priority="40">
      <formula>ISTEXT($AA$103)</formula>
    </cfRule>
  </conditionalFormatting>
  <conditionalFormatting sqref="AB103">
    <cfRule type="expression" dxfId="1167" priority="39">
      <formula>ISTEXT($AB$103)</formula>
    </cfRule>
  </conditionalFormatting>
  <conditionalFormatting sqref="AC103">
    <cfRule type="expression" dxfId="1166" priority="38">
      <formula>ISTEXT($AC$103)</formula>
    </cfRule>
  </conditionalFormatting>
  <conditionalFormatting sqref="AD103">
    <cfRule type="expression" dxfId="1165" priority="37">
      <formula>ISTEXT($AD$103)</formula>
    </cfRule>
  </conditionalFormatting>
  <conditionalFormatting sqref="AA104">
    <cfRule type="expression" dxfId="1164" priority="36">
      <formula>ISTEXT($AA$104)</formula>
    </cfRule>
  </conditionalFormatting>
  <conditionalFormatting sqref="AB104">
    <cfRule type="expression" dxfId="1163" priority="35">
      <formula>ISTEXT($AB$104)</formula>
    </cfRule>
  </conditionalFormatting>
  <conditionalFormatting sqref="AC104">
    <cfRule type="expression" dxfId="1162" priority="34">
      <formula>ISTEXT($AC$104)</formula>
    </cfRule>
  </conditionalFormatting>
  <conditionalFormatting sqref="AD104">
    <cfRule type="expression" dxfId="1161" priority="33">
      <formula>ISTEXT($AD$104)</formula>
    </cfRule>
  </conditionalFormatting>
  <conditionalFormatting sqref="AA123">
    <cfRule type="expression" dxfId="1160" priority="32">
      <formula>ISTEXT($AA$123)</formula>
    </cfRule>
  </conditionalFormatting>
  <conditionalFormatting sqref="AB123">
    <cfRule type="expression" dxfId="1159" priority="31">
      <formula>ISTEXT($AB$123)</formula>
    </cfRule>
  </conditionalFormatting>
  <conditionalFormatting sqref="AC123">
    <cfRule type="expression" dxfId="1158" priority="30">
      <formula>ISTEXT($AC$123)</formula>
    </cfRule>
  </conditionalFormatting>
  <conditionalFormatting sqref="AD123">
    <cfRule type="expression" dxfId="1157" priority="29">
      <formula>ISTEXT($AD$123)</formula>
    </cfRule>
  </conditionalFormatting>
  <conditionalFormatting sqref="AA124">
    <cfRule type="expression" dxfId="1156" priority="28">
      <formula>ISTEXT($AA$124)</formula>
    </cfRule>
  </conditionalFormatting>
  <conditionalFormatting sqref="AB124">
    <cfRule type="expression" dxfId="1155" priority="27">
      <formula>ISTEXT($AB$124)</formula>
    </cfRule>
  </conditionalFormatting>
  <conditionalFormatting sqref="AC124">
    <cfRule type="expression" dxfId="1154" priority="26">
      <formula>ISTEXT($AC$124)</formula>
    </cfRule>
  </conditionalFormatting>
  <conditionalFormatting sqref="AD124">
    <cfRule type="expression" dxfId="1153" priority="25">
      <formula>ISTEXT($AD$124)</formula>
    </cfRule>
  </conditionalFormatting>
  <conditionalFormatting sqref="AA143">
    <cfRule type="expression" dxfId="1152" priority="24">
      <formula>ISTEXT($AA$143)</formula>
    </cfRule>
  </conditionalFormatting>
  <conditionalFormatting sqref="AB143">
    <cfRule type="expression" dxfId="1151" priority="23">
      <formula>ISTEXT($AB$143)</formula>
    </cfRule>
  </conditionalFormatting>
  <conditionalFormatting sqref="AC143">
    <cfRule type="expression" dxfId="1150" priority="22">
      <formula>ISTEXT($AC$143)</formula>
    </cfRule>
  </conditionalFormatting>
  <conditionalFormatting sqref="AD143">
    <cfRule type="expression" dxfId="1149" priority="21">
      <formula>ISTEXT($AD$143)</formula>
    </cfRule>
  </conditionalFormatting>
  <conditionalFormatting sqref="AA144">
    <cfRule type="expression" dxfId="1148" priority="20">
      <formula>ISTEXT($AA$144)</formula>
    </cfRule>
  </conditionalFormatting>
  <conditionalFormatting sqref="AB144">
    <cfRule type="expression" dxfId="1147" priority="19">
      <formula>ISTEXT($AB$144)</formula>
    </cfRule>
  </conditionalFormatting>
  <conditionalFormatting sqref="AC144">
    <cfRule type="expression" dxfId="1146" priority="18">
      <formula>ISTEXT($AC$144)</formula>
    </cfRule>
  </conditionalFormatting>
  <conditionalFormatting sqref="AD144">
    <cfRule type="expression" dxfId="1145" priority="17">
      <formula>ISTEXT($AD$144)</formula>
    </cfRule>
  </conditionalFormatting>
  <conditionalFormatting sqref="AA163">
    <cfRule type="expression" dxfId="1144" priority="16">
      <formula>ISTEXT($AA$163)</formula>
    </cfRule>
  </conditionalFormatting>
  <conditionalFormatting sqref="AB163">
    <cfRule type="expression" dxfId="1143" priority="15">
      <formula>ISTEXT($AB$163)</formula>
    </cfRule>
  </conditionalFormatting>
  <conditionalFormatting sqref="AC163">
    <cfRule type="expression" dxfId="1142" priority="14">
      <formula>ISTEXT($AC$163)</formula>
    </cfRule>
  </conditionalFormatting>
  <conditionalFormatting sqref="AD163">
    <cfRule type="expression" dxfId="1141" priority="13">
      <formula>ISTEXT($AD$163)</formula>
    </cfRule>
  </conditionalFormatting>
  <conditionalFormatting sqref="AA164">
    <cfRule type="expression" dxfId="1140" priority="12">
      <formula>ISTEXT($AA$164)</formula>
    </cfRule>
  </conditionalFormatting>
  <conditionalFormatting sqref="AB164">
    <cfRule type="expression" dxfId="1139" priority="11">
      <formula>ISTEXT($AB$164)</formula>
    </cfRule>
  </conditionalFormatting>
  <conditionalFormatting sqref="AC164">
    <cfRule type="expression" dxfId="1138" priority="10">
      <formula>ISTEXT($AC$164)</formula>
    </cfRule>
  </conditionalFormatting>
  <conditionalFormatting sqref="AD164">
    <cfRule type="expression" dxfId="1137" priority="9">
      <formula>ISTEXT($AD$164)</formula>
    </cfRule>
  </conditionalFormatting>
  <conditionalFormatting sqref="AA183">
    <cfRule type="expression" dxfId="1136" priority="8">
      <formula>ISTEXT($AA$183)</formula>
    </cfRule>
  </conditionalFormatting>
  <conditionalFormatting sqref="AB183">
    <cfRule type="expression" dxfId="1135" priority="7">
      <formula>ISTEXT($AB$183)</formula>
    </cfRule>
  </conditionalFormatting>
  <conditionalFormatting sqref="AC183">
    <cfRule type="expression" dxfId="1134" priority="6">
      <formula>ISTEXT($AC$183)</formula>
    </cfRule>
  </conditionalFormatting>
  <conditionalFormatting sqref="AD183">
    <cfRule type="expression" dxfId="1133" priority="5">
      <formula>ISTEXT($AD$183)</formula>
    </cfRule>
  </conditionalFormatting>
  <conditionalFormatting sqref="AA184">
    <cfRule type="expression" dxfId="1132" priority="4">
      <formula>ISTEXT($AA$184)</formula>
    </cfRule>
  </conditionalFormatting>
  <conditionalFormatting sqref="AB184">
    <cfRule type="expression" dxfId="1131" priority="3">
      <formula>ISTEXT($AB$184)</formula>
    </cfRule>
  </conditionalFormatting>
  <conditionalFormatting sqref="AC184">
    <cfRule type="expression" dxfId="1130" priority="2">
      <formula>ISTEXT($AC$184)</formula>
    </cfRule>
  </conditionalFormatting>
  <conditionalFormatting sqref="AD184">
    <cfRule type="expression" dxfId="1129" priority="1">
      <formula>ISTEXT($AD$184)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48"/>
  <sheetViews>
    <sheetView topLeftCell="D1" workbookViewId="0">
      <pane ySplit="1" topLeftCell="A140" activePane="bottomLeft" state="frozenSplit"/>
      <selection pane="bottomLeft" activeCell="AC146" sqref="AC146"/>
    </sheetView>
  </sheetViews>
  <sheetFormatPr defaultRowHeight="15" x14ac:dyDescent="0.25"/>
  <cols>
    <col min="1" max="1" width="65.28515625" style="40" bestFit="1" customWidth="1"/>
    <col min="2" max="2" width="15.85546875" style="40" bestFit="1" customWidth="1"/>
    <col min="3" max="3" width="11.85546875" style="40" bestFit="1" customWidth="1"/>
    <col min="4" max="4" width="9" style="40" bestFit="1" customWidth="1"/>
    <col min="5" max="5" width="10.5703125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ht="15.75" thickBot="1" x14ac:dyDescent="0.3">
      <c r="A1" s="37" t="s">
        <v>18</v>
      </c>
      <c r="B1" s="37" t="s">
        <v>19</v>
      </c>
      <c r="C1" s="37" t="s">
        <v>0</v>
      </c>
      <c r="D1" s="37" t="s">
        <v>20</v>
      </c>
      <c r="E1" s="37" t="s">
        <v>21</v>
      </c>
      <c r="F1" s="37" t="s">
        <v>22</v>
      </c>
      <c r="G1" s="38" t="s">
        <v>23</v>
      </c>
      <c r="H1" s="38" t="s">
        <v>24</v>
      </c>
      <c r="I1" s="38" t="s">
        <v>25</v>
      </c>
      <c r="J1" s="39"/>
      <c r="K1" s="38"/>
      <c r="R1" s="41" t="s">
        <v>26</v>
      </c>
      <c r="Z1" s="42" t="s">
        <v>27</v>
      </c>
    </row>
    <row r="2" spans="1:30" ht="16.5" thickTop="1" thickBot="1" x14ac:dyDescent="0.3">
      <c r="A2" s="44" t="s">
        <v>56</v>
      </c>
      <c r="B2" s="44" t="s">
        <v>57</v>
      </c>
      <c r="C2" s="44" t="s">
        <v>58</v>
      </c>
      <c r="D2" s="44">
        <v>77930</v>
      </c>
      <c r="E2" s="44">
        <v>1295000</v>
      </c>
      <c r="F2" s="44">
        <v>6.019E-2</v>
      </c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 t="s">
        <v>59</v>
      </c>
      <c r="S2" s="44"/>
      <c r="T2" s="44">
        <v>1</v>
      </c>
      <c r="U2" s="44"/>
      <c r="V2" s="44"/>
      <c r="W2" s="44"/>
      <c r="X2" s="44"/>
      <c r="Y2" s="44"/>
      <c r="Z2" s="46" t="s">
        <v>28</v>
      </c>
      <c r="AA2" s="46" t="s">
        <v>29</v>
      </c>
      <c r="AB2" s="46" t="s">
        <v>30</v>
      </c>
      <c r="AC2" s="46" t="s">
        <v>31</v>
      </c>
      <c r="AD2" s="46" t="s">
        <v>32</v>
      </c>
    </row>
    <row r="3" spans="1:30" ht="15.75" thickTop="1" x14ac:dyDescent="0.25">
      <c r="A3" s="47" t="s">
        <v>60</v>
      </c>
      <c r="B3" s="47" t="s">
        <v>57</v>
      </c>
      <c r="C3" s="47" t="s">
        <v>58</v>
      </c>
      <c r="D3" s="47">
        <v>67560</v>
      </c>
      <c r="E3" s="47">
        <v>1280000</v>
      </c>
      <c r="F3" s="47">
        <v>5.2789999999999997E-2</v>
      </c>
      <c r="G3" s="47"/>
      <c r="H3" s="47"/>
      <c r="I3" s="47"/>
      <c r="J3" s="48"/>
      <c r="K3" s="47"/>
      <c r="L3" s="47"/>
      <c r="M3" s="47"/>
      <c r="N3" s="47"/>
      <c r="O3" s="47"/>
      <c r="P3" s="47"/>
      <c r="Q3" s="47"/>
      <c r="R3" s="47" t="s">
        <v>28</v>
      </c>
      <c r="S3" s="47"/>
      <c r="T3" s="47">
        <v>5</v>
      </c>
      <c r="U3" s="47"/>
      <c r="V3" s="47"/>
      <c r="W3" s="47"/>
      <c r="X3" s="47"/>
      <c r="Y3" s="47"/>
      <c r="Z3" s="49">
        <v>120</v>
      </c>
      <c r="AA3" s="64" t="s">
        <v>352</v>
      </c>
      <c r="AB3" s="64" t="s">
        <v>353</v>
      </c>
      <c r="AC3" s="64" t="s">
        <v>41</v>
      </c>
      <c r="AD3" s="64" t="s">
        <v>43</v>
      </c>
    </row>
    <row r="4" spans="1:30" x14ac:dyDescent="0.25">
      <c r="A4" s="44" t="s">
        <v>61</v>
      </c>
      <c r="B4" s="44" t="s">
        <v>57</v>
      </c>
      <c r="C4" s="44" t="s">
        <v>58</v>
      </c>
      <c r="D4" s="44">
        <v>71160</v>
      </c>
      <c r="E4" s="44">
        <v>1344000</v>
      </c>
      <c r="F4" s="44">
        <v>5.2970000000000003E-2</v>
      </c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33</v>
      </c>
      <c r="S4" s="44"/>
      <c r="T4" s="44">
        <v>19</v>
      </c>
      <c r="U4" s="44"/>
      <c r="V4" s="44"/>
      <c r="W4" s="44"/>
      <c r="X4" s="44"/>
      <c r="Y4" s="44"/>
      <c r="Z4" s="49">
        <v>60</v>
      </c>
      <c r="AA4" s="70" t="s">
        <v>354</v>
      </c>
      <c r="AB4" s="70" t="s">
        <v>355</v>
      </c>
      <c r="AC4" s="68" t="s">
        <v>356</v>
      </c>
      <c r="AD4" s="68" t="s">
        <v>43</v>
      </c>
    </row>
    <row r="5" spans="1:30" x14ac:dyDescent="0.25">
      <c r="A5" s="47" t="s">
        <v>62</v>
      </c>
      <c r="B5" s="47" t="s">
        <v>57</v>
      </c>
      <c r="C5" s="47" t="s">
        <v>58</v>
      </c>
      <c r="D5" s="47">
        <v>74590</v>
      </c>
      <c r="E5" s="47">
        <v>1562000</v>
      </c>
      <c r="F5" s="47">
        <v>4.7750000000000001E-2</v>
      </c>
      <c r="G5" s="47">
        <v>-8.6548561559094087E-2</v>
      </c>
      <c r="H5" s="47">
        <v>120</v>
      </c>
      <c r="I5" s="47" t="s">
        <v>43</v>
      </c>
      <c r="J5" s="48"/>
      <c r="K5" s="47"/>
      <c r="L5" s="47"/>
      <c r="M5" s="47"/>
      <c r="N5" s="47"/>
      <c r="O5" s="47"/>
      <c r="P5" s="47"/>
      <c r="Q5" s="47"/>
      <c r="R5" s="47"/>
      <c r="S5" s="47"/>
      <c r="T5" s="47"/>
      <c r="U5" s="47" t="s">
        <v>43</v>
      </c>
      <c r="V5" s="47">
        <v>15</v>
      </c>
      <c r="W5" s="47">
        <v>-0.35529433400593635</v>
      </c>
      <c r="X5" s="47"/>
      <c r="Y5" s="47"/>
      <c r="Z5" s="49">
        <v>30</v>
      </c>
      <c r="AA5" s="70" t="s">
        <v>357</v>
      </c>
      <c r="AB5" s="70" t="s">
        <v>358</v>
      </c>
      <c r="AC5" s="70" t="s">
        <v>359</v>
      </c>
      <c r="AD5" s="70" t="s">
        <v>43</v>
      </c>
    </row>
    <row r="6" spans="1:30" x14ac:dyDescent="0.25">
      <c r="A6" s="44" t="s">
        <v>63</v>
      </c>
      <c r="B6" s="44" t="s">
        <v>57</v>
      </c>
      <c r="C6" s="44" t="s">
        <v>58</v>
      </c>
      <c r="D6" s="44">
        <v>63760</v>
      </c>
      <c r="E6" s="44">
        <v>1599000</v>
      </c>
      <c r="F6" s="44">
        <v>3.9879999999999999E-2</v>
      </c>
      <c r="G6" s="44">
        <v>-0.23450416623413439</v>
      </c>
      <c r="H6" s="44">
        <v>120</v>
      </c>
      <c r="I6" s="44" t="s">
        <v>43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 t="s">
        <v>43</v>
      </c>
      <c r="V6" s="44">
        <v>15</v>
      </c>
      <c r="W6" s="44">
        <v>-0.12342861173837634</v>
      </c>
      <c r="X6" s="44"/>
      <c r="Y6" s="44"/>
      <c r="Z6" s="49">
        <v>15</v>
      </c>
      <c r="AA6" s="68">
        <v>7.0096709438940367E-3</v>
      </c>
      <c r="AB6" s="68">
        <v>8.8388473798678875E-3</v>
      </c>
      <c r="AC6" s="68">
        <v>2.4182229172351939E-3</v>
      </c>
      <c r="AD6" s="68">
        <v>6.0889137469990404E-3</v>
      </c>
    </row>
    <row r="7" spans="1:30" ht="15.75" thickBot="1" x14ac:dyDescent="0.3">
      <c r="A7" s="47" t="s">
        <v>64</v>
      </c>
      <c r="B7" s="47" t="s">
        <v>57</v>
      </c>
      <c r="C7" s="47" t="s">
        <v>58</v>
      </c>
      <c r="D7" s="47">
        <v>66680</v>
      </c>
      <c r="E7" s="47">
        <v>1531000</v>
      </c>
      <c r="F7" s="47">
        <v>4.3549999999999998E-2</v>
      </c>
      <c r="G7" s="47">
        <v>-6.57550985814222E-2</v>
      </c>
      <c r="H7" s="47">
        <v>120</v>
      </c>
      <c r="I7" s="47" t="s">
        <v>43</v>
      </c>
      <c r="J7" s="48"/>
      <c r="K7" s="47"/>
      <c r="L7" s="47"/>
      <c r="M7" s="47"/>
      <c r="N7" s="47"/>
      <c r="O7" s="47"/>
      <c r="P7" s="47"/>
      <c r="Q7" s="47"/>
      <c r="R7" s="47"/>
      <c r="S7" s="47"/>
      <c r="T7" s="47"/>
      <c r="U7" s="47" t="s">
        <v>43</v>
      </c>
      <c r="V7" s="47">
        <v>15</v>
      </c>
      <c r="W7" s="47">
        <v>-1.4195521543000504</v>
      </c>
      <c r="X7" s="47"/>
      <c r="Y7" s="47"/>
      <c r="Z7" s="54">
        <v>0</v>
      </c>
      <c r="AA7" s="55">
        <v>1</v>
      </c>
      <c r="AB7" s="55">
        <v>1</v>
      </c>
      <c r="AC7" s="55">
        <v>1</v>
      </c>
      <c r="AD7" s="55">
        <v>1</v>
      </c>
    </row>
    <row r="8" spans="1:30" ht="16.5" thickTop="1" thickBot="1" x14ac:dyDescent="0.3">
      <c r="A8" s="44" t="s">
        <v>65</v>
      </c>
      <c r="B8" s="44" t="s">
        <v>57</v>
      </c>
      <c r="C8" s="44" t="s">
        <v>58</v>
      </c>
      <c r="D8" s="44">
        <v>248500</v>
      </c>
      <c r="E8" s="44">
        <v>1532000</v>
      </c>
      <c r="F8" s="44">
        <v>0.1623</v>
      </c>
      <c r="G8" s="44">
        <v>1.2236899045106289</v>
      </c>
      <c r="H8" s="44">
        <v>60</v>
      </c>
      <c r="I8" s="53" t="s">
        <v>360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 t="s">
        <v>43</v>
      </c>
      <c r="V8" s="44">
        <v>0</v>
      </c>
      <c r="W8" s="44">
        <v>4.6051701859880918</v>
      </c>
      <c r="X8" s="44"/>
      <c r="Y8" s="44"/>
    </row>
    <row r="9" spans="1:30" x14ac:dyDescent="0.25">
      <c r="A9" s="47" t="s">
        <v>66</v>
      </c>
      <c r="B9" s="47" t="s">
        <v>57</v>
      </c>
      <c r="C9" s="47" t="s">
        <v>58</v>
      </c>
      <c r="D9" s="47">
        <v>191400</v>
      </c>
      <c r="E9" s="47">
        <v>1434000</v>
      </c>
      <c r="F9" s="47">
        <v>0.13339999999999999</v>
      </c>
      <c r="G9" s="47">
        <v>1.1861930671635934</v>
      </c>
      <c r="H9" s="47">
        <v>60</v>
      </c>
      <c r="I9" s="51" t="s">
        <v>361</v>
      </c>
      <c r="J9" s="48"/>
      <c r="K9" s="47"/>
      <c r="L9" s="47"/>
      <c r="M9" s="47"/>
      <c r="N9" s="47"/>
      <c r="O9" s="47"/>
      <c r="P9" s="47"/>
      <c r="Q9" s="47"/>
      <c r="R9" s="47"/>
      <c r="S9" s="47"/>
      <c r="T9" s="47"/>
      <c r="U9" s="47" t="s">
        <v>43</v>
      </c>
      <c r="V9" s="47">
        <v>0</v>
      </c>
      <c r="W9" s="47">
        <v>4.6051701859880918</v>
      </c>
      <c r="X9" s="47"/>
      <c r="Y9" s="47"/>
      <c r="Z9" s="56" t="s">
        <v>34</v>
      </c>
      <c r="AA9" s="57">
        <v>-0.34919523684463638</v>
      </c>
    </row>
    <row r="10" spans="1:30" x14ac:dyDescent="0.25">
      <c r="A10" s="44" t="s">
        <v>67</v>
      </c>
      <c r="B10" s="44" t="s">
        <v>57</v>
      </c>
      <c r="C10" s="44" t="s">
        <v>58</v>
      </c>
      <c r="D10" s="44">
        <v>171000</v>
      </c>
      <c r="E10" s="44">
        <v>1479000</v>
      </c>
      <c r="F10" s="44">
        <v>0.11559999999999999</v>
      </c>
      <c r="G10" s="44">
        <v>0.33687845831303714</v>
      </c>
      <c r="H10" s="44">
        <v>60</v>
      </c>
      <c r="I10" s="53" t="s">
        <v>362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 t="s">
        <v>43</v>
      </c>
      <c r="V10" s="44">
        <v>0</v>
      </c>
      <c r="W10" s="44">
        <v>4.6051701859880918</v>
      </c>
      <c r="X10" s="44"/>
      <c r="Y10" s="44"/>
      <c r="Z10" s="58" t="s">
        <v>35</v>
      </c>
      <c r="AA10" s="59">
        <v>4.6051701859880918</v>
      </c>
    </row>
    <row r="11" spans="1:30" ht="17.25" x14ac:dyDescent="0.25">
      <c r="A11" s="47" t="s">
        <v>68</v>
      </c>
      <c r="B11" s="47" t="s">
        <v>57</v>
      </c>
      <c r="C11" s="47" t="s">
        <v>58</v>
      </c>
      <c r="D11" s="47">
        <v>223100</v>
      </c>
      <c r="E11" s="47">
        <v>1372000</v>
      </c>
      <c r="F11" s="47">
        <v>0.16259999999999999</v>
      </c>
      <c r="G11" s="47">
        <v>1.2271213452772889</v>
      </c>
      <c r="H11" s="47">
        <v>30</v>
      </c>
      <c r="I11" s="51" t="s">
        <v>363</v>
      </c>
      <c r="J11" s="48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 t="s">
        <v>43</v>
      </c>
      <c r="V11" s="47" t="s">
        <v>43</v>
      </c>
      <c r="W11" s="47" t="s">
        <v>43</v>
      </c>
      <c r="X11" s="47"/>
      <c r="Y11" s="47"/>
      <c r="Z11" s="58" t="s">
        <v>36</v>
      </c>
      <c r="AA11" s="60">
        <v>0.97731029105602596</v>
      </c>
    </row>
    <row r="12" spans="1:30" ht="18" x14ac:dyDescent="0.35">
      <c r="A12" s="44" t="s">
        <v>69</v>
      </c>
      <c r="B12" s="44" t="s">
        <v>57</v>
      </c>
      <c r="C12" s="44" t="s">
        <v>58</v>
      </c>
      <c r="D12" s="44">
        <v>453700</v>
      </c>
      <c r="E12" s="44">
        <v>1451000</v>
      </c>
      <c r="F12" s="44">
        <v>0.31269999999999998</v>
      </c>
      <c r="G12" s="44">
        <v>3.9100063044199294</v>
      </c>
      <c r="H12" s="44">
        <v>30</v>
      </c>
      <c r="I12" s="53" t="s">
        <v>364</v>
      </c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 t="s">
        <v>43</v>
      </c>
      <c r="V12" s="44" t="s">
        <v>43</v>
      </c>
      <c r="W12" s="44" t="s">
        <v>43</v>
      </c>
      <c r="X12" s="44"/>
      <c r="Y12" s="44"/>
      <c r="Z12" s="58" t="s">
        <v>37</v>
      </c>
      <c r="AA12" s="61">
        <v>1.9849846373143392</v>
      </c>
    </row>
    <row r="13" spans="1:30" ht="18.75" x14ac:dyDescent="0.35">
      <c r="A13" s="47" t="s">
        <v>70</v>
      </c>
      <c r="B13" s="47" t="s">
        <v>57</v>
      </c>
      <c r="C13" s="47" t="s">
        <v>58</v>
      </c>
      <c r="D13" s="47">
        <v>456100</v>
      </c>
      <c r="E13" s="47">
        <v>1429000</v>
      </c>
      <c r="F13" s="47">
        <v>0.31919999999999998</v>
      </c>
      <c r="G13" s="47">
        <v>1.4746465663451247</v>
      </c>
      <c r="H13" s="47">
        <v>30</v>
      </c>
      <c r="I13" s="51" t="s">
        <v>365</v>
      </c>
      <c r="J13" s="4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 t="s">
        <v>43</v>
      </c>
      <c r="V13" s="47" t="s">
        <v>43</v>
      </c>
      <c r="W13" s="47" t="s">
        <v>43</v>
      </c>
      <c r="X13" s="47"/>
      <c r="Y13" s="47"/>
      <c r="Z13" s="58" t="s">
        <v>38</v>
      </c>
      <c r="AA13" s="66">
        <v>698.39047368927277</v>
      </c>
    </row>
    <row r="14" spans="1:30" ht="15.75" thickBot="1" x14ac:dyDescent="0.3">
      <c r="A14" s="44" t="s">
        <v>71</v>
      </c>
      <c r="B14" s="44" t="s">
        <v>57</v>
      </c>
      <c r="C14" s="44" t="s">
        <v>58</v>
      </c>
      <c r="D14" s="44">
        <v>170900</v>
      </c>
      <c r="E14" s="44">
        <v>1465000</v>
      </c>
      <c r="F14" s="44">
        <v>0.1166</v>
      </c>
      <c r="G14" s="44">
        <v>0.70096709438940363</v>
      </c>
      <c r="H14" s="44">
        <v>15</v>
      </c>
      <c r="I14" s="53">
        <v>-0.35529433400593635</v>
      </c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>
        <v>10</v>
      </c>
      <c r="V14" s="44" t="s">
        <v>43</v>
      </c>
      <c r="W14" s="44" t="s">
        <v>43</v>
      </c>
      <c r="X14" s="44"/>
      <c r="Y14" s="44"/>
      <c r="Z14" s="62" t="s">
        <v>7</v>
      </c>
      <c r="AA14" s="63" t="s">
        <v>345</v>
      </c>
    </row>
    <row r="15" spans="1:30" x14ac:dyDescent="0.25">
      <c r="A15" s="47" t="s">
        <v>72</v>
      </c>
      <c r="B15" s="47" t="s">
        <v>57</v>
      </c>
      <c r="C15" s="47" t="s">
        <v>58</v>
      </c>
      <c r="D15" s="47">
        <v>168600</v>
      </c>
      <c r="E15" s="47">
        <v>1485000</v>
      </c>
      <c r="F15" s="47">
        <v>0.1135</v>
      </c>
      <c r="G15" s="47">
        <v>0.88388473798678879</v>
      </c>
      <c r="H15" s="47">
        <v>15</v>
      </c>
      <c r="I15" s="51">
        <v>-0.12342861173837634</v>
      </c>
      <c r="J15" s="4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>
        <v>11</v>
      </c>
      <c r="V15" s="47" t="s">
        <v>43</v>
      </c>
      <c r="W15" s="47" t="s">
        <v>43</v>
      </c>
      <c r="X15" s="47"/>
      <c r="Y15" s="47"/>
    </row>
    <row r="16" spans="1:30" x14ac:dyDescent="0.25">
      <c r="A16" s="44" t="s">
        <v>73</v>
      </c>
      <c r="B16" s="44" t="s">
        <v>57</v>
      </c>
      <c r="C16" s="44" t="s">
        <v>58</v>
      </c>
      <c r="D16" s="44">
        <v>144400</v>
      </c>
      <c r="E16" s="44">
        <v>1465000</v>
      </c>
      <c r="F16" s="44">
        <v>9.8589999999999997E-2</v>
      </c>
      <c r="G16" s="44">
        <v>0.24182229172351938</v>
      </c>
      <c r="H16" s="44">
        <v>15</v>
      </c>
      <c r="I16" s="53">
        <v>-1.4195521543000504</v>
      </c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>
        <v>12</v>
      </c>
      <c r="V16" s="44" t="s">
        <v>43</v>
      </c>
      <c r="W16" s="44" t="s">
        <v>43</v>
      </c>
      <c r="X16" s="44"/>
      <c r="Y16" s="44"/>
    </row>
    <row r="17" spans="1:30" x14ac:dyDescent="0.25">
      <c r="A17" s="47" t="s">
        <v>74</v>
      </c>
      <c r="B17" s="47" t="s">
        <v>57</v>
      </c>
      <c r="C17" s="47" t="s">
        <v>58</v>
      </c>
      <c r="D17" s="47">
        <v>12990000</v>
      </c>
      <c r="E17" s="47">
        <v>1477000</v>
      </c>
      <c r="F17" s="47">
        <v>8.798</v>
      </c>
      <c r="G17" s="47">
        <v>100</v>
      </c>
      <c r="H17" s="47">
        <v>0</v>
      </c>
      <c r="I17" s="51">
        <v>4.6051701859880918</v>
      </c>
      <c r="J17" s="48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>
        <v>13</v>
      </c>
      <c r="V17" s="47" t="s">
        <v>43</v>
      </c>
      <c r="W17" s="47" t="s">
        <v>43</v>
      </c>
      <c r="X17" s="47"/>
      <c r="Y17" s="47"/>
    </row>
    <row r="18" spans="1:30" x14ac:dyDescent="0.25">
      <c r="A18" s="44" t="s">
        <v>75</v>
      </c>
      <c r="B18" s="44" t="s">
        <v>57</v>
      </c>
      <c r="C18" s="44" t="s">
        <v>58</v>
      </c>
      <c r="D18" s="44">
        <v>10100000</v>
      </c>
      <c r="E18" s="44">
        <v>1521000</v>
      </c>
      <c r="F18" s="44">
        <v>6.6379999999999999</v>
      </c>
      <c r="G18" s="44">
        <v>100</v>
      </c>
      <c r="H18" s="44">
        <v>0</v>
      </c>
      <c r="I18" s="53">
        <v>4.6051701859880918</v>
      </c>
      <c r="J18" s="45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>
        <v>14</v>
      </c>
      <c r="V18" s="44" t="s">
        <v>43</v>
      </c>
      <c r="W18" s="44" t="s">
        <v>43</v>
      </c>
      <c r="X18" s="44"/>
      <c r="Y18" s="44"/>
    </row>
    <row r="19" spans="1:30" x14ac:dyDescent="0.25">
      <c r="A19" s="47" t="s">
        <v>76</v>
      </c>
      <c r="B19" s="47" t="s">
        <v>57</v>
      </c>
      <c r="C19" s="47" t="s">
        <v>58</v>
      </c>
      <c r="D19" s="47">
        <v>27650000</v>
      </c>
      <c r="E19" s="47">
        <v>1541000</v>
      </c>
      <c r="F19" s="47">
        <v>17.95</v>
      </c>
      <c r="G19" s="47">
        <v>100</v>
      </c>
      <c r="H19" s="47">
        <v>0</v>
      </c>
      <c r="I19" s="51">
        <v>4.6051701859880918</v>
      </c>
      <c r="J19" s="4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>
        <v>15</v>
      </c>
      <c r="V19" s="47" t="s">
        <v>43</v>
      </c>
      <c r="W19" s="47" t="s">
        <v>43</v>
      </c>
      <c r="X19" s="47"/>
      <c r="Y19" s="47"/>
    </row>
    <row r="20" spans="1:30" ht="15.75" thickBot="1" x14ac:dyDescent="0.3">
      <c r="A20" s="44"/>
      <c r="B20" s="44"/>
      <c r="C20" s="44"/>
      <c r="D20" s="44"/>
      <c r="E20" s="44"/>
      <c r="F20" s="44"/>
      <c r="G20" s="44"/>
      <c r="H20" s="44"/>
      <c r="I20" s="44"/>
      <c r="J20" s="45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30" ht="16.5" thickTop="1" thickBot="1" x14ac:dyDescent="0.3">
      <c r="A21" s="47" t="s">
        <v>56</v>
      </c>
      <c r="B21" s="47" t="s">
        <v>77</v>
      </c>
      <c r="C21" s="47" t="s">
        <v>78</v>
      </c>
      <c r="D21" s="47">
        <v>28.6</v>
      </c>
      <c r="E21" s="47">
        <v>1295000</v>
      </c>
      <c r="F21" s="47">
        <v>2.209E-5</v>
      </c>
      <c r="G21" s="47"/>
      <c r="H21" s="47"/>
      <c r="I21" s="47"/>
      <c r="J21" s="48"/>
      <c r="K21" s="47"/>
      <c r="L21" s="47"/>
      <c r="M21" s="47"/>
      <c r="N21" s="47"/>
      <c r="O21" s="47"/>
      <c r="P21" s="47"/>
      <c r="Q21" s="47"/>
      <c r="R21" s="47" t="s">
        <v>79</v>
      </c>
      <c r="S21" s="47"/>
      <c r="T21" s="47">
        <v>2</v>
      </c>
      <c r="U21" s="47"/>
      <c r="V21" s="47"/>
      <c r="W21" s="47"/>
      <c r="X21" s="47"/>
      <c r="Y21" s="47"/>
      <c r="Z21" s="46" t="s">
        <v>28</v>
      </c>
      <c r="AA21" s="46" t="s">
        <v>29</v>
      </c>
      <c r="AB21" s="46" t="s">
        <v>30</v>
      </c>
      <c r="AC21" s="46" t="s">
        <v>31</v>
      </c>
      <c r="AD21" s="46" t="s">
        <v>32</v>
      </c>
    </row>
    <row r="22" spans="1:30" ht="15.75" thickTop="1" x14ac:dyDescent="0.25">
      <c r="A22" s="44" t="s">
        <v>60</v>
      </c>
      <c r="B22" s="44" t="s">
        <v>77</v>
      </c>
      <c r="C22" s="44" t="s">
        <v>78</v>
      </c>
      <c r="D22" s="44">
        <v>27.71</v>
      </c>
      <c r="E22" s="44">
        <v>1280000</v>
      </c>
      <c r="F22" s="44">
        <v>2.1650000000000001E-5</v>
      </c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44" t="s">
        <v>28</v>
      </c>
      <c r="S22" s="44"/>
      <c r="T22" s="44">
        <v>24</v>
      </c>
      <c r="U22" s="44"/>
      <c r="V22" s="44"/>
      <c r="W22" s="44"/>
      <c r="X22" s="44"/>
      <c r="Y22" s="44"/>
      <c r="Z22" s="49">
        <v>120</v>
      </c>
      <c r="AA22" s="75" t="s">
        <v>49</v>
      </c>
      <c r="AB22" s="52">
        <v>1.0314418378795316</v>
      </c>
      <c r="AC22" s="50">
        <v>0.69402762889693814</v>
      </c>
      <c r="AD22" s="50">
        <v>0.86273473338823492</v>
      </c>
    </row>
    <row r="23" spans="1:30" x14ac:dyDescent="0.25">
      <c r="A23" s="47" t="s">
        <v>61</v>
      </c>
      <c r="B23" s="47" t="s">
        <v>77</v>
      </c>
      <c r="C23" s="47" t="s">
        <v>78</v>
      </c>
      <c r="D23" s="47">
        <v>57.16</v>
      </c>
      <c r="E23" s="47">
        <v>1344000</v>
      </c>
      <c r="F23" s="47">
        <v>4.2549999999999997E-5</v>
      </c>
      <c r="G23" s="47"/>
      <c r="H23" s="47"/>
      <c r="I23" s="47"/>
      <c r="J23" s="48"/>
      <c r="K23" s="47"/>
      <c r="L23" s="47"/>
      <c r="M23" s="47"/>
      <c r="N23" s="47"/>
      <c r="O23" s="47"/>
      <c r="P23" s="47"/>
      <c r="Q23" s="47"/>
      <c r="R23" s="47" t="s">
        <v>33</v>
      </c>
      <c r="S23" s="47"/>
      <c r="T23" s="47">
        <v>38</v>
      </c>
      <c r="U23" s="47"/>
      <c r="V23" s="47"/>
      <c r="W23" s="47"/>
      <c r="X23" s="47"/>
      <c r="Y23" s="47"/>
      <c r="Z23" s="49">
        <v>60</v>
      </c>
      <c r="AA23" s="50">
        <v>0.55403002395083134</v>
      </c>
      <c r="AB23" s="50">
        <v>0.75082343480471314</v>
      </c>
      <c r="AC23" s="50">
        <v>0.72903626858702675</v>
      </c>
      <c r="AD23" s="50">
        <v>0.67796324244752382</v>
      </c>
    </row>
    <row r="24" spans="1:30" x14ac:dyDescent="0.25">
      <c r="A24" s="44" t="s">
        <v>80</v>
      </c>
      <c r="B24" s="44" t="s">
        <v>77</v>
      </c>
      <c r="C24" s="44" t="s">
        <v>78</v>
      </c>
      <c r="D24" s="44">
        <v>43.94</v>
      </c>
      <c r="E24" s="44">
        <v>1403000</v>
      </c>
      <c r="F24" s="44">
        <v>3.1319999999999998E-5</v>
      </c>
      <c r="G24" s="44">
        <v>1.4436522817156777E-4</v>
      </c>
      <c r="H24" s="44">
        <v>120</v>
      </c>
      <c r="I24" s="53" t="s">
        <v>366</v>
      </c>
      <c r="J24" s="45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 t="s">
        <v>43</v>
      </c>
      <c r="V24" s="44">
        <v>120</v>
      </c>
      <c r="W24" s="44">
        <v>4.6361278519648677</v>
      </c>
      <c r="X24" s="44"/>
      <c r="Y24" s="44"/>
      <c r="Z24" s="49">
        <v>30</v>
      </c>
      <c r="AA24" s="50">
        <v>0.43838726490440216</v>
      </c>
      <c r="AB24" s="50">
        <v>0.68235009897817778</v>
      </c>
      <c r="AC24" s="50">
        <v>0.55297263893485449</v>
      </c>
      <c r="AD24" s="50">
        <v>0.55790333427247818</v>
      </c>
    </row>
    <row r="25" spans="1:30" x14ac:dyDescent="0.25">
      <c r="A25" s="47" t="s">
        <v>81</v>
      </c>
      <c r="B25" s="47" t="s">
        <v>77</v>
      </c>
      <c r="C25" s="47" t="s">
        <v>78</v>
      </c>
      <c r="D25" s="47">
        <v>1544000</v>
      </c>
      <c r="E25" s="47">
        <v>1308000</v>
      </c>
      <c r="F25" s="47">
        <v>1.181</v>
      </c>
      <c r="G25" s="47">
        <v>103.14418378795315</v>
      </c>
      <c r="H25" s="47">
        <v>120</v>
      </c>
      <c r="I25" s="51">
        <v>4.6361278519648677</v>
      </c>
      <c r="J25" s="4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>
        <v>2</v>
      </c>
      <c r="V25" s="47">
        <v>120</v>
      </c>
      <c r="W25" s="47">
        <v>4.239926677811007</v>
      </c>
      <c r="X25" s="47"/>
      <c r="Y25" s="47"/>
      <c r="Z25" s="49">
        <v>15</v>
      </c>
      <c r="AA25" s="50">
        <v>0.70298783565223777</v>
      </c>
      <c r="AB25" s="52">
        <v>1.4733743369640573</v>
      </c>
      <c r="AC25" s="50">
        <v>0.91444076847041122</v>
      </c>
      <c r="AD25" s="52">
        <v>1.0302676470289021</v>
      </c>
    </row>
    <row r="26" spans="1:30" ht="15.75" thickBot="1" x14ac:dyDescent="0.3">
      <c r="A26" s="44" t="s">
        <v>82</v>
      </c>
      <c r="B26" s="44" t="s">
        <v>77</v>
      </c>
      <c r="C26" s="44" t="s">
        <v>78</v>
      </c>
      <c r="D26" s="44">
        <v>1184000</v>
      </c>
      <c r="E26" s="44">
        <v>1340000</v>
      </c>
      <c r="F26" s="44">
        <v>0.88419999999999999</v>
      </c>
      <c r="G26" s="44">
        <v>69.402762889693818</v>
      </c>
      <c r="H26" s="44">
        <v>120</v>
      </c>
      <c r="I26" s="53">
        <v>4.239926677811007</v>
      </c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>
        <v>3</v>
      </c>
      <c r="V26" s="44">
        <v>60</v>
      </c>
      <c r="W26" s="44">
        <v>4.0146337871418458</v>
      </c>
      <c r="X26" s="44"/>
      <c r="Y26" s="44"/>
      <c r="Z26" s="54">
        <v>0</v>
      </c>
      <c r="AA26" s="55">
        <v>1</v>
      </c>
      <c r="AB26" s="55">
        <v>1</v>
      </c>
      <c r="AC26" s="55">
        <v>1</v>
      </c>
      <c r="AD26" s="55">
        <v>1</v>
      </c>
    </row>
    <row r="27" spans="1:30" ht="16.5" thickTop="1" thickBot="1" x14ac:dyDescent="0.3">
      <c r="A27" s="47" t="s">
        <v>83</v>
      </c>
      <c r="B27" s="47" t="s">
        <v>77</v>
      </c>
      <c r="C27" s="47" t="s">
        <v>78</v>
      </c>
      <c r="D27" s="47">
        <v>1347000</v>
      </c>
      <c r="E27" s="47">
        <v>1373000</v>
      </c>
      <c r="F27" s="47">
        <v>0.98119999999999996</v>
      </c>
      <c r="G27" s="47">
        <v>55.403002395083135</v>
      </c>
      <c r="H27" s="47">
        <v>60</v>
      </c>
      <c r="I27" s="51">
        <v>4.0146337871418458</v>
      </c>
      <c r="J27" s="4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>
        <v>4</v>
      </c>
      <c r="V27" s="47">
        <v>60</v>
      </c>
      <c r="W27" s="47">
        <v>4.3185854243434862</v>
      </c>
      <c r="X27" s="47"/>
      <c r="Y27" s="47"/>
    </row>
    <row r="28" spans="1:30" x14ac:dyDescent="0.25">
      <c r="A28" s="44" t="s">
        <v>84</v>
      </c>
      <c r="B28" s="44" t="s">
        <v>77</v>
      </c>
      <c r="C28" s="44" t="s">
        <v>78</v>
      </c>
      <c r="D28" s="44">
        <v>1214000</v>
      </c>
      <c r="E28" s="44">
        <v>1413000</v>
      </c>
      <c r="F28" s="44">
        <v>0.85970000000000002</v>
      </c>
      <c r="G28" s="44">
        <v>75.082343480471309</v>
      </c>
      <c r="H28" s="44">
        <v>60</v>
      </c>
      <c r="I28" s="53">
        <v>4.3185854243434862</v>
      </c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>
        <v>5</v>
      </c>
      <c r="V28" s="44">
        <v>60</v>
      </c>
      <c r="W28" s="44">
        <v>4.2891383889252497</v>
      </c>
      <c r="X28" s="44"/>
      <c r="Y28" s="44"/>
      <c r="Z28" s="56" t="s">
        <v>34</v>
      </c>
      <c r="AA28" s="57">
        <v>-1.5478196011677158E-3</v>
      </c>
    </row>
    <row r="29" spans="1:30" x14ac:dyDescent="0.25">
      <c r="A29" s="47" t="s">
        <v>85</v>
      </c>
      <c r="B29" s="47" t="s">
        <v>77</v>
      </c>
      <c r="C29" s="47" t="s">
        <v>78</v>
      </c>
      <c r="D29" s="47">
        <v>1250000</v>
      </c>
      <c r="E29" s="47">
        <v>1346000</v>
      </c>
      <c r="F29" s="47">
        <v>0.92879999999999996</v>
      </c>
      <c r="G29" s="47">
        <v>72.90362685870268</v>
      </c>
      <c r="H29" s="47">
        <v>60</v>
      </c>
      <c r="I29" s="51">
        <v>4.2891383889252497</v>
      </c>
      <c r="J29" s="48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>
        <v>6</v>
      </c>
      <c r="V29" s="47">
        <v>30</v>
      </c>
      <c r="W29" s="47">
        <v>3.7805175931858992</v>
      </c>
      <c r="X29" s="47"/>
      <c r="Y29" s="47"/>
      <c r="Z29" s="58" t="s">
        <v>35</v>
      </c>
      <c r="AA29" s="59">
        <v>4.4250263490485766</v>
      </c>
    </row>
    <row r="30" spans="1:30" ht="17.25" x14ac:dyDescent="0.25">
      <c r="A30" s="44" t="s">
        <v>86</v>
      </c>
      <c r="B30" s="44" t="s">
        <v>77</v>
      </c>
      <c r="C30" s="44" t="s">
        <v>78</v>
      </c>
      <c r="D30" s="44">
        <v>1163000</v>
      </c>
      <c r="E30" s="44">
        <v>1498000</v>
      </c>
      <c r="F30" s="44">
        <v>0.77639999999999998</v>
      </c>
      <c r="G30" s="44">
        <v>43.838726490440216</v>
      </c>
      <c r="H30" s="44">
        <v>30</v>
      </c>
      <c r="I30" s="53">
        <v>3.7805175931858992</v>
      </c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v>7</v>
      </c>
      <c r="V30" s="44">
        <v>30</v>
      </c>
      <c r="W30" s="44">
        <v>4.2229577747449181</v>
      </c>
      <c r="X30" s="44"/>
      <c r="Y30" s="44"/>
      <c r="Z30" s="58" t="s">
        <v>36</v>
      </c>
      <c r="AA30" s="60">
        <v>3.8412064555299434E-2</v>
      </c>
    </row>
    <row r="31" spans="1:30" ht="18" x14ac:dyDescent="0.35">
      <c r="A31" s="47" t="s">
        <v>87</v>
      </c>
      <c r="B31" s="47" t="s">
        <v>77</v>
      </c>
      <c r="C31" s="47" t="s">
        <v>78</v>
      </c>
      <c r="D31" s="47">
        <v>1095000</v>
      </c>
      <c r="E31" s="47">
        <v>1401000</v>
      </c>
      <c r="F31" s="47">
        <v>0.78129999999999999</v>
      </c>
      <c r="G31" s="47">
        <v>68.235009897817775</v>
      </c>
      <c r="H31" s="47">
        <v>30</v>
      </c>
      <c r="I31" s="51">
        <v>4.2229577747449181</v>
      </c>
      <c r="J31" s="48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>
        <v>8</v>
      </c>
      <c r="V31" s="47">
        <v>30</v>
      </c>
      <c r="W31" s="47">
        <v>4.0127234297904106</v>
      </c>
      <c r="X31" s="47"/>
      <c r="Y31" s="47"/>
      <c r="Z31" s="58" t="s">
        <v>37</v>
      </c>
      <c r="AA31" s="61">
        <v>447.82168415299611</v>
      </c>
    </row>
    <row r="32" spans="1:30" ht="18.75" x14ac:dyDescent="0.35">
      <c r="A32" s="44" t="s">
        <v>88</v>
      </c>
      <c r="B32" s="44" t="s">
        <v>77</v>
      </c>
      <c r="C32" s="44" t="s">
        <v>78</v>
      </c>
      <c r="D32" s="44">
        <v>987500</v>
      </c>
      <c r="E32" s="44">
        <v>1402000</v>
      </c>
      <c r="F32" s="44">
        <v>0.70450000000000002</v>
      </c>
      <c r="G32" s="44">
        <v>55.29726389348545</v>
      </c>
      <c r="H32" s="44">
        <v>30</v>
      </c>
      <c r="I32" s="53">
        <v>4.0127234297904106</v>
      </c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>
        <v>9</v>
      </c>
      <c r="V32" s="44">
        <v>15</v>
      </c>
      <c r="W32" s="44">
        <v>4.2527544951850311</v>
      </c>
      <c r="X32" s="44"/>
      <c r="Y32" s="44"/>
      <c r="Z32" s="58" t="s">
        <v>38</v>
      </c>
      <c r="AA32" s="61">
        <v>3.0956392023354318</v>
      </c>
    </row>
    <row r="33" spans="1:30" ht="15.75" thickBot="1" x14ac:dyDescent="0.3">
      <c r="A33" s="47" t="s">
        <v>89</v>
      </c>
      <c r="B33" s="47" t="s">
        <v>77</v>
      </c>
      <c r="C33" s="47" t="s">
        <v>78</v>
      </c>
      <c r="D33" s="47">
        <v>1755000</v>
      </c>
      <c r="E33" s="47">
        <v>1410000</v>
      </c>
      <c r="F33" s="47">
        <v>1.2450000000000001</v>
      </c>
      <c r="G33" s="47">
        <v>70.298783565223772</v>
      </c>
      <c r="H33" s="47">
        <v>15</v>
      </c>
      <c r="I33" s="51">
        <v>4.2527544951850311</v>
      </c>
      <c r="J33" s="48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>
        <v>10</v>
      </c>
      <c r="V33" s="47">
        <v>15</v>
      </c>
      <c r="W33" s="47">
        <v>4.992725423540918</v>
      </c>
      <c r="X33" s="47"/>
      <c r="Y33" s="47"/>
      <c r="Z33" s="62" t="s">
        <v>7</v>
      </c>
      <c r="AA33" s="63" t="s">
        <v>346</v>
      </c>
    </row>
    <row r="34" spans="1:30" x14ac:dyDescent="0.25">
      <c r="A34" s="44" t="s">
        <v>90</v>
      </c>
      <c r="B34" s="44" t="s">
        <v>77</v>
      </c>
      <c r="C34" s="44" t="s">
        <v>78</v>
      </c>
      <c r="D34" s="44">
        <v>2455000</v>
      </c>
      <c r="E34" s="44">
        <v>1456000</v>
      </c>
      <c r="F34" s="44">
        <v>1.6870000000000001</v>
      </c>
      <c r="G34" s="44">
        <v>147.33743369640572</v>
      </c>
      <c r="H34" s="44">
        <v>15</v>
      </c>
      <c r="I34" s="53">
        <v>4.992725423540918</v>
      </c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>
        <v>11</v>
      </c>
      <c r="V34" s="44">
        <v>15</v>
      </c>
      <c r="W34" s="44">
        <v>4.5157276034340708</v>
      </c>
      <c r="X34" s="44"/>
      <c r="Y34" s="44"/>
    </row>
    <row r="35" spans="1:30" x14ac:dyDescent="0.25">
      <c r="A35" s="47" t="s">
        <v>91</v>
      </c>
      <c r="B35" s="47" t="s">
        <v>77</v>
      </c>
      <c r="C35" s="47" t="s">
        <v>78</v>
      </c>
      <c r="D35" s="47">
        <v>1762000</v>
      </c>
      <c r="E35" s="47">
        <v>1513000</v>
      </c>
      <c r="F35" s="47">
        <v>1.165</v>
      </c>
      <c r="G35" s="47">
        <v>91.444076847041117</v>
      </c>
      <c r="H35" s="47">
        <v>15</v>
      </c>
      <c r="I35" s="51">
        <v>4.5157276034340708</v>
      </c>
      <c r="J35" s="48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>
        <v>12</v>
      </c>
      <c r="V35" s="47">
        <v>0</v>
      </c>
      <c r="W35" s="47">
        <v>4.6051701859880918</v>
      </c>
      <c r="X35" s="47"/>
      <c r="Y35" s="47"/>
    </row>
    <row r="36" spans="1:30" x14ac:dyDescent="0.25">
      <c r="A36" s="44" t="s">
        <v>92</v>
      </c>
      <c r="B36" s="44" t="s">
        <v>77</v>
      </c>
      <c r="C36" s="44" t="s">
        <v>78</v>
      </c>
      <c r="D36" s="44">
        <v>2277000</v>
      </c>
      <c r="E36" s="44">
        <v>1286000</v>
      </c>
      <c r="F36" s="44">
        <v>1.7709999999999999</v>
      </c>
      <c r="G36" s="44">
        <v>100</v>
      </c>
      <c r="H36" s="44">
        <v>0</v>
      </c>
      <c r="I36" s="53">
        <v>4.6051701859880918</v>
      </c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>
        <v>13</v>
      </c>
      <c r="V36" s="44">
        <v>0</v>
      </c>
      <c r="W36" s="44">
        <v>4.6051701859880918</v>
      </c>
      <c r="X36" s="44"/>
      <c r="Y36" s="44"/>
    </row>
    <row r="37" spans="1:30" x14ac:dyDescent="0.25">
      <c r="A37" s="47" t="s">
        <v>93</v>
      </c>
      <c r="B37" s="47" t="s">
        <v>77</v>
      </c>
      <c r="C37" s="47" t="s">
        <v>78</v>
      </c>
      <c r="D37" s="47">
        <v>1646000</v>
      </c>
      <c r="E37" s="47">
        <v>1438000</v>
      </c>
      <c r="F37" s="47">
        <v>1.145</v>
      </c>
      <c r="G37" s="47">
        <v>100</v>
      </c>
      <c r="H37" s="47">
        <v>0</v>
      </c>
      <c r="I37" s="51">
        <v>4.6051701859880918</v>
      </c>
      <c r="J37" s="48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>
        <v>14</v>
      </c>
      <c r="V37" s="47">
        <v>0</v>
      </c>
      <c r="W37" s="47">
        <v>4.6051701859880918</v>
      </c>
      <c r="X37" s="47"/>
      <c r="Y37" s="47"/>
    </row>
    <row r="38" spans="1:30" x14ac:dyDescent="0.25">
      <c r="A38" s="44" t="s">
        <v>94</v>
      </c>
      <c r="B38" s="44" t="s">
        <v>77</v>
      </c>
      <c r="C38" s="44" t="s">
        <v>78</v>
      </c>
      <c r="D38" s="44">
        <v>1640000</v>
      </c>
      <c r="E38" s="44">
        <v>1288000</v>
      </c>
      <c r="F38" s="44">
        <v>1.274</v>
      </c>
      <c r="G38" s="44">
        <v>100</v>
      </c>
      <c r="H38" s="44">
        <v>0</v>
      </c>
      <c r="I38" s="53">
        <v>4.6051701859880918</v>
      </c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15</v>
      </c>
      <c r="V38" s="44" t="s">
        <v>43</v>
      </c>
      <c r="W38" s="44" t="s">
        <v>43</v>
      </c>
      <c r="X38" s="44"/>
      <c r="Y38" s="44"/>
    </row>
    <row r="39" spans="1:30" ht="15.75" thickBot="1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8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30" ht="16.5" thickTop="1" thickBot="1" x14ac:dyDescent="0.3">
      <c r="A40" s="44" t="s">
        <v>56</v>
      </c>
      <c r="B40" s="44" t="s">
        <v>95</v>
      </c>
      <c r="C40" s="44" t="s">
        <v>96</v>
      </c>
      <c r="D40" s="44" t="s">
        <v>97</v>
      </c>
      <c r="E40" s="44">
        <v>1295000</v>
      </c>
      <c r="F40" s="44">
        <v>0</v>
      </c>
      <c r="G40" s="44"/>
      <c r="H40" s="44"/>
      <c r="I40" s="44"/>
      <c r="J40" s="45"/>
      <c r="K40" s="44"/>
      <c r="L40" s="44"/>
      <c r="M40" s="44"/>
      <c r="N40" s="44"/>
      <c r="O40" s="44"/>
      <c r="P40" s="44"/>
      <c r="Q40" s="44"/>
      <c r="R40" s="44" t="s">
        <v>98</v>
      </c>
      <c r="S40" s="44"/>
      <c r="T40" s="44">
        <v>3</v>
      </c>
      <c r="U40" s="44"/>
      <c r="V40" s="44"/>
      <c r="W40" s="44"/>
      <c r="X40" s="44"/>
      <c r="Y40" s="44"/>
      <c r="Z40" s="46" t="s">
        <v>28</v>
      </c>
      <c r="AA40" s="46" t="s">
        <v>29</v>
      </c>
      <c r="AB40" s="46" t="s">
        <v>30</v>
      </c>
      <c r="AC40" s="46" t="s">
        <v>31</v>
      </c>
      <c r="AD40" s="46" t="s">
        <v>32</v>
      </c>
    </row>
    <row r="41" spans="1:30" ht="15.75" thickTop="1" x14ac:dyDescent="0.25">
      <c r="A41" s="47" t="s">
        <v>60</v>
      </c>
      <c r="B41" s="47" t="s">
        <v>95</v>
      </c>
      <c r="C41" s="47" t="s">
        <v>96</v>
      </c>
      <c r="D41" s="47" t="s">
        <v>97</v>
      </c>
      <c r="E41" s="47">
        <v>1280000</v>
      </c>
      <c r="F41" s="47">
        <v>0</v>
      </c>
      <c r="G41" s="47"/>
      <c r="H41" s="47"/>
      <c r="I41" s="47"/>
      <c r="J41" s="48"/>
      <c r="K41" s="47"/>
      <c r="L41" s="47"/>
      <c r="M41" s="47"/>
      <c r="N41" s="47"/>
      <c r="O41" s="47"/>
      <c r="P41" s="47"/>
      <c r="Q41" s="47"/>
      <c r="R41" s="47" t="s">
        <v>28</v>
      </c>
      <c r="S41" s="47"/>
      <c r="T41" s="47">
        <v>43</v>
      </c>
      <c r="U41" s="47"/>
      <c r="V41" s="47"/>
      <c r="W41" s="47"/>
      <c r="X41" s="47"/>
      <c r="Y41" s="47"/>
      <c r="Z41" s="49">
        <v>120</v>
      </c>
      <c r="AA41" s="50">
        <v>0.37876151484135112</v>
      </c>
      <c r="AB41" s="50">
        <v>0.2829956297179182</v>
      </c>
      <c r="AC41" s="52">
        <v>1.6879432624113475</v>
      </c>
      <c r="AD41" s="50">
        <v>0.78323346899020552</v>
      </c>
    </row>
    <row r="42" spans="1:30" x14ac:dyDescent="0.25">
      <c r="A42" s="44" t="s">
        <v>61</v>
      </c>
      <c r="B42" s="44" t="s">
        <v>95</v>
      </c>
      <c r="C42" s="44" t="s">
        <v>96</v>
      </c>
      <c r="D42" s="44" t="s">
        <v>97</v>
      </c>
      <c r="E42" s="44">
        <v>1344000</v>
      </c>
      <c r="F42" s="44">
        <v>0</v>
      </c>
      <c r="G42" s="44"/>
      <c r="H42" s="44"/>
      <c r="I42" s="44"/>
      <c r="J42" s="45"/>
      <c r="K42" s="44"/>
      <c r="L42" s="44"/>
      <c r="M42" s="44"/>
      <c r="N42" s="44"/>
      <c r="O42" s="44"/>
      <c r="P42" s="44"/>
      <c r="Q42" s="44"/>
      <c r="R42" s="44" t="s">
        <v>33</v>
      </c>
      <c r="S42" s="44"/>
      <c r="T42" s="44">
        <v>57</v>
      </c>
      <c r="U42" s="44"/>
      <c r="V42" s="44"/>
      <c r="W42" s="44"/>
      <c r="X42" s="44"/>
      <c r="Y42" s="44"/>
      <c r="Z42" s="49">
        <v>60</v>
      </c>
      <c r="AA42" s="50">
        <v>0.71289662231320383</v>
      </c>
      <c r="AB42" s="52">
        <v>1.571315057608264</v>
      </c>
      <c r="AC42" s="52">
        <v>1.6515366430260048</v>
      </c>
      <c r="AD42" s="52">
        <v>1.3119161076491574</v>
      </c>
    </row>
    <row r="43" spans="1:30" x14ac:dyDescent="0.25">
      <c r="A43" s="47" t="s">
        <v>99</v>
      </c>
      <c r="B43" s="47" t="s">
        <v>95</v>
      </c>
      <c r="C43" s="47" t="s">
        <v>96</v>
      </c>
      <c r="D43" s="47">
        <v>114200</v>
      </c>
      <c r="E43" s="47">
        <v>1543000</v>
      </c>
      <c r="F43" s="47">
        <v>7.4010000000000006E-2</v>
      </c>
      <c r="G43" s="47">
        <v>37.876151484135114</v>
      </c>
      <c r="H43" s="47">
        <v>120</v>
      </c>
      <c r="I43" s="51">
        <v>3.634321665588784</v>
      </c>
      <c r="J43" s="48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>
        <v>1</v>
      </c>
      <c r="V43" s="47">
        <v>120</v>
      </c>
      <c r="W43" s="47">
        <v>3.634321665588784</v>
      </c>
      <c r="X43" s="47"/>
      <c r="Y43" s="47"/>
      <c r="Z43" s="49">
        <v>30</v>
      </c>
      <c r="AA43" s="52">
        <v>2.7308085977482093</v>
      </c>
      <c r="AB43" s="52">
        <v>1.9622566547477158</v>
      </c>
      <c r="AC43" s="52">
        <v>2.4137115839243499</v>
      </c>
      <c r="AD43" s="52">
        <v>2.3689256121400919</v>
      </c>
    </row>
    <row r="44" spans="1:30" x14ac:dyDescent="0.25">
      <c r="A44" s="44" t="s">
        <v>100</v>
      </c>
      <c r="B44" s="44" t="s">
        <v>95</v>
      </c>
      <c r="C44" s="44" t="s">
        <v>96</v>
      </c>
      <c r="D44" s="44">
        <v>105800</v>
      </c>
      <c r="E44" s="44">
        <v>1486000</v>
      </c>
      <c r="F44" s="44">
        <v>7.1230000000000002E-2</v>
      </c>
      <c r="G44" s="44">
        <v>28.299562971791818</v>
      </c>
      <c r="H44" s="44">
        <v>120</v>
      </c>
      <c r="I44" s="53">
        <v>3.3428463618370836</v>
      </c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>
        <v>2</v>
      </c>
      <c r="V44" s="44">
        <v>120</v>
      </c>
      <c r="W44" s="44">
        <v>3.3428463618370836</v>
      </c>
      <c r="X44" s="44"/>
      <c r="Y44" s="44"/>
      <c r="Z44" s="49">
        <v>15</v>
      </c>
      <c r="AA44" s="50">
        <v>0.36750255885363359</v>
      </c>
      <c r="AB44" s="50">
        <v>0.31946762018275726</v>
      </c>
      <c r="AC44" s="50">
        <v>0.37829787234042556</v>
      </c>
      <c r="AD44" s="50">
        <v>0.3550893504589388</v>
      </c>
    </row>
    <row r="45" spans="1:30" ht="15.75" thickBot="1" x14ac:dyDescent="0.3">
      <c r="A45" s="47" t="s">
        <v>101</v>
      </c>
      <c r="B45" s="47" t="s">
        <v>95</v>
      </c>
      <c r="C45" s="47" t="s">
        <v>96</v>
      </c>
      <c r="D45" s="47">
        <v>548000</v>
      </c>
      <c r="E45" s="47">
        <v>1535000</v>
      </c>
      <c r="F45" s="47">
        <v>0.35699999999999998</v>
      </c>
      <c r="G45" s="47">
        <v>168.79432624113474</v>
      </c>
      <c r="H45" s="47">
        <v>120</v>
      </c>
      <c r="I45" s="51">
        <v>5.1286809692813975</v>
      </c>
      <c r="J45" s="48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>
        <v>3</v>
      </c>
      <c r="V45" s="47">
        <v>120</v>
      </c>
      <c r="W45" s="47">
        <v>5.1286809692813975</v>
      </c>
      <c r="X45" s="47"/>
      <c r="Y45" s="47"/>
      <c r="Z45" s="54">
        <v>0</v>
      </c>
      <c r="AA45" s="55">
        <v>1</v>
      </c>
      <c r="AB45" s="55">
        <v>1</v>
      </c>
      <c r="AC45" s="55">
        <v>1</v>
      </c>
      <c r="AD45" s="55">
        <v>1</v>
      </c>
    </row>
    <row r="46" spans="1:30" ht="16.5" thickTop="1" thickBot="1" x14ac:dyDescent="0.3">
      <c r="A46" s="44" t="s">
        <v>102</v>
      </c>
      <c r="B46" s="44" t="s">
        <v>95</v>
      </c>
      <c r="C46" s="44" t="s">
        <v>96</v>
      </c>
      <c r="D46" s="44">
        <v>205000</v>
      </c>
      <c r="E46" s="44">
        <v>1471000</v>
      </c>
      <c r="F46" s="44">
        <v>0.13930000000000001</v>
      </c>
      <c r="G46" s="44">
        <v>71.289662231320378</v>
      </c>
      <c r="H46" s="44">
        <v>60</v>
      </c>
      <c r="I46" s="53">
        <v>4.2667513271651689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>
        <v>4</v>
      </c>
      <c r="V46" s="44">
        <v>60</v>
      </c>
      <c r="W46" s="44">
        <v>4.2667513271651689</v>
      </c>
      <c r="X46" s="44"/>
      <c r="Y46" s="44"/>
    </row>
    <row r="47" spans="1:30" x14ac:dyDescent="0.25">
      <c r="A47" s="47" t="s">
        <v>103</v>
      </c>
      <c r="B47" s="47" t="s">
        <v>95</v>
      </c>
      <c r="C47" s="47" t="s">
        <v>96</v>
      </c>
      <c r="D47" s="47">
        <v>580200</v>
      </c>
      <c r="E47" s="47">
        <v>1467000</v>
      </c>
      <c r="F47" s="47">
        <v>0.39550000000000002</v>
      </c>
      <c r="G47" s="47">
        <v>157.1315057608264</v>
      </c>
      <c r="H47" s="47">
        <v>60</v>
      </c>
      <c r="I47" s="51">
        <v>5.0570830710545298</v>
      </c>
      <c r="J47" s="48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>
        <v>5</v>
      </c>
      <c r="V47" s="47">
        <v>60</v>
      </c>
      <c r="W47" s="47">
        <v>5.0570830710545298</v>
      </c>
      <c r="X47" s="47"/>
      <c r="Y47" s="47"/>
      <c r="Z47" s="56" t="s">
        <v>34</v>
      </c>
      <c r="AA47" s="65">
        <v>-2.3692059649153157E-3</v>
      </c>
    </row>
    <row r="48" spans="1:30" x14ac:dyDescent="0.25">
      <c r="A48" s="44" t="s">
        <v>104</v>
      </c>
      <c r="B48" s="44" t="s">
        <v>95</v>
      </c>
      <c r="C48" s="44" t="s">
        <v>96</v>
      </c>
      <c r="D48" s="44">
        <v>498800</v>
      </c>
      <c r="E48" s="44">
        <v>1428000</v>
      </c>
      <c r="F48" s="44">
        <v>0.3493</v>
      </c>
      <c r="G48" s="44">
        <v>165.15366430260048</v>
      </c>
      <c r="H48" s="44">
        <v>60</v>
      </c>
      <c r="I48" s="53">
        <v>5.1068763393145451</v>
      </c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>
        <v>6</v>
      </c>
      <c r="V48" s="44">
        <v>60</v>
      </c>
      <c r="W48" s="44">
        <v>5.1068763393145451</v>
      </c>
      <c r="X48" s="44"/>
      <c r="Y48" s="44"/>
      <c r="Z48" s="58" t="s">
        <v>35</v>
      </c>
      <c r="AA48" s="59">
        <v>4.6018644179517754</v>
      </c>
    </row>
    <row r="49" spans="1:30" ht="17.25" x14ac:dyDescent="0.25">
      <c r="A49" s="47" t="s">
        <v>105</v>
      </c>
      <c r="B49" s="47" t="s">
        <v>95</v>
      </c>
      <c r="C49" s="47" t="s">
        <v>96</v>
      </c>
      <c r="D49" s="47">
        <v>779900</v>
      </c>
      <c r="E49" s="47">
        <v>1461000</v>
      </c>
      <c r="F49" s="47">
        <v>0.53359999999999996</v>
      </c>
      <c r="G49" s="47">
        <v>273.08085977482091</v>
      </c>
      <c r="H49" s="47">
        <v>30</v>
      </c>
      <c r="I49" s="51">
        <v>5.6097679409808228</v>
      </c>
      <c r="J49" s="48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>
        <v>7</v>
      </c>
      <c r="V49" s="47">
        <v>30</v>
      </c>
      <c r="W49" s="47">
        <v>5.6097679409808228</v>
      </c>
      <c r="X49" s="47"/>
      <c r="Y49" s="47"/>
      <c r="Z49" s="58" t="s">
        <v>36</v>
      </c>
      <c r="AA49" s="76">
        <v>1.744322439086058E-2</v>
      </c>
    </row>
    <row r="50" spans="1:30" ht="18" x14ac:dyDescent="0.35">
      <c r="A50" s="44" t="s">
        <v>106</v>
      </c>
      <c r="B50" s="44" t="s">
        <v>95</v>
      </c>
      <c r="C50" s="44" t="s">
        <v>96</v>
      </c>
      <c r="D50" s="44">
        <v>721600</v>
      </c>
      <c r="E50" s="44">
        <v>1461000</v>
      </c>
      <c r="F50" s="44">
        <v>0.49390000000000001</v>
      </c>
      <c r="G50" s="44">
        <v>196.22566547477157</v>
      </c>
      <c r="H50" s="44">
        <v>30</v>
      </c>
      <c r="I50" s="53">
        <v>5.2792653513934003</v>
      </c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8</v>
      </c>
      <c r="V50" s="44">
        <v>30</v>
      </c>
      <c r="W50" s="44">
        <v>5.2792653513934003</v>
      </c>
      <c r="X50" s="44"/>
      <c r="Y50" s="44"/>
      <c r="Z50" s="58" t="s">
        <v>37</v>
      </c>
      <c r="AA50" s="66">
        <v>292.56518463337608</v>
      </c>
    </row>
    <row r="51" spans="1:30" ht="18.75" x14ac:dyDescent="0.35">
      <c r="A51" s="47" t="s">
        <v>107</v>
      </c>
      <c r="B51" s="47" t="s">
        <v>95</v>
      </c>
      <c r="C51" s="47" t="s">
        <v>96</v>
      </c>
      <c r="D51" s="47">
        <v>754500</v>
      </c>
      <c r="E51" s="47">
        <v>1478000</v>
      </c>
      <c r="F51" s="47">
        <v>0.51049999999999995</v>
      </c>
      <c r="G51" s="47">
        <v>241.37115839243501</v>
      </c>
      <c r="H51" s="47">
        <v>30</v>
      </c>
      <c r="I51" s="51">
        <v>5.4863358251064787</v>
      </c>
      <c r="J51" s="48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>
        <v>9</v>
      </c>
      <c r="V51" s="47">
        <v>30</v>
      </c>
      <c r="W51" s="47">
        <v>5.4863358251064787</v>
      </c>
      <c r="X51" s="47"/>
      <c r="Y51" s="47"/>
      <c r="Z51" s="58" t="s">
        <v>38</v>
      </c>
      <c r="AA51" s="59">
        <v>4.7384119298306313</v>
      </c>
    </row>
    <row r="52" spans="1:30" ht="15.75" thickBot="1" x14ac:dyDescent="0.3">
      <c r="A52" s="44" t="s">
        <v>108</v>
      </c>
      <c r="B52" s="44" t="s">
        <v>95</v>
      </c>
      <c r="C52" s="44" t="s">
        <v>96</v>
      </c>
      <c r="D52" s="44">
        <v>106300</v>
      </c>
      <c r="E52" s="44">
        <v>1481000</v>
      </c>
      <c r="F52" s="44">
        <v>7.1809999999999999E-2</v>
      </c>
      <c r="G52" s="44">
        <v>36.750255885363359</v>
      </c>
      <c r="H52" s="44">
        <v>15</v>
      </c>
      <c r="I52" s="53">
        <v>3.6041451885016351</v>
      </c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>
        <v>10</v>
      </c>
      <c r="V52" s="44">
        <v>15</v>
      </c>
      <c r="W52" s="44">
        <v>3.6041451885016351</v>
      </c>
      <c r="X52" s="44"/>
      <c r="Y52" s="44"/>
      <c r="Z52" s="62" t="s">
        <v>7</v>
      </c>
      <c r="AA52" s="63" t="s">
        <v>39</v>
      </c>
    </row>
    <row r="53" spans="1:30" x14ac:dyDescent="0.25">
      <c r="A53" s="47" t="s">
        <v>109</v>
      </c>
      <c r="B53" s="47" t="s">
        <v>95</v>
      </c>
      <c r="C53" s="47" t="s">
        <v>96</v>
      </c>
      <c r="D53" s="47">
        <v>119900</v>
      </c>
      <c r="E53" s="47">
        <v>1491000</v>
      </c>
      <c r="F53" s="47">
        <v>8.0409999999999995E-2</v>
      </c>
      <c r="G53" s="47">
        <v>31.946762018275727</v>
      </c>
      <c r="H53" s="47">
        <v>15</v>
      </c>
      <c r="I53" s="51">
        <v>3.4640708304068788</v>
      </c>
      <c r="J53" s="48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>
        <v>11</v>
      </c>
      <c r="V53" s="47">
        <v>15</v>
      </c>
      <c r="W53" s="47">
        <v>3.4640708304068788</v>
      </c>
      <c r="X53" s="47"/>
      <c r="Y53" s="47"/>
    </row>
    <row r="54" spans="1:30" x14ac:dyDescent="0.25">
      <c r="A54" s="44" t="s">
        <v>110</v>
      </c>
      <c r="B54" s="44" t="s">
        <v>95</v>
      </c>
      <c r="C54" s="44" t="s">
        <v>96</v>
      </c>
      <c r="D54" s="44">
        <v>118200</v>
      </c>
      <c r="E54" s="44">
        <v>1477000</v>
      </c>
      <c r="F54" s="44">
        <v>8.0009999999999998E-2</v>
      </c>
      <c r="G54" s="44">
        <v>37.829787234042556</v>
      </c>
      <c r="H54" s="44">
        <v>15</v>
      </c>
      <c r="I54" s="53">
        <v>3.6330968143637912</v>
      </c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12</v>
      </c>
      <c r="V54" s="44">
        <v>15</v>
      </c>
      <c r="W54" s="44">
        <v>3.6330968143637912</v>
      </c>
      <c r="X54" s="44"/>
      <c r="Y54" s="44"/>
    </row>
    <row r="55" spans="1:30" x14ac:dyDescent="0.25">
      <c r="A55" s="47" t="s">
        <v>111</v>
      </c>
      <c r="B55" s="47" t="s">
        <v>95</v>
      </c>
      <c r="C55" s="47" t="s">
        <v>96</v>
      </c>
      <c r="D55" s="47">
        <v>297200</v>
      </c>
      <c r="E55" s="47">
        <v>1521000</v>
      </c>
      <c r="F55" s="47">
        <v>0.19539999999999999</v>
      </c>
      <c r="G55" s="47">
        <v>100</v>
      </c>
      <c r="H55" s="47">
        <v>0</v>
      </c>
      <c r="I55" s="51">
        <v>4.6051701859880918</v>
      </c>
      <c r="J55" s="48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>
        <v>13</v>
      </c>
      <c r="V55" s="47">
        <v>0</v>
      </c>
      <c r="W55" s="47">
        <v>4.6051701859880918</v>
      </c>
      <c r="X55" s="47"/>
      <c r="Y55" s="47"/>
    </row>
    <row r="56" spans="1:30" x14ac:dyDescent="0.25">
      <c r="A56" s="44" t="s">
        <v>112</v>
      </c>
      <c r="B56" s="44" t="s">
        <v>95</v>
      </c>
      <c r="C56" s="44" t="s">
        <v>96</v>
      </c>
      <c r="D56" s="44">
        <v>377300</v>
      </c>
      <c r="E56" s="44">
        <v>1499000</v>
      </c>
      <c r="F56" s="44">
        <v>0.25169999999999998</v>
      </c>
      <c r="G56" s="44">
        <v>100</v>
      </c>
      <c r="H56" s="44">
        <v>0</v>
      </c>
      <c r="I56" s="53">
        <v>4.6051701859880918</v>
      </c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14</v>
      </c>
      <c r="V56" s="44">
        <v>0</v>
      </c>
      <c r="W56" s="44">
        <v>4.6051701859880918</v>
      </c>
      <c r="X56" s="44"/>
      <c r="Y56" s="44"/>
    </row>
    <row r="57" spans="1:30" x14ac:dyDescent="0.25">
      <c r="A57" s="47" t="s">
        <v>113</v>
      </c>
      <c r="B57" s="47" t="s">
        <v>95</v>
      </c>
      <c r="C57" s="47" t="s">
        <v>96</v>
      </c>
      <c r="D57" s="47">
        <v>298700</v>
      </c>
      <c r="E57" s="47">
        <v>1412000</v>
      </c>
      <c r="F57" s="47">
        <v>0.21149999999999999</v>
      </c>
      <c r="G57" s="47">
        <v>100</v>
      </c>
      <c r="H57" s="47">
        <v>0</v>
      </c>
      <c r="I57" s="51">
        <v>4.6051701859880918</v>
      </c>
      <c r="J57" s="48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>
        <v>15</v>
      </c>
      <c r="V57" s="47">
        <v>0</v>
      </c>
      <c r="W57" s="47">
        <v>4.6051701859880918</v>
      </c>
      <c r="X57" s="47"/>
      <c r="Y57" s="47"/>
    </row>
    <row r="58" spans="1:30" ht="15.75" thickBo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30" ht="16.5" thickTop="1" thickBot="1" x14ac:dyDescent="0.3">
      <c r="A59" s="47" t="s">
        <v>56</v>
      </c>
      <c r="B59" s="47" t="s">
        <v>114</v>
      </c>
      <c r="C59" s="47" t="s">
        <v>115</v>
      </c>
      <c r="D59" s="47">
        <v>28.62</v>
      </c>
      <c r="E59" s="47">
        <v>1295000</v>
      </c>
      <c r="F59" s="47">
        <v>2.2099999999999998E-5</v>
      </c>
      <c r="G59" s="47"/>
      <c r="H59" s="47"/>
      <c r="I59" s="47"/>
      <c r="J59" s="48"/>
      <c r="K59" s="47"/>
      <c r="L59" s="47"/>
      <c r="M59" s="47"/>
      <c r="N59" s="47"/>
      <c r="O59" s="47"/>
      <c r="P59" s="47"/>
      <c r="Q59" s="47"/>
      <c r="R59" s="47" t="s">
        <v>116</v>
      </c>
      <c r="S59" s="47"/>
      <c r="T59" s="47">
        <v>4</v>
      </c>
      <c r="U59" s="47"/>
      <c r="V59" s="47"/>
      <c r="W59" s="47"/>
      <c r="X59" s="47"/>
      <c r="Y59" s="47"/>
      <c r="Z59" s="46" t="s">
        <v>28</v>
      </c>
      <c r="AA59" s="46" t="s">
        <v>29</v>
      </c>
      <c r="AB59" s="46" t="s">
        <v>30</v>
      </c>
      <c r="AC59" s="46" t="s">
        <v>31</v>
      </c>
      <c r="AD59" s="46" t="s">
        <v>32</v>
      </c>
    </row>
    <row r="60" spans="1:30" ht="15.75" thickTop="1" x14ac:dyDescent="0.25">
      <c r="A60" s="44" t="s">
        <v>60</v>
      </c>
      <c r="B60" s="44" t="s">
        <v>114</v>
      </c>
      <c r="C60" s="44" t="s">
        <v>115</v>
      </c>
      <c r="D60" s="44" t="s">
        <v>97</v>
      </c>
      <c r="E60" s="44">
        <v>1280000</v>
      </c>
      <c r="F60" s="44">
        <v>0</v>
      </c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 t="s">
        <v>28</v>
      </c>
      <c r="S60" s="44"/>
      <c r="T60" s="44">
        <v>62</v>
      </c>
      <c r="U60" s="44"/>
      <c r="V60" s="44"/>
      <c r="W60" s="44"/>
      <c r="X60" s="44"/>
      <c r="Y60" s="44"/>
      <c r="Z60" s="49">
        <v>120</v>
      </c>
      <c r="AA60" s="68" t="s">
        <v>367</v>
      </c>
      <c r="AB60" s="68" t="s">
        <v>368</v>
      </c>
      <c r="AC60" s="68" t="s">
        <v>356</v>
      </c>
      <c r="AD60" s="68" t="s">
        <v>43</v>
      </c>
    </row>
    <row r="61" spans="1:30" x14ac:dyDescent="0.25">
      <c r="A61" s="47" t="s">
        <v>61</v>
      </c>
      <c r="B61" s="47" t="s">
        <v>114</v>
      </c>
      <c r="C61" s="47" t="s">
        <v>115</v>
      </c>
      <c r="D61" s="47">
        <v>28.6</v>
      </c>
      <c r="E61" s="47">
        <v>1344000</v>
      </c>
      <c r="F61" s="47">
        <v>2.1290000000000001E-5</v>
      </c>
      <c r="G61" s="47"/>
      <c r="H61" s="47"/>
      <c r="I61" s="47"/>
      <c r="J61" s="48"/>
      <c r="K61" s="47"/>
      <c r="L61" s="47"/>
      <c r="M61" s="47"/>
      <c r="N61" s="47"/>
      <c r="O61" s="47"/>
      <c r="P61" s="47"/>
      <c r="Q61" s="47"/>
      <c r="R61" s="47" t="s">
        <v>33</v>
      </c>
      <c r="S61" s="47"/>
      <c r="T61" s="47">
        <v>76</v>
      </c>
      <c r="U61" s="47"/>
      <c r="V61" s="47"/>
      <c r="W61" s="47"/>
      <c r="X61" s="47"/>
      <c r="Y61" s="47"/>
      <c r="Z61" s="49">
        <v>60</v>
      </c>
      <c r="AA61" s="68" t="s">
        <v>369</v>
      </c>
      <c r="AB61" s="68" t="s">
        <v>370</v>
      </c>
      <c r="AC61" s="68" t="s">
        <v>371</v>
      </c>
      <c r="AD61" s="68" t="s">
        <v>43</v>
      </c>
    </row>
    <row r="62" spans="1:30" x14ac:dyDescent="0.25">
      <c r="A62" s="44" t="s">
        <v>117</v>
      </c>
      <c r="B62" s="44" t="s">
        <v>114</v>
      </c>
      <c r="C62" s="44" t="s">
        <v>115</v>
      </c>
      <c r="D62" s="44">
        <v>911.9</v>
      </c>
      <c r="E62" s="44">
        <v>1485000</v>
      </c>
      <c r="F62" s="44">
        <v>6.1430000000000002E-4</v>
      </c>
      <c r="G62" s="44">
        <v>0.38185352986348564</v>
      </c>
      <c r="H62" s="44">
        <v>120</v>
      </c>
      <c r="I62" s="53" t="s">
        <v>372</v>
      </c>
      <c r="J62" s="45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 t="s">
        <v>43</v>
      </c>
      <c r="V62" s="44">
        <v>30</v>
      </c>
      <c r="W62" s="44">
        <v>2.514453314126424</v>
      </c>
      <c r="X62" s="44"/>
      <c r="Y62" s="44"/>
      <c r="Z62" s="49">
        <v>30</v>
      </c>
      <c r="AA62" s="50">
        <v>0.12359849976427917</v>
      </c>
      <c r="AB62" s="50">
        <v>0.18029174626664365</v>
      </c>
      <c r="AC62" s="70">
        <v>6.1993563916418838E-2</v>
      </c>
      <c r="AD62" s="50">
        <v>0.12196126998244723</v>
      </c>
    </row>
    <row r="63" spans="1:30" x14ac:dyDescent="0.25">
      <c r="A63" s="47" t="s">
        <v>118</v>
      </c>
      <c r="B63" s="47" t="s">
        <v>114</v>
      </c>
      <c r="C63" s="47" t="s">
        <v>115</v>
      </c>
      <c r="D63" s="47">
        <v>396.1</v>
      </c>
      <c r="E63" s="47">
        <v>1399000</v>
      </c>
      <c r="F63" s="47">
        <v>2.831E-4</v>
      </c>
      <c r="G63" s="47">
        <v>0.19525065873566508</v>
      </c>
      <c r="H63" s="47">
        <v>120</v>
      </c>
      <c r="I63" s="51" t="s">
        <v>373</v>
      </c>
      <c r="J63" s="48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 t="s">
        <v>43</v>
      </c>
      <c r="V63" s="47">
        <v>30</v>
      </c>
      <c r="W63" s="47">
        <v>2.8919912583894858</v>
      </c>
      <c r="X63" s="47"/>
      <c r="Y63" s="47"/>
      <c r="Z63" s="49">
        <v>15</v>
      </c>
      <c r="AA63" s="50">
        <v>0.43107429304811234</v>
      </c>
      <c r="AB63" s="50">
        <v>0.51179461426432393</v>
      </c>
      <c r="AC63" s="50">
        <v>0.37870182395060192</v>
      </c>
      <c r="AD63" s="50">
        <v>0.44052357708767942</v>
      </c>
    </row>
    <row r="64" spans="1:30" ht="15.75" thickBot="1" x14ac:dyDescent="0.3">
      <c r="A64" s="44" t="s">
        <v>119</v>
      </c>
      <c r="B64" s="44" t="s">
        <v>114</v>
      </c>
      <c r="C64" s="44" t="s">
        <v>115</v>
      </c>
      <c r="D64" s="44">
        <v>771.3</v>
      </c>
      <c r="E64" s="44">
        <v>1468000</v>
      </c>
      <c r="F64" s="44">
        <v>5.2550000000000003E-4</v>
      </c>
      <c r="G64" s="44">
        <v>0.34027022708644761</v>
      </c>
      <c r="H64" s="44">
        <v>120</v>
      </c>
      <c r="I64" s="53" t="s">
        <v>374</v>
      </c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 t="s">
        <v>43</v>
      </c>
      <c r="V64" s="44">
        <v>30</v>
      </c>
      <c r="W64" s="44">
        <v>1.8244454788629472</v>
      </c>
      <c r="X64" s="44"/>
      <c r="Y64" s="44"/>
      <c r="Z64" s="54">
        <v>0</v>
      </c>
      <c r="AA64" s="55">
        <v>1</v>
      </c>
      <c r="AB64" s="55">
        <v>1</v>
      </c>
      <c r="AC64" s="55">
        <v>1</v>
      </c>
      <c r="AD64" s="55">
        <v>1</v>
      </c>
    </row>
    <row r="65" spans="1:30" ht="16.5" thickTop="1" thickBot="1" x14ac:dyDescent="0.3">
      <c r="A65" s="47" t="s">
        <v>120</v>
      </c>
      <c r="B65" s="47" t="s">
        <v>114</v>
      </c>
      <c r="C65" s="47" t="s">
        <v>115</v>
      </c>
      <c r="D65" s="47">
        <v>1345</v>
      </c>
      <c r="E65" s="47">
        <v>1427000</v>
      </c>
      <c r="F65" s="47">
        <v>9.4269999999999998E-4</v>
      </c>
      <c r="G65" s="47">
        <v>0.59091160546267985</v>
      </c>
      <c r="H65" s="47">
        <v>60</v>
      </c>
      <c r="I65" s="51" t="s">
        <v>375</v>
      </c>
      <c r="J65" s="48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 t="s">
        <v>43</v>
      </c>
      <c r="V65" s="47">
        <v>15</v>
      </c>
      <c r="W65" s="47">
        <v>3.7636953559165831</v>
      </c>
      <c r="X65" s="47"/>
      <c r="Y65" s="47"/>
    </row>
    <row r="66" spans="1:30" x14ac:dyDescent="0.25">
      <c r="A66" s="44" t="s">
        <v>121</v>
      </c>
      <c r="B66" s="44" t="s">
        <v>114</v>
      </c>
      <c r="C66" s="44" t="s">
        <v>115</v>
      </c>
      <c r="D66" s="44">
        <v>939.5</v>
      </c>
      <c r="E66" s="44">
        <v>1405000</v>
      </c>
      <c r="F66" s="44">
        <v>6.6870000000000005E-4</v>
      </c>
      <c r="G66" s="44">
        <v>0.47551267561772059</v>
      </c>
      <c r="H66" s="44">
        <v>60</v>
      </c>
      <c r="I66" s="53" t="s">
        <v>376</v>
      </c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 t="s">
        <v>43</v>
      </c>
      <c r="V66" s="44">
        <v>15</v>
      </c>
      <c r="W66" s="44">
        <v>3.935338307550686</v>
      </c>
      <c r="X66" s="44"/>
      <c r="Y66" s="44"/>
      <c r="Z66" s="56" t="s">
        <v>34</v>
      </c>
      <c r="AA66" s="57">
        <v>-7.3162450073171306E-2</v>
      </c>
    </row>
    <row r="67" spans="1:30" x14ac:dyDescent="0.25">
      <c r="A67" s="47" t="s">
        <v>122</v>
      </c>
      <c r="B67" s="47" t="s">
        <v>114</v>
      </c>
      <c r="C67" s="47" t="s">
        <v>115</v>
      </c>
      <c r="D67" s="47">
        <v>614.79999999999995</v>
      </c>
      <c r="E67" s="47">
        <v>1416000</v>
      </c>
      <c r="F67" s="47">
        <v>4.3419999999999998E-4</v>
      </c>
      <c r="G67" s="47">
        <v>0.27947875406821793</v>
      </c>
      <c r="H67" s="47">
        <v>60</v>
      </c>
      <c r="I67" s="51" t="s">
        <v>377</v>
      </c>
      <c r="J67" s="48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 t="s">
        <v>43</v>
      </c>
      <c r="V67" s="47">
        <v>15</v>
      </c>
      <c r="W67" s="47">
        <v>3.6341640582490866</v>
      </c>
      <c r="X67" s="47"/>
      <c r="Y67" s="47"/>
      <c r="Z67" s="58" t="s">
        <v>35</v>
      </c>
      <c r="AA67" s="59">
        <v>4.6951698989930684</v>
      </c>
    </row>
    <row r="68" spans="1:30" ht="17.25" x14ac:dyDescent="0.25">
      <c r="A68" s="44" t="s">
        <v>123</v>
      </c>
      <c r="B68" s="44" t="s">
        <v>114</v>
      </c>
      <c r="C68" s="44" t="s">
        <v>115</v>
      </c>
      <c r="D68" s="44">
        <v>25830</v>
      </c>
      <c r="E68" s="44">
        <v>1329000</v>
      </c>
      <c r="F68" s="44">
        <v>1.9429999999999999E-2</v>
      </c>
      <c r="G68" s="44">
        <v>12.359849976427917</v>
      </c>
      <c r="H68" s="44">
        <v>30</v>
      </c>
      <c r="I68" s="53">
        <v>2.514453314126424</v>
      </c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>
        <v>7</v>
      </c>
      <c r="V68" s="44">
        <v>0</v>
      </c>
      <c r="W68" s="44">
        <v>4.6051701859880918</v>
      </c>
      <c r="X68" s="44"/>
      <c r="Y68" s="44"/>
      <c r="Z68" s="58" t="s">
        <v>36</v>
      </c>
      <c r="AA68" s="60">
        <v>0.90285212520548952</v>
      </c>
    </row>
    <row r="69" spans="1:30" ht="18" x14ac:dyDescent="0.35">
      <c r="A69" s="47" t="s">
        <v>124</v>
      </c>
      <c r="B69" s="47" t="s">
        <v>114</v>
      </c>
      <c r="C69" s="47" t="s">
        <v>115</v>
      </c>
      <c r="D69" s="47">
        <v>35460</v>
      </c>
      <c r="E69" s="47">
        <v>1429000</v>
      </c>
      <c r="F69" s="47">
        <v>2.4819999999999998E-2</v>
      </c>
      <c r="G69" s="47">
        <v>18.029174626664364</v>
      </c>
      <c r="H69" s="47">
        <v>30</v>
      </c>
      <c r="I69" s="51">
        <v>2.8919912583894858</v>
      </c>
      <c r="J69" s="48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>
        <v>8</v>
      </c>
      <c r="V69" s="47">
        <v>0</v>
      </c>
      <c r="W69" s="47">
        <v>4.6051701859880918</v>
      </c>
      <c r="X69" s="47"/>
      <c r="Y69" s="47"/>
      <c r="Z69" s="58" t="s">
        <v>37</v>
      </c>
      <c r="AA69" s="61">
        <v>9.4740837665594064</v>
      </c>
    </row>
    <row r="70" spans="1:30" ht="18.75" x14ac:dyDescent="0.35">
      <c r="A70" s="44" t="s">
        <v>125</v>
      </c>
      <c r="B70" s="44" t="s">
        <v>114</v>
      </c>
      <c r="C70" s="44" t="s">
        <v>115</v>
      </c>
      <c r="D70" s="44">
        <v>13560</v>
      </c>
      <c r="E70" s="44">
        <v>1454000</v>
      </c>
      <c r="F70" s="44">
        <v>9.325E-3</v>
      </c>
      <c r="G70" s="44">
        <v>6.1993563916418841</v>
      </c>
      <c r="H70" s="44">
        <v>30</v>
      </c>
      <c r="I70" s="53">
        <v>1.8244454788629472</v>
      </c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>
        <v>9</v>
      </c>
      <c r="V70" s="44">
        <v>0</v>
      </c>
      <c r="W70" s="44">
        <v>4.6051701859880918</v>
      </c>
      <c r="X70" s="44"/>
      <c r="Y70" s="44"/>
      <c r="Z70" s="58" t="s">
        <v>38</v>
      </c>
      <c r="AA70" s="66">
        <v>146.3249001463426</v>
      </c>
    </row>
    <row r="71" spans="1:30" ht="15.75" thickBot="1" x14ac:dyDescent="0.3">
      <c r="A71" s="47" t="s">
        <v>126</v>
      </c>
      <c r="B71" s="47" t="s">
        <v>114</v>
      </c>
      <c r="C71" s="47" t="s">
        <v>115</v>
      </c>
      <c r="D71" s="47">
        <v>100800</v>
      </c>
      <c r="E71" s="47">
        <v>1488000</v>
      </c>
      <c r="F71" s="47">
        <v>6.7729999999999999E-2</v>
      </c>
      <c r="G71" s="47">
        <v>43.107429304811234</v>
      </c>
      <c r="H71" s="47">
        <v>15</v>
      </c>
      <c r="I71" s="51">
        <v>3.7636953559165831</v>
      </c>
      <c r="J71" s="48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>
        <v>10</v>
      </c>
      <c r="V71" s="47" t="s">
        <v>43</v>
      </c>
      <c r="W71" s="47" t="s">
        <v>43</v>
      </c>
      <c r="X71" s="47"/>
      <c r="Y71" s="47"/>
      <c r="Z71" s="62" t="s">
        <v>7</v>
      </c>
      <c r="AA71" s="63" t="s">
        <v>347</v>
      </c>
    </row>
    <row r="72" spans="1:30" x14ac:dyDescent="0.25">
      <c r="A72" s="44" t="s">
        <v>128</v>
      </c>
      <c r="B72" s="44" t="s">
        <v>114</v>
      </c>
      <c r="C72" s="44" t="s">
        <v>115</v>
      </c>
      <c r="D72" s="44">
        <v>102900</v>
      </c>
      <c r="E72" s="44">
        <v>1462000</v>
      </c>
      <c r="F72" s="44">
        <v>7.0430000000000006E-2</v>
      </c>
      <c r="G72" s="44">
        <v>51.179461426432397</v>
      </c>
      <c r="H72" s="44">
        <v>15</v>
      </c>
      <c r="I72" s="53">
        <v>3.935338307550686</v>
      </c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11</v>
      </c>
      <c r="V72" s="44" t="s">
        <v>43</v>
      </c>
      <c r="W72" s="44" t="s">
        <v>43</v>
      </c>
      <c r="X72" s="44"/>
      <c r="Y72" s="44"/>
    </row>
    <row r="73" spans="1:30" x14ac:dyDescent="0.25">
      <c r="A73" s="47" t="s">
        <v>129</v>
      </c>
      <c r="B73" s="47" t="s">
        <v>114</v>
      </c>
      <c r="C73" s="47" t="s">
        <v>115</v>
      </c>
      <c r="D73" s="47">
        <v>80720</v>
      </c>
      <c r="E73" s="47">
        <v>1419000</v>
      </c>
      <c r="F73" s="47">
        <v>5.6890000000000003E-2</v>
      </c>
      <c r="G73" s="47">
        <v>37.870182395060191</v>
      </c>
      <c r="H73" s="47">
        <v>15</v>
      </c>
      <c r="I73" s="51">
        <v>3.6341640582490866</v>
      </c>
      <c r="J73" s="48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>
        <v>12</v>
      </c>
      <c r="V73" s="47" t="s">
        <v>43</v>
      </c>
      <c r="W73" s="47" t="s">
        <v>43</v>
      </c>
      <c r="X73" s="47"/>
      <c r="Y73" s="47"/>
    </row>
    <row r="74" spans="1:30" x14ac:dyDescent="0.25">
      <c r="A74" s="44" t="s">
        <v>130</v>
      </c>
      <c r="B74" s="44" t="s">
        <v>114</v>
      </c>
      <c r="C74" s="44" t="s">
        <v>115</v>
      </c>
      <c r="D74" s="44">
        <v>227200</v>
      </c>
      <c r="E74" s="44">
        <v>1447000</v>
      </c>
      <c r="F74" s="44">
        <v>0.15709999999999999</v>
      </c>
      <c r="G74" s="44">
        <v>100</v>
      </c>
      <c r="H74" s="44">
        <v>0</v>
      </c>
      <c r="I74" s="53">
        <v>4.6051701859880918</v>
      </c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>
        <v>13</v>
      </c>
      <c r="V74" s="44" t="s">
        <v>43</v>
      </c>
      <c r="W74" s="44" t="s">
        <v>43</v>
      </c>
      <c r="X74" s="44"/>
      <c r="Y74" s="44"/>
    </row>
    <row r="75" spans="1:30" x14ac:dyDescent="0.25">
      <c r="A75" s="47" t="s">
        <v>131</v>
      </c>
      <c r="B75" s="47" t="s">
        <v>114</v>
      </c>
      <c r="C75" s="47" t="s">
        <v>115</v>
      </c>
      <c r="D75" s="47">
        <v>196300</v>
      </c>
      <c r="E75" s="47">
        <v>1427000</v>
      </c>
      <c r="F75" s="47">
        <v>0.1376</v>
      </c>
      <c r="G75" s="47">
        <v>100</v>
      </c>
      <c r="H75" s="47">
        <v>0</v>
      </c>
      <c r="I75" s="51">
        <v>4.6051701859880918</v>
      </c>
      <c r="J75" s="48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>
        <v>14</v>
      </c>
      <c r="V75" s="47" t="s">
        <v>43</v>
      </c>
      <c r="W75" s="47" t="s">
        <v>43</v>
      </c>
      <c r="X75" s="47"/>
      <c r="Y75" s="47"/>
    </row>
    <row r="76" spans="1:30" x14ac:dyDescent="0.25">
      <c r="A76" s="44" t="s">
        <v>132</v>
      </c>
      <c r="B76" s="44" t="s">
        <v>114</v>
      </c>
      <c r="C76" s="44" t="s">
        <v>115</v>
      </c>
      <c r="D76" s="44">
        <v>209200</v>
      </c>
      <c r="E76" s="44">
        <v>1393000</v>
      </c>
      <c r="F76" s="44">
        <v>0.1502</v>
      </c>
      <c r="G76" s="44">
        <v>100</v>
      </c>
      <c r="H76" s="44">
        <v>0</v>
      </c>
      <c r="I76" s="53">
        <v>4.6051701859880918</v>
      </c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>
        <v>15</v>
      </c>
      <c r="V76" s="44" t="s">
        <v>43</v>
      </c>
      <c r="W76" s="44" t="s">
        <v>43</v>
      </c>
      <c r="X76" s="44"/>
      <c r="Y76" s="44"/>
    </row>
    <row r="77" spans="1:30" ht="15.75" thickBot="1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8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30" ht="16.5" thickTop="1" thickBot="1" x14ac:dyDescent="0.3">
      <c r="A78" s="44" t="s">
        <v>56</v>
      </c>
      <c r="B78" s="44" t="s">
        <v>133</v>
      </c>
      <c r="C78" s="44" t="s">
        <v>134</v>
      </c>
      <c r="D78" s="44">
        <v>6376</v>
      </c>
      <c r="E78" s="44">
        <v>1295000</v>
      </c>
      <c r="F78" s="44">
        <v>4.9240000000000004E-3</v>
      </c>
      <c r="G78" s="44"/>
      <c r="H78" s="44"/>
      <c r="I78" s="44"/>
      <c r="J78" s="45"/>
      <c r="K78" s="44"/>
      <c r="L78" s="44"/>
      <c r="M78" s="44"/>
      <c r="N78" s="44"/>
      <c r="O78" s="44"/>
      <c r="P78" s="44"/>
      <c r="Q78" s="44"/>
      <c r="R78" s="44" t="s">
        <v>135</v>
      </c>
      <c r="S78" s="44"/>
      <c r="T78" s="44">
        <v>7</v>
      </c>
      <c r="U78" s="44"/>
      <c r="V78" s="44"/>
      <c r="W78" s="44"/>
      <c r="X78" s="44"/>
      <c r="Y78" s="44"/>
      <c r="Z78" s="46" t="s">
        <v>28</v>
      </c>
      <c r="AA78" s="46" t="s">
        <v>29</v>
      </c>
      <c r="AB78" s="46" t="s">
        <v>30</v>
      </c>
      <c r="AC78" s="46" t="s">
        <v>31</v>
      </c>
      <c r="AD78" s="46" t="s">
        <v>32</v>
      </c>
    </row>
    <row r="79" spans="1:30" ht="15.75" thickTop="1" x14ac:dyDescent="0.25">
      <c r="A79" s="47" t="s">
        <v>60</v>
      </c>
      <c r="B79" s="47" t="s">
        <v>133</v>
      </c>
      <c r="C79" s="47" t="s">
        <v>134</v>
      </c>
      <c r="D79" s="47">
        <v>5974</v>
      </c>
      <c r="E79" s="47">
        <v>1280000</v>
      </c>
      <c r="F79" s="47">
        <v>4.6680000000000003E-3</v>
      </c>
      <c r="G79" s="47"/>
      <c r="H79" s="47"/>
      <c r="I79" s="47"/>
      <c r="J79" s="48"/>
      <c r="K79" s="47"/>
      <c r="L79" s="47"/>
      <c r="M79" s="47"/>
      <c r="N79" s="47"/>
      <c r="O79" s="47"/>
      <c r="P79" s="47"/>
      <c r="Q79" s="47"/>
      <c r="R79" s="47" t="s">
        <v>28</v>
      </c>
      <c r="S79" s="47"/>
      <c r="T79" s="47">
        <v>119</v>
      </c>
      <c r="U79" s="47"/>
      <c r="V79" s="47"/>
      <c r="W79" s="47"/>
      <c r="X79" s="47"/>
      <c r="Y79" s="47"/>
      <c r="Z79" s="49">
        <v>120</v>
      </c>
      <c r="AA79" s="64" t="s">
        <v>378</v>
      </c>
      <c r="AB79" s="64" t="s">
        <v>379</v>
      </c>
      <c r="AC79" s="64" t="s">
        <v>378</v>
      </c>
      <c r="AD79" s="64" t="s">
        <v>43</v>
      </c>
    </row>
    <row r="80" spans="1:30" x14ac:dyDescent="0.25">
      <c r="A80" s="44" t="s">
        <v>61</v>
      </c>
      <c r="B80" s="44" t="s">
        <v>133</v>
      </c>
      <c r="C80" s="44" t="s">
        <v>134</v>
      </c>
      <c r="D80" s="44">
        <v>8199</v>
      </c>
      <c r="E80" s="44">
        <v>1344000</v>
      </c>
      <c r="F80" s="44">
        <v>6.1029999999999999E-3</v>
      </c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 t="s">
        <v>33</v>
      </c>
      <c r="S80" s="44"/>
      <c r="T80" s="44">
        <v>133</v>
      </c>
      <c r="U80" s="44"/>
      <c r="V80" s="44"/>
      <c r="W80" s="44"/>
      <c r="X80" s="44"/>
      <c r="Y80" s="44"/>
      <c r="Z80" s="49">
        <v>60</v>
      </c>
      <c r="AA80" s="64" t="s">
        <v>378</v>
      </c>
      <c r="AB80" s="64" t="s">
        <v>379</v>
      </c>
      <c r="AC80" s="64" t="s">
        <v>378</v>
      </c>
      <c r="AD80" s="64" t="s">
        <v>43</v>
      </c>
    </row>
    <row r="81" spans="1:30" x14ac:dyDescent="0.25">
      <c r="A81" s="47" t="s">
        <v>136</v>
      </c>
      <c r="B81" s="47" t="s">
        <v>133</v>
      </c>
      <c r="C81" s="47" t="s">
        <v>134</v>
      </c>
      <c r="D81" s="47" t="s">
        <v>97</v>
      </c>
      <c r="E81" s="47">
        <v>1395000</v>
      </c>
      <c r="F81" s="47">
        <v>0</v>
      </c>
      <c r="G81" s="47">
        <v>-0.32641440174864111</v>
      </c>
      <c r="H81" s="47">
        <v>120</v>
      </c>
      <c r="I81" s="47" t="s">
        <v>43</v>
      </c>
      <c r="J81" s="48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 t="s">
        <v>43</v>
      </c>
      <c r="V81" s="47">
        <v>15</v>
      </c>
      <c r="W81" s="47">
        <v>-2.2126914127147534</v>
      </c>
      <c r="X81" s="47"/>
      <c r="Y81" s="47"/>
      <c r="Z81" s="49">
        <v>30</v>
      </c>
      <c r="AA81" s="64" t="s">
        <v>380</v>
      </c>
      <c r="AB81" s="64" t="s">
        <v>381</v>
      </c>
      <c r="AC81" s="64" t="s">
        <v>382</v>
      </c>
      <c r="AD81" s="64" t="s">
        <v>43</v>
      </c>
    </row>
    <row r="82" spans="1:30" x14ac:dyDescent="0.25">
      <c r="A82" s="44" t="s">
        <v>137</v>
      </c>
      <c r="B82" s="44" t="s">
        <v>133</v>
      </c>
      <c r="C82" s="44" t="s">
        <v>134</v>
      </c>
      <c r="D82" s="44" t="s">
        <v>97</v>
      </c>
      <c r="E82" s="44">
        <v>1445000</v>
      </c>
      <c r="F82" s="44">
        <v>0</v>
      </c>
      <c r="G82" s="44">
        <v>-0.33932897398117534</v>
      </c>
      <c r="H82" s="44">
        <v>120</v>
      </c>
      <c r="I82" s="44" t="s">
        <v>43</v>
      </c>
      <c r="J82" s="45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 t="s">
        <v>43</v>
      </c>
      <c r="V82" s="44">
        <v>0</v>
      </c>
      <c r="W82" s="44">
        <v>4.6051701859880918</v>
      </c>
      <c r="X82" s="44"/>
      <c r="Y82" s="44"/>
      <c r="Z82" s="49">
        <v>15</v>
      </c>
      <c r="AA82" s="64" t="s">
        <v>381</v>
      </c>
      <c r="AB82" s="64" t="s">
        <v>383</v>
      </c>
      <c r="AC82" s="68">
        <v>1.0940579575849513E-3</v>
      </c>
      <c r="AD82" s="68">
        <v>1.0940579575849513E-3</v>
      </c>
    </row>
    <row r="83" spans="1:30" ht="15.75" thickBot="1" x14ac:dyDescent="0.3">
      <c r="A83" s="47" t="s">
        <v>138</v>
      </c>
      <c r="B83" s="47" t="s">
        <v>133</v>
      </c>
      <c r="C83" s="47" t="s">
        <v>134</v>
      </c>
      <c r="D83" s="47" t="s">
        <v>97</v>
      </c>
      <c r="E83" s="47">
        <v>1387000</v>
      </c>
      <c r="F83" s="47">
        <v>0</v>
      </c>
      <c r="G83" s="47">
        <v>-0.32682222391122595</v>
      </c>
      <c r="H83" s="47">
        <v>120</v>
      </c>
      <c r="I83" s="47" t="s">
        <v>43</v>
      </c>
      <c r="J83" s="48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 t="s">
        <v>43</v>
      </c>
      <c r="V83" s="47">
        <v>0</v>
      </c>
      <c r="W83" s="47">
        <v>4.6051701859880918</v>
      </c>
      <c r="X83" s="47"/>
      <c r="Y83" s="47"/>
      <c r="Z83" s="54">
        <v>0</v>
      </c>
      <c r="AA83" s="55">
        <v>1</v>
      </c>
      <c r="AB83" s="55">
        <v>1</v>
      </c>
      <c r="AC83" s="55">
        <v>1</v>
      </c>
      <c r="AD83" s="55">
        <v>1</v>
      </c>
    </row>
    <row r="84" spans="1:30" ht="16.5" thickTop="1" thickBot="1" x14ac:dyDescent="0.3">
      <c r="A84" s="44" t="s">
        <v>139</v>
      </c>
      <c r="B84" s="44" t="s">
        <v>133</v>
      </c>
      <c r="C84" s="44" t="s">
        <v>134</v>
      </c>
      <c r="D84" s="44" t="s">
        <v>97</v>
      </c>
      <c r="E84" s="44">
        <v>1327000</v>
      </c>
      <c r="F84" s="44">
        <v>0</v>
      </c>
      <c r="G84" s="44">
        <v>-0.32641440174864111</v>
      </c>
      <c r="H84" s="44">
        <v>60</v>
      </c>
      <c r="I84" s="44" t="s">
        <v>43</v>
      </c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 t="s">
        <v>43</v>
      </c>
      <c r="V84" s="44">
        <v>0</v>
      </c>
      <c r="W84" s="44">
        <v>4.6051701859880918</v>
      </c>
      <c r="X84" s="44"/>
      <c r="Y84" s="44"/>
    </row>
    <row r="85" spans="1:30" x14ac:dyDescent="0.25">
      <c r="A85" s="47" t="s">
        <v>140</v>
      </c>
      <c r="B85" s="47" t="s">
        <v>133</v>
      </c>
      <c r="C85" s="47" t="s">
        <v>134</v>
      </c>
      <c r="D85" s="47" t="s">
        <v>97</v>
      </c>
      <c r="E85" s="47">
        <v>1377000</v>
      </c>
      <c r="F85" s="47">
        <v>0</v>
      </c>
      <c r="G85" s="47">
        <v>-0.33932897398117534</v>
      </c>
      <c r="H85" s="47">
        <v>60</v>
      </c>
      <c r="I85" s="47" t="s">
        <v>43</v>
      </c>
      <c r="J85" s="48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 t="s">
        <v>43</v>
      </c>
      <c r="V85" s="47" t="s">
        <v>43</v>
      </c>
      <c r="W85" s="47" t="s">
        <v>43</v>
      </c>
      <c r="X85" s="47"/>
      <c r="Y85" s="47"/>
      <c r="Z85" s="56" t="s">
        <v>34</v>
      </c>
      <c r="AA85" s="71">
        <v>-0.45452410658018971</v>
      </c>
    </row>
    <row r="86" spans="1:30" x14ac:dyDescent="0.25">
      <c r="A86" s="44" t="s">
        <v>141</v>
      </c>
      <c r="B86" s="44" t="s">
        <v>133</v>
      </c>
      <c r="C86" s="44" t="s">
        <v>134</v>
      </c>
      <c r="D86" s="44" t="s">
        <v>97</v>
      </c>
      <c r="E86" s="44">
        <v>1352000</v>
      </c>
      <c r="F86" s="44">
        <v>0</v>
      </c>
      <c r="G86" s="44">
        <v>-0.32682222391122595</v>
      </c>
      <c r="H86" s="44">
        <v>60</v>
      </c>
      <c r="I86" s="44" t="s">
        <v>43</v>
      </c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 t="s">
        <v>43</v>
      </c>
      <c r="V86" s="44" t="s">
        <v>43</v>
      </c>
      <c r="W86" s="44" t="s">
        <v>43</v>
      </c>
      <c r="X86" s="44"/>
      <c r="Y86" s="44"/>
      <c r="Z86" s="58" t="s">
        <v>35</v>
      </c>
      <c r="AA86" s="59">
        <v>4.6051701859880918</v>
      </c>
    </row>
    <row r="87" spans="1:30" ht="17.25" x14ac:dyDescent="0.25">
      <c r="A87" s="47" t="s">
        <v>142</v>
      </c>
      <c r="B87" s="47" t="s">
        <v>133</v>
      </c>
      <c r="C87" s="47" t="s">
        <v>134</v>
      </c>
      <c r="D87" s="47">
        <v>1077</v>
      </c>
      <c r="E87" s="47">
        <v>1507000</v>
      </c>
      <c r="F87" s="47">
        <v>7.1429999999999996E-4</v>
      </c>
      <c r="G87" s="47">
        <v>-0.28184776132129719</v>
      </c>
      <c r="H87" s="47">
        <v>30</v>
      </c>
      <c r="I87" s="47" t="s">
        <v>43</v>
      </c>
      <c r="J87" s="48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 t="s">
        <v>43</v>
      </c>
      <c r="V87" s="47" t="s">
        <v>43</v>
      </c>
      <c r="W87" s="47" t="s">
        <v>43</v>
      </c>
      <c r="X87" s="47"/>
      <c r="Y87" s="47"/>
      <c r="Z87" s="58" t="s">
        <v>36</v>
      </c>
      <c r="AA87" s="59">
        <v>1</v>
      </c>
    </row>
    <row r="88" spans="1:30" ht="18" x14ac:dyDescent="0.35">
      <c r="A88" s="44" t="s">
        <v>143</v>
      </c>
      <c r="B88" s="44" t="s">
        <v>133</v>
      </c>
      <c r="C88" s="44" t="s">
        <v>134</v>
      </c>
      <c r="D88" s="44">
        <v>4092</v>
      </c>
      <c r="E88" s="44">
        <v>1456000</v>
      </c>
      <c r="F88" s="44">
        <v>2.8110000000000001E-3</v>
      </c>
      <c r="G88" s="44">
        <v>-0.15700586231610672</v>
      </c>
      <c r="H88" s="44">
        <v>30</v>
      </c>
      <c r="I88" s="44" t="s">
        <v>43</v>
      </c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43</v>
      </c>
      <c r="V88" s="44" t="s">
        <v>43</v>
      </c>
      <c r="W88" s="44" t="s">
        <v>43</v>
      </c>
      <c r="X88" s="44"/>
      <c r="Y88" s="44"/>
      <c r="Z88" s="58" t="s">
        <v>37</v>
      </c>
      <c r="AA88" s="59">
        <v>1.5249954194402147</v>
      </c>
    </row>
    <row r="89" spans="1:30" ht="18.75" x14ac:dyDescent="0.35">
      <c r="A89" s="47" t="s">
        <v>144</v>
      </c>
      <c r="B89" s="47" t="s">
        <v>133</v>
      </c>
      <c r="C89" s="47" t="s">
        <v>134</v>
      </c>
      <c r="D89" s="47">
        <v>3231</v>
      </c>
      <c r="E89" s="47">
        <v>1421000</v>
      </c>
      <c r="F89" s="47">
        <v>2.274E-3</v>
      </c>
      <c r="G89" s="47">
        <v>-0.18476544076230059</v>
      </c>
      <c r="H89" s="47">
        <v>30</v>
      </c>
      <c r="I89" s="47" t="s">
        <v>43</v>
      </c>
      <c r="J89" s="48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 t="s">
        <v>43</v>
      </c>
      <c r="V89" s="47" t="s">
        <v>43</v>
      </c>
      <c r="W89" s="47" t="s">
        <v>43</v>
      </c>
      <c r="X89" s="47"/>
      <c r="Y89" s="47"/>
      <c r="Z89" s="58" t="s">
        <v>38</v>
      </c>
      <c r="AA89" s="66">
        <v>909.04821316037942</v>
      </c>
    </row>
    <row r="90" spans="1:30" ht="15.75" thickBot="1" x14ac:dyDescent="0.3">
      <c r="A90" s="44" t="s">
        <v>145</v>
      </c>
      <c r="B90" s="44" t="s">
        <v>133</v>
      </c>
      <c r="C90" s="44" t="s">
        <v>134</v>
      </c>
      <c r="D90" s="44">
        <v>3697</v>
      </c>
      <c r="E90" s="44">
        <v>1424000</v>
      </c>
      <c r="F90" s="44">
        <v>2.5950000000000001E-3</v>
      </c>
      <c r="G90" s="44">
        <v>-0.1645070352234311</v>
      </c>
      <c r="H90" s="44">
        <v>15</v>
      </c>
      <c r="I90" s="44" t="s">
        <v>43</v>
      </c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43</v>
      </c>
      <c r="V90" s="44" t="s">
        <v>43</v>
      </c>
      <c r="W90" s="44" t="s">
        <v>43</v>
      </c>
      <c r="X90" s="44"/>
      <c r="Y90" s="44"/>
      <c r="Z90" s="62" t="s">
        <v>7</v>
      </c>
      <c r="AA90" s="63" t="s">
        <v>39</v>
      </c>
    </row>
    <row r="91" spans="1:30" x14ac:dyDescent="0.25">
      <c r="A91" s="47" t="s">
        <v>147</v>
      </c>
      <c r="B91" s="47" t="s">
        <v>133</v>
      </c>
      <c r="C91" s="47" t="s">
        <v>134</v>
      </c>
      <c r="D91" s="47">
        <v>4512</v>
      </c>
      <c r="E91" s="47">
        <v>1437000</v>
      </c>
      <c r="F91" s="47">
        <v>3.14E-3</v>
      </c>
      <c r="G91" s="47">
        <v>-0.13566672900489807</v>
      </c>
      <c r="H91" s="47">
        <v>15</v>
      </c>
      <c r="I91" s="47" t="s">
        <v>43</v>
      </c>
      <c r="J91" s="48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 t="s">
        <v>43</v>
      </c>
      <c r="V91" s="47" t="s">
        <v>43</v>
      </c>
      <c r="W91" s="47" t="s">
        <v>43</v>
      </c>
      <c r="X91" s="47"/>
      <c r="Y91" s="47"/>
    </row>
    <row r="92" spans="1:30" x14ac:dyDescent="0.25">
      <c r="A92" s="44" t="s">
        <v>148</v>
      </c>
      <c r="B92" s="44" t="s">
        <v>133</v>
      </c>
      <c r="C92" s="44" t="s">
        <v>134</v>
      </c>
      <c r="D92" s="44">
        <v>9973</v>
      </c>
      <c r="E92" s="44">
        <v>1428000</v>
      </c>
      <c r="F92" s="44">
        <v>6.9829999999999996E-3</v>
      </c>
      <c r="G92" s="44">
        <v>0.10940579575849513</v>
      </c>
      <c r="H92" s="44">
        <v>15</v>
      </c>
      <c r="I92" s="53">
        <v>-2.2126914127147534</v>
      </c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>
        <v>12</v>
      </c>
      <c r="V92" s="44" t="s">
        <v>43</v>
      </c>
      <c r="W92" s="44" t="s">
        <v>43</v>
      </c>
      <c r="X92" s="44"/>
      <c r="Y92" s="44"/>
    </row>
    <row r="93" spans="1:30" x14ac:dyDescent="0.25">
      <c r="A93" s="47" t="s">
        <v>149</v>
      </c>
      <c r="B93" s="47" t="s">
        <v>133</v>
      </c>
      <c r="C93" s="47" t="s">
        <v>134</v>
      </c>
      <c r="D93" s="47">
        <v>2419000</v>
      </c>
      <c r="E93" s="47">
        <v>1504000</v>
      </c>
      <c r="F93" s="47">
        <v>1.6080000000000001</v>
      </c>
      <c r="G93" s="47">
        <v>100</v>
      </c>
      <c r="H93" s="47">
        <v>0</v>
      </c>
      <c r="I93" s="51">
        <v>4.6051701859880918</v>
      </c>
      <c r="J93" s="48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>
        <v>13</v>
      </c>
      <c r="V93" s="47" t="s">
        <v>43</v>
      </c>
      <c r="W93" s="47" t="s">
        <v>43</v>
      </c>
      <c r="X93" s="47"/>
      <c r="Y93" s="47"/>
    </row>
    <row r="94" spans="1:30" x14ac:dyDescent="0.25">
      <c r="A94" s="44" t="s">
        <v>150</v>
      </c>
      <c r="B94" s="44" t="s">
        <v>133</v>
      </c>
      <c r="C94" s="44" t="s">
        <v>134</v>
      </c>
      <c r="D94" s="44">
        <v>2307000</v>
      </c>
      <c r="E94" s="44">
        <v>1491000</v>
      </c>
      <c r="F94" s="44">
        <v>1.5469999999999999</v>
      </c>
      <c r="G94" s="44">
        <v>100</v>
      </c>
      <c r="H94" s="44">
        <v>0</v>
      </c>
      <c r="I94" s="53">
        <v>4.6051701859880918</v>
      </c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>
        <v>14</v>
      </c>
      <c r="V94" s="44" t="s">
        <v>43</v>
      </c>
      <c r="W94" s="44" t="s">
        <v>43</v>
      </c>
      <c r="X94" s="44"/>
      <c r="Y94" s="44"/>
    </row>
    <row r="95" spans="1:30" x14ac:dyDescent="0.25">
      <c r="A95" s="47" t="s">
        <v>151</v>
      </c>
      <c r="B95" s="47" t="s">
        <v>133</v>
      </c>
      <c r="C95" s="47" t="s">
        <v>134</v>
      </c>
      <c r="D95" s="47">
        <v>2373000</v>
      </c>
      <c r="E95" s="47">
        <v>1478000</v>
      </c>
      <c r="F95" s="47">
        <v>1.6060000000000001</v>
      </c>
      <c r="G95" s="47">
        <v>100</v>
      </c>
      <c r="H95" s="47">
        <v>0</v>
      </c>
      <c r="I95" s="51">
        <v>4.6051701859880918</v>
      </c>
      <c r="J95" s="48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>
        <v>15</v>
      </c>
      <c r="V95" s="47" t="s">
        <v>43</v>
      </c>
      <c r="W95" s="47" t="s">
        <v>43</v>
      </c>
      <c r="X95" s="47"/>
      <c r="Y95" s="47"/>
    </row>
    <row r="96" spans="1:30" ht="15.75" thickBot="1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spans="1:30" ht="16.5" thickTop="1" thickBot="1" x14ac:dyDescent="0.3">
      <c r="A97" s="47" t="s">
        <v>56</v>
      </c>
      <c r="B97" s="47" t="s">
        <v>152</v>
      </c>
      <c r="C97" s="47" t="s">
        <v>153</v>
      </c>
      <c r="D97" s="47" t="s">
        <v>97</v>
      </c>
      <c r="E97" s="47">
        <v>1295000</v>
      </c>
      <c r="F97" s="47">
        <v>0</v>
      </c>
      <c r="G97" s="47"/>
      <c r="H97" s="47"/>
      <c r="I97" s="47"/>
      <c r="J97" s="48"/>
      <c r="K97" s="47"/>
      <c r="L97" s="47"/>
      <c r="M97" s="47"/>
      <c r="N97" s="47"/>
      <c r="O97" s="47"/>
      <c r="P97" s="47"/>
      <c r="Q97" s="47"/>
      <c r="R97" s="47" t="s">
        <v>154</v>
      </c>
      <c r="S97" s="47"/>
      <c r="T97" s="47">
        <v>8</v>
      </c>
      <c r="U97" s="47"/>
      <c r="V97" s="47"/>
      <c r="W97" s="47"/>
      <c r="X97" s="47"/>
      <c r="Y97" s="47"/>
      <c r="Z97" s="46" t="s">
        <v>28</v>
      </c>
      <c r="AA97" s="46" t="s">
        <v>29</v>
      </c>
      <c r="AB97" s="46" t="s">
        <v>30</v>
      </c>
      <c r="AC97" s="46" t="s">
        <v>31</v>
      </c>
      <c r="AD97" s="46" t="s">
        <v>32</v>
      </c>
    </row>
    <row r="98" spans="1:30" ht="15.75" thickTop="1" x14ac:dyDescent="0.25">
      <c r="A98" s="44" t="s">
        <v>60</v>
      </c>
      <c r="B98" s="44" t="s">
        <v>152</v>
      </c>
      <c r="C98" s="44" t="s">
        <v>153</v>
      </c>
      <c r="D98" s="44" t="s">
        <v>97</v>
      </c>
      <c r="E98" s="44">
        <v>1280000</v>
      </c>
      <c r="F98" s="44">
        <v>0</v>
      </c>
      <c r="G98" s="44"/>
      <c r="H98" s="44"/>
      <c r="I98" s="44"/>
      <c r="J98" s="45"/>
      <c r="K98" s="44"/>
      <c r="L98" s="44"/>
      <c r="M98" s="44"/>
      <c r="N98" s="44"/>
      <c r="O98" s="44"/>
      <c r="P98" s="44"/>
      <c r="Q98" s="44"/>
      <c r="R98" s="44" t="s">
        <v>28</v>
      </c>
      <c r="S98" s="44"/>
      <c r="T98" s="44">
        <v>138</v>
      </c>
      <c r="U98" s="44"/>
      <c r="V98" s="44"/>
      <c r="W98" s="44"/>
      <c r="X98" s="44"/>
      <c r="Y98" s="44"/>
      <c r="Z98" s="49">
        <v>120</v>
      </c>
      <c r="AA98" s="64" t="s">
        <v>49</v>
      </c>
      <c r="AB98" s="64" t="s">
        <v>49</v>
      </c>
      <c r="AC98" s="64" t="s">
        <v>49</v>
      </c>
      <c r="AD98" s="64" t="s">
        <v>43</v>
      </c>
    </row>
    <row r="99" spans="1:30" x14ac:dyDescent="0.25">
      <c r="A99" s="47" t="s">
        <v>61</v>
      </c>
      <c r="B99" s="47" t="s">
        <v>152</v>
      </c>
      <c r="C99" s="47" t="s">
        <v>153</v>
      </c>
      <c r="D99" s="47" t="s">
        <v>97</v>
      </c>
      <c r="E99" s="47">
        <v>1344000</v>
      </c>
      <c r="F99" s="47">
        <v>0</v>
      </c>
      <c r="G99" s="47"/>
      <c r="H99" s="47"/>
      <c r="I99" s="47"/>
      <c r="J99" s="48"/>
      <c r="K99" s="47"/>
      <c r="L99" s="47"/>
      <c r="M99" s="47"/>
      <c r="N99" s="47"/>
      <c r="O99" s="47"/>
      <c r="P99" s="47"/>
      <c r="Q99" s="47"/>
      <c r="R99" s="47" t="s">
        <v>33</v>
      </c>
      <c r="S99" s="47"/>
      <c r="T99" s="47">
        <v>152</v>
      </c>
      <c r="U99" s="47"/>
      <c r="V99" s="47"/>
      <c r="W99" s="47"/>
      <c r="X99" s="47"/>
      <c r="Y99" s="47"/>
      <c r="Z99" s="49">
        <v>60</v>
      </c>
      <c r="AA99" s="64" t="s">
        <v>49</v>
      </c>
      <c r="AB99" s="64" t="s">
        <v>49</v>
      </c>
      <c r="AC99" s="64" t="s">
        <v>49</v>
      </c>
      <c r="AD99" s="64" t="s">
        <v>43</v>
      </c>
    </row>
    <row r="100" spans="1:30" x14ac:dyDescent="0.25">
      <c r="A100" s="44" t="s">
        <v>155</v>
      </c>
      <c r="B100" s="44" t="s">
        <v>152</v>
      </c>
      <c r="C100" s="44" t="s">
        <v>153</v>
      </c>
      <c r="D100" s="44" t="s">
        <v>97</v>
      </c>
      <c r="E100" s="44">
        <v>1346000</v>
      </c>
      <c r="F100" s="44">
        <v>0</v>
      </c>
      <c r="G100" s="44">
        <v>0</v>
      </c>
      <c r="H100" s="44">
        <v>120</v>
      </c>
      <c r="I100" s="44" t="s">
        <v>43</v>
      </c>
      <c r="J100" s="45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 t="s">
        <v>43</v>
      </c>
      <c r="V100" s="44">
        <v>15</v>
      </c>
      <c r="W100" s="44">
        <v>2.9429230210003943</v>
      </c>
      <c r="X100" s="44"/>
      <c r="Y100" s="44"/>
      <c r="Z100" s="49">
        <v>30</v>
      </c>
      <c r="AA100" s="64" t="s">
        <v>49</v>
      </c>
      <c r="AB100" s="64" t="s">
        <v>49</v>
      </c>
      <c r="AC100" s="64" t="s">
        <v>49</v>
      </c>
      <c r="AD100" s="64" t="s">
        <v>43</v>
      </c>
    </row>
    <row r="101" spans="1:30" x14ac:dyDescent="0.25">
      <c r="A101" s="47" t="s">
        <v>156</v>
      </c>
      <c r="B101" s="47" t="s">
        <v>152</v>
      </c>
      <c r="C101" s="47" t="s">
        <v>153</v>
      </c>
      <c r="D101" s="47" t="s">
        <v>97</v>
      </c>
      <c r="E101" s="47">
        <v>1365000</v>
      </c>
      <c r="F101" s="47">
        <v>0</v>
      </c>
      <c r="G101" s="47">
        <v>0</v>
      </c>
      <c r="H101" s="47">
        <v>120</v>
      </c>
      <c r="I101" s="47" t="s">
        <v>43</v>
      </c>
      <c r="J101" s="48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 t="s">
        <v>43</v>
      </c>
      <c r="V101" s="47">
        <v>15</v>
      </c>
      <c r="W101" s="47">
        <v>2.3230636243375864</v>
      </c>
      <c r="X101" s="47"/>
      <c r="Y101" s="47"/>
      <c r="Z101" s="49">
        <v>15</v>
      </c>
      <c r="AA101" s="50">
        <v>0.18971218616044086</v>
      </c>
      <c r="AB101" s="50">
        <v>0.10206896551724139</v>
      </c>
      <c r="AC101" s="50">
        <v>0.10890360559234731</v>
      </c>
      <c r="AD101" s="50">
        <v>0.13356158575667651</v>
      </c>
    </row>
    <row r="102" spans="1:30" ht="15.75" thickBot="1" x14ac:dyDescent="0.3">
      <c r="A102" s="44" t="s">
        <v>157</v>
      </c>
      <c r="B102" s="44" t="s">
        <v>152</v>
      </c>
      <c r="C102" s="44" t="s">
        <v>153</v>
      </c>
      <c r="D102" s="44" t="s">
        <v>97</v>
      </c>
      <c r="E102" s="44">
        <v>1317000</v>
      </c>
      <c r="F102" s="44">
        <v>0</v>
      </c>
      <c r="G102" s="44">
        <v>0</v>
      </c>
      <c r="H102" s="44">
        <v>120</v>
      </c>
      <c r="I102" s="44" t="s">
        <v>43</v>
      </c>
      <c r="J102" s="45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 t="s">
        <v>43</v>
      </c>
      <c r="V102" s="44">
        <v>15</v>
      </c>
      <c r="W102" s="44">
        <v>2.3878780456010626</v>
      </c>
      <c r="X102" s="44"/>
      <c r="Y102" s="44"/>
      <c r="Z102" s="54">
        <v>0</v>
      </c>
      <c r="AA102" s="55">
        <v>1</v>
      </c>
      <c r="AB102" s="55">
        <v>1</v>
      </c>
      <c r="AC102" s="55">
        <v>1</v>
      </c>
      <c r="AD102" s="55">
        <v>1</v>
      </c>
    </row>
    <row r="103" spans="1:30" ht="16.5" thickTop="1" thickBot="1" x14ac:dyDescent="0.3">
      <c r="A103" s="47" t="s">
        <v>158</v>
      </c>
      <c r="B103" s="47" t="s">
        <v>152</v>
      </c>
      <c r="C103" s="47" t="s">
        <v>153</v>
      </c>
      <c r="D103" s="47" t="s">
        <v>97</v>
      </c>
      <c r="E103" s="47">
        <v>1388000</v>
      </c>
      <c r="F103" s="47">
        <v>0</v>
      </c>
      <c r="G103" s="47">
        <v>0</v>
      </c>
      <c r="H103" s="47">
        <v>60</v>
      </c>
      <c r="I103" s="47" t="s">
        <v>43</v>
      </c>
      <c r="J103" s="48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 t="s">
        <v>43</v>
      </c>
      <c r="V103" s="47">
        <v>0</v>
      </c>
      <c r="W103" s="47">
        <v>4.6051701859880918</v>
      </c>
      <c r="X103" s="47"/>
      <c r="Y103" s="47"/>
    </row>
    <row r="104" spans="1:30" x14ac:dyDescent="0.25">
      <c r="A104" s="44" t="s">
        <v>159</v>
      </c>
      <c r="B104" s="44" t="s">
        <v>152</v>
      </c>
      <c r="C104" s="44" t="s">
        <v>153</v>
      </c>
      <c r="D104" s="44" t="s">
        <v>97</v>
      </c>
      <c r="E104" s="44">
        <v>1348000</v>
      </c>
      <c r="F104" s="44">
        <v>0</v>
      </c>
      <c r="G104" s="44">
        <v>0</v>
      </c>
      <c r="H104" s="44">
        <v>60</v>
      </c>
      <c r="I104" s="44" t="s">
        <v>43</v>
      </c>
      <c r="J104" s="45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 t="s">
        <v>43</v>
      </c>
      <c r="V104" s="44">
        <v>0</v>
      </c>
      <c r="W104" s="44">
        <v>4.6051701859880918</v>
      </c>
      <c r="X104" s="44"/>
      <c r="Y104" s="44"/>
      <c r="Z104" s="56" t="s">
        <v>34</v>
      </c>
      <c r="AA104" s="71">
        <v>-0.13692546371167183</v>
      </c>
    </row>
    <row r="105" spans="1:30" x14ac:dyDescent="0.25">
      <c r="A105" s="47" t="s">
        <v>160</v>
      </c>
      <c r="B105" s="47" t="s">
        <v>152</v>
      </c>
      <c r="C105" s="47" t="s">
        <v>153</v>
      </c>
      <c r="D105" s="47" t="s">
        <v>97</v>
      </c>
      <c r="E105" s="47">
        <v>1287000</v>
      </c>
      <c r="F105" s="47">
        <v>0</v>
      </c>
      <c r="G105" s="47">
        <v>0</v>
      </c>
      <c r="H105" s="47">
        <v>60</v>
      </c>
      <c r="I105" s="47" t="s">
        <v>43</v>
      </c>
      <c r="J105" s="48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 t="s">
        <v>43</v>
      </c>
      <c r="V105" s="47">
        <v>0</v>
      </c>
      <c r="W105" s="47">
        <v>4.6051701859880918</v>
      </c>
      <c r="X105" s="47"/>
      <c r="Y105" s="47"/>
      <c r="Z105" s="58" t="s">
        <v>35</v>
      </c>
      <c r="AA105" s="59">
        <v>4.6051701859880918</v>
      </c>
    </row>
    <row r="106" spans="1:30" ht="17.25" x14ac:dyDescent="0.25">
      <c r="A106" s="44" t="s">
        <v>161</v>
      </c>
      <c r="B106" s="44" t="s">
        <v>152</v>
      </c>
      <c r="C106" s="44" t="s">
        <v>153</v>
      </c>
      <c r="D106" s="44" t="s">
        <v>97</v>
      </c>
      <c r="E106" s="44">
        <v>1385000</v>
      </c>
      <c r="F106" s="44">
        <v>0</v>
      </c>
      <c r="G106" s="44">
        <v>0</v>
      </c>
      <c r="H106" s="44">
        <v>30</v>
      </c>
      <c r="I106" s="44" t="s">
        <v>43</v>
      </c>
      <c r="J106" s="45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 t="s">
        <v>43</v>
      </c>
      <c r="V106" s="44" t="s">
        <v>43</v>
      </c>
      <c r="W106" s="44" t="s">
        <v>43</v>
      </c>
      <c r="X106" s="44"/>
      <c r="Y106" s="44"/>
      <c r="Z106" s="58" t="s">
        <v>36</v>
      </c>
      <c r="AA106" s="60">
        <v>0.96460765875598919</v>
      </c>
    </row>
    <row r="107" spans="1:30" ht="18" x14ac:dyDescent="0.35">
      <c r="A107" s="47" t="s">
        <v>162</v>
      </c>
      <c r="B107" s="47" t="s">
        <v>152</v>
      </c>
      <c r="C107" s="47" t="s">
        <v>153</v>
      </c>
      <c r="D107" s="47" t="s">
        <v>97</v>
      </c>
      <c r="E107" s="47">
        <v>1439000</v>
      </c>
      <c r="F107" s="47">
        <v>0</v>
      </c>
      <c r="G107" s="47">
        <v>0</v>
      </c>
      <c r="H107" s="47">
        <v>30</v>
      </c>
      <c r="I107" s="47" t="s">
        <v>43</v>
      </c>
      <c r="J107" s="48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 t="s">
        <v>43</v>
      </c>
      <c r="V107" s="47" t="s">
        <v>43</v>
      </c>
      <c r="W107" s="47" t="s">
        <v>43</v>
      </c>
      <c r="X107" s="47"/>
      <c r="Y107" s="47"/>
      <c r="Z107" s="58" t="s">
        <v>37</v>
      </c>
      <c r="AA107" s="59">
        <v>5.062222626607471</v>
      </c>
    </row>
    <row r="108" spans="1:30" ht="18.75" x14ac:dyDescent="0.35">
      <c r="A108" s="44" t="s">
        <v>163</v>
      </c>
      <c r="B108" s="44" t="s">
        <v>152</v>
      </c>
      <c r="C108" s="44" t="s">
        <v>153</v>
      </c>
      <c r="D108" s="44" t="s">
        <v>97</v>
      </c>
      <c r="E108" s="44">
        <v>1333000</v>
      </c>
      <c r="F108" s="44">
        <v>0</v>
      </c>
      <c r="G108" s="44">
        <v>0</v>
      </c>
      <c r="H108" s="44">
        <v>30</v>
      </c>
      <c r="I108" s="44" t="s">
        <v>43</v>
      </c>
      <c r="J108" s="45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 t="s">
        <v>43</v>
      </c>
      <c r="V108" s="44" t="s">
        <v>43</v>
      </c>
      <c r="W108" s="44" t="s">
        <v>43</v>
      </c>
      <c r="X108" s="44"/>
      <c r="Y108" s="44"/>
      <c r="Z108" s="58" t="s">
        <v>38</v>
      </c>
      <c r="AA108" s="66">
        <v>273.85092742334365</v>
      </c>
    </row>
    <row r="109" spans="1:30" ht="15.75" thickBot="1" x14ac:dyDescent="0.3">
      <c r="A109" s="47" t="s">
        <v>164</v>
      </c>
      <c r="B109" s="47" t="s">
        <v>152</v>
      </c>
      <c r="C109" s="47" t="s">
        <v>153</v>
      </c>
      <c r="D109" s="47">
        <v>4343</v>
      </c>
      <c r="E109" s="47">
        <v>1402000</v>
      </c>
      <c r="F109" s="47">
        <v>3.0980000000000001E-3</v>
      </c>
      <c r="G109" s="47">
        <v>18.971218616044087</v>
      </c>
      <c r="H109" s="47">
        <v>15</v>
      </c>
      <c r="I109" s="51">
        <v>2.9429230210003943</v>
      </c>
      <c r="J109" s="48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>
        <v>10</v>
      </c>
      <c r="V109" s="47" t="s">
        <v>43</v>
      </c>
      <c r="W109" s="47" t="s">
        <v>43</v>
      </c>
      <c r="X109" s="47"/>
      <c r="Y109" s="47"/>
      <c r="Z109" s="62" t="s">
        <v>7</v>
      </c>
      <c r="AA109" s="63" t="s">
        <v>39</v>
      </c>
    </row>
    <row r="110" spans="1:30" x14ac:dyDescent="0.25">
      <c r="A110" s="44" t="s">
        <v>165</v>
      </c>
      <c r="B110" s="44" t="s">
        <v>152</v>
      </c>
      <c r="C110" s="44" t="s">
        <v>153</v>
      </c>
      <c r="D110" s="44">
        <v>2402</v>
      </c>
      <c r="E110" s="44">
        <v>1475000</v>
      </c>
      <c r="F110" s="44">
        <v>1.6280000000000001E-3</v>
      </c>
      <c r="G110" s="44">
        <v>10.206896551724139</v>
      </c>
      <c r="H110" s="44">
        <v>15</v>
      </c>
      <c r="I110" s="53">
        <v>2.3230636243375864</v>
      </c>
      <c r="J110" s="45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>
        <v>11</v>
      </c>
      <c r="V110" s="44" t="s">
        <v>43</v>
      </c>
      <c r="W110" s="44" t="s">
        <v>43</v>
      </c>
      <c r="X110" s="44"/>
      <c r="Y110" s="44"/>
    </row>
    <row r="111" spans="1:30" x14ac:dyDescent="0.25">
      <c r="A111" s="47" t="s">
        <v>166</v>
      </c>
      <c r="B111" s="47" t="s">
        <v>152</v>
      </c>
      <c r="C111" s="47" t="s">
        <v>153</v>
      </c>
      <c r="D111" s="47">
        <v>2097</v>
      </c>
      <c r="E111" s="47">
        <v>1417000</v>
      </c>
      <c r="F111" s="47">
        <v>1.48E-3</v>
      </c>
      <c r="G111" s="47">
        <v>10.890360559234731</v>
      </c>
      <c r="H111" s="47">
        <v>15</v>
      </c>
      <c r="I111" s="51">
        <v>2.3878780456010626</v>
      </c>
      <c r="J111" s="48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>
        <v>12</v>
      </c>
      <c r="V111" s="47" t="s">
        <v>43</v>
      </c>
      <c r="W111" s="47" t="s">
        <v>43</v>
      </c>
      <c r="X111" s="47"/>
      <c r="Y111" s="47"/>
    </row>
    <row r="112" spans="1:30" x14ac:dyDescent="0.25">
      <c r="A112" s="44" t="s">
        <v>167</v>
      </c>
      <c r="B112" s="44" t="s">
        <v>152</v>
      </c>
      <c r="C112" s="44" t="s">
        <v>153</v>
      </c>
      <c r="D112" s="44">
        <v>19020</v>
      </c>
      <c r="E112" s="44">
        <v>1165000</v>
      </c>
      <c r="F112" s="44">
        <v>1.6330000000000001E-2</v>
      </c>
      <c r="G112" s="44">
        <v>100</v>
      </c>
      <c r="H112" s="44">
        <v>0</v>
      </c>
      <c r="I112" s="53">
        <v>4.6051701859880918</v>
      </c>
      <c r="J112" s="45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>
        <v>13</v>
      </c>
      <c r="V112" s="44" t="s">
        <v>43</v>
      </c>
      <c r="W112" s="44" t="s">
        <v>43</v>
      </c>
      <c r="X112" s="44"/>
      <c r="Y112" s="44"/>
    </row>
    <row r="113" spans="1:30" x14ac:dyDescent="0.25">
      <c r="A113" s="47" t="s">
        <v>168</v>
      </c>
      <c r="B113" s="47" t="s">
        <v>152</v>
      </c>
      <c r="C113" s="47" t="s">
        <v>153</v>
      </c>
      <c r="D113" s="47">
        <v>21250</v>
      </c>
      <c r="E113" s="47">
        <v>1332000</v>
      </c>
      <c r="F113" s="47">
        <v>1.5949999999999999E-2</v>
      </c>
      <c r="G113" s="47">
        <v>100</v>
      </c>
      <c r="H113" s="47">
        <v>0</v>
      </c>
      <c r="I113" s="51">
        <v>4.6051701859880918</v>
      </c>
      <c r="J113" s="48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>
        <v>14</v>
      </c>
      <c r="V113" s="47" t="s">
        <v>43</v>
      </c>
      <c r="W113" s="47" t="s">
        <v>43</v>
      </c>
      <c r="X113" s="47"/>
      <c r="Y113" s="47"/>
    </row>
    <row r="114" spans="1:30" x14ac:dyDescent="0.25">
      <c r="A114" s="44" t="s">
        <v>169</v>
      </c>
      <c r="B114" s="44" t="s">
        <v>152</v>
      </c>
      <c r="C114" s="44" t="s">
        <v>153</v>
      </c>
      <c r="D114" s="44">
        <v>18290</v>
      </c>
      <c r="E114" s="44">
        <v>1347000</v>
      </c>
      <c r="F114" s="44">
        <v>1.359E-2</v>
      </c>
      <c r="G114" s="44">
        <v>100</v>
      </c>
      <c r="H114" s="44">
        <v>0</v>
      </c>
      <c r="I114" s="53">
        <v>4.6051701859880918</v>
      </c>
      <c r="J114" s="45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>
        <v>15</v>
      </c>
      <c r="V114" s="44" t="s">
        <v>43</v>
      </c>
      <c r="W114" s="44" t="s">
        <v>43</v>
      </c>
      <c r="X114" s="44"/>
      <c r="Y114" s="44"/>
    </row>
    <row r="115" spans="1:30" ht="15.75" thickBot="1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8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spans="1:30" ht="16.5" thickTop="1" thickBot="1" x14ac:dyDescent="0.3">
      <c r="A116" s="44" t="s">
        <v>56</v>
      </c>
      <c r="B116" s="44" t="s">
        <v>170</v>
      </c>
      <c r="C116" s="44" t="s">
        <v>171</v>
      </c>
      <c r="D116" s="44">
        <v>266.89999999999998</v>
      </c>
      <c r="E116" s="44">
        <v>1295000</v>
      </c>
      <c r="F116" s="44">
        <v>2.061E-4</v>
      </c>
      <c r="G116" s="44"/>
      <c r="H116" s="44"/>
      <c r="I116" s="44"/>
      <c r="J116" s="45"/>
      <c r="K116" s="44"/>
      <c r="L116" s="44"/>
      <c r="M116" s="44"/>
      <c r="N116" s="44"/>
      <c r="O116" s="44"/>
      <c r="P116" s="44"/>
      <c r="Q116" s="44"/>
      <c r="R116" s="44" t="s">
        <v>172</v>
      </c>
      <c r="S116" s="44"/>
      <c r="T116" s="44">
        <v>9</v>
      </c>
      <c r="U116" s="44"/>
      <c r="V116" s="44"/>
      <c r="W116" s="44"/>
      <c r="X116" s="44"/>
      <c r="Y116" s="44"/>
      <c r="Z116" s="46" t="s">
        <v>28</v>
      </c>
      <c r="AA116" s="46" t="s">
        <v>29</v>
      </c>
      <c r="AB116" s="46" t="s">
        <v>30</v>
      </c>
      <c r="AC116" s="46" t="s">
        <v>31</v>
      </c>
      <c r="AD116" s="46" t="s">
        <v>32</v>
      </c>
    </row>
    <row r="117" spans="1:30" ht="15.75" thickTop="1" x14ac:dyDescent="0.25">
      <c r="A117" s="47" t="s">
        <v>60</v>
      </c>
      <c r="B117" s="47" t="s">
        <v>170</v>
      </c>
      <c r="C117" s="47" t="s">
        <v>171</v>
      </c>
      <c r="D117" s="47">
        <v>227.2</v>
      </c>
      <c r="E117" s="47">
        <v>1280000</v>
      </c>
      <c r="F117" s="47">
        <v>1.775E-4</v>
      </c>
      <c r="G117" s="47"/>
      <c r="H117" s="47"/>
      <c r="I117" s="47"/>
      <c r="J117" s="48"/>
      <c r="K117" s="47"/>
      <c r="L117" s="47"/>
      <c r="M117" s="47"/>
      <c r="N117" s="47"/>
      <c r="O117" s="47"/>
      <c r="P117" s="47"/>
      <c r="Q117" s="47"/>
      <c r="R117" s="47" t="s">
        <v>28</v>
      </c>
      <c r="S117" s="47"/>
      <c r="T117" s="47">
        <v>157</v>
      </c>
      <c r="U117" s="47"/>
      <c r="V117" s="47"/>
      <c r="W117" s="47"/>
      <c r="X117" s="47"/>
      <c r="Y117" s="47"/>
      <c r="Z117" s="49">
        <v>120</v>
      </c>
      <c r="AA117" s="50">
        <v>0.45068734763220092</v>
      </c>
      <c r="AB117" s="50">
        <v>0.43947280647925946</v>
      </c>
      <c r="AC117" s="50">
        <v>0.26851958582929786</v>
      </c>
      <c r="AD117" s="50">
        <v>0.38622657998025273</v>
      </c>
    </row>
    <row r="118" spans="1:30" x14ac:dyDescent="0.25">
      <c r="A118" s="44" t="s">
        <v>61</v>
      </c>
      <c r="B118" s="44" t="s">
        <v>170</v>
      </c>
      <c r="C118" s="44" t="s">
        <v>171</v>
      </c>
      <c r="D118" s="44">
        <v>194.8</v>
      </c>
      <c r="E118" s="44">
        <v>1344000</v>
      </c>
      <c r="F118" s="44">
        <v>1.45E-4</v>
      </c>
      <c r="G118" s="44"/>
      <c r="H118" s="44"/>
      <c r="I118" s="44"/>
      <c r="J118" s="45"/>
      <c r="K118" s="44"/>
      <c r="L118" s="44"/>
      <c r="M118" s="44"/>
      <c r="N118" s="44"/>
      <c r="O118" s="44"/>
      <c r="P118" s="44"/>
      <c r="Q118" s="44"/>
      <c r="R118" s="44" t="s">
        <v>33</v>
      </c>
      <c r="S118" s="44"/>
      <c r="T118" s="44">
        <v>171</v>
      </c>
      <c r="U118" s="44"/>
      <c r="V118" s="44"/>
      <c r="W118" s="44"/>
      <c r="X118" s="44"/>
      <c r="Y118" s="44"/>
      <c r="Z118" s="49">
        <v>60</v>
      </c>
      <c r="AA118" s="50">
        <v>0.43433561705470736</v>
      </c>
      <c r="AB118" s="50">
        <v>0.62095110721878821</v>
      </c>
      <c r="AC118" s="50">
        <v>0.3687736643026121</v>
      </c>
      <c r="AD118" s="50">
        <v>0.47468679619203585</v>
      </c>
    </row>
    <row r="119" spans="1:30" x14ac:dyDescent="0.25">
      <c r="A119" s="47" t="s">
        <v>173</v>
      </c>
      <c r="B119" s="47" t="s">
        <v>170</v>
      </c>
      <c r="C119" s="47" t="s">
        <v>171</v>
      </c>
      <c r="D119" s="47">
        <v>1152000</v>
      </c>
      <c r="E119" s="47">
        <v>1348000</v>
      </c>
      <c r="F119" s="47">
        <v>0.85460000000000003</v>
      </c>
      <c r="G119" s="47">
        <v>45.068734763220093</v>
      </c>
      <c r="H119" s="47">
        <v>120</v>
      </c>
      <c r="I119" s="51">
        <v>3.8081887636042753</v>
      </c>
      <c r="J119" s="48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>
        <v>1</v>
      </c>
      <c r="V119" s="47">
        <v>120</v>
      </c>
      <c r="W119" s="47">
        <v>3.8081887636042753</v>
      </c>
      <c r="X119" s="47"/>
      <c r="Y119" s="47"/>
      <c r="Z119" s="49">
        <v>30</v>
      </c>
      <c r="AA119" s="50">
        <v>0.51187446850282192</v>
      </c>
      <c r="AB119" s="50">
        <v>0.87302176394393916</v>
      </c>
      <c r="AC119" s="50">
        <v>0.37120082500426393</v>
      </c>
      <c r="AD119" s="50">
        <v>0.58536568581700832</v>
      </c>
    </row>
    <row r="120" spans="1:30" x14ac:dyDescent="0.25">
      <c r="A120" s="44" t="s">
        <v>174</v>
      </c>
      <c r="B120" s="44" t="s">
        <v>170</v>
      </c>
      <c r="C120" s="44" t="s">
        <v>171</v>
      </c>
      <c r="D120" s="44">
        <v>960800</v>
      </c>
      <c r="E120" s="44">
        <v>1374000</v>
      </c>
      <c r="F120" s="44">
        <v>0.69930000000000003</v>
      </c>
      <c r="G120" s="44">
        <v>43.947280647925943</v>
      </c>
      <c r="H120" s="44">
        <v>120</v>
      </c>
      <c r="I120" s="53">
        <v>3.7829907484495977</v>
      </c>
      <c r="J120" s="45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>
        <v>2</v>
      </c>
      <c r="V120" s="44">
        <v>120</v>
      </c>
      <c r="W120" s="44">
        <v>3.7829907484495977</v>
      </c>
      <c r="X120" s="44"/>
      <c r="Y120" s="44"/>
      <c r="Z120" s="49">
        <v>15</v>
      </c>
      <c r="AA120" s="50">
        <v>0.67296538845012921</v>
      </c>
      <c r="AB120" s="50">
        <v>0.76615889201557086</v>
      </c>
      <c r="AC120" s="50">
        <v>0.59602172728438807</v>
      </c>
      <c r="AD120" s="50">
        <v>0.67838200258336279</v>
      </c>
    </row>
    <row r="121" spans="1:30" ht="15.75" thickBot="1" x14ac:dyDescent="0.3">
      <c r="A121" s="47" t="s">
        <v>175</v>
      </c>
      <c r="B121" s="47" t="s">
        <v>170</v>
      </c>
      <c r="C121" s="47" t="s">
        <v>171</v>
      </c>
      <c r="D121" s="47">
        <v>958100</v>
      </c>
      <c r="E121" s="47">
        <v>1468000</v>
      </c>
      <c r="F121" s="47">
        <v>0.65290000000000004</v>
      </c>
      <c r="G121" s="47">
        <v>26.851958582929786</v>
      </c>
      <c r="H121" s="47">
        <v>120</v>
      </c>
      <c r="I121" s="51">
        <v>3.2903387636550039</v>
      </c>
      <c r="J121" s="48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>
        <v>3</v>
      </c>
      <c r="V121" s="47">
        <v>120</v>
      </c>
      <c r="W121" s="47">
        <v>3.2903387636550039</v>
      </c>
      <c r="X121" s="47"/>
      <c r="Y121" s="47"/>
      <c r="Z121" s="54">
        <v>0</v>
      </c>
      <c r="AA121" s="55">
        <v>1</v>
      </c>
      <c r="AB121" s="55">
        <v>1</v>
      </c>
      <c r="AC121" s="55">
        <v>1</v>
      </c>
      <c r="AD121" s="55">
        <v>1</v>
      </c>
    </row>
    <row r="122" spans="1:30" ht="16.5" thickTop="1" thickBot="1" x14ac:dyDescent="0.3">
      <c r="A122" s="44" t="s">
        <v>176</v>
      </c>
      <c r="B122" s="44" t="s">
        <v>170</v>
      </c>
      <c r="C122" s="44" t="s">
        <v>171</v>
      </c>
      <c r="D122" s="44">
        <v>1068000</v>
      </c>
      <c r="E122" s="44">
        <v>1296000</v>
      </c>
      <c r="F122" s="44">
        <v>0.8236</v>
      </c>
      <c r="G122" s="44">
        <v>43.433561705470737</v>
      </c>
      <c r="H122" s="44">
        <v>60</v>
      </c>
      <c r="I122" s="53">
        <v>3.7712324534412858</v>
      </c>
      <c r="J122" s="45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>
        <v>4</v>
      </c>
      <c r="V122" s="44">
        <v>60</v>
      </c>
      <c r="W122" s="44">
        <v>3.7712324534412858</v>
      </c>
      <c r="X122" s="44"/>
      <c r="Y122" s="44"/>
    </row>
    <row r="123" spans="1:30" x14ac:dyDescent="0.25">
      <c r="A123" s="47" t="s">
        <v>177</v>
      </c>
      <c r="B123" s="47" t="s">
        <v>170</v>
      </c>
      <c r="C123" s="47" t="s">
        <v>171</v>
      </c>
      <c r="D123" s="47">
        <v>1388000</v>
      </c>
      <c r="E123" s="47">
        <v>1405000</v>
      </c>
      <c r="F123" s="47">
        <v>0.98799999999999999</v>
      </c>
      <c r="G123" s="47">
        <v>62.095110721878818</v>
      </c>
      <c r="H123" s="47">
        <v>60</v>
      </c>
      <c r="I123" s="51">
        <v>4.1286672535029849</v>
      </c>
      <c r="J123" s="48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>
        <v>5</v>
      </c>
      <c r="V123" s="47">
        <v>60</v>
      </c>
      <c r="W123" s="47">
        <v>4.1286672535029849</v>
      </c>
      <c r="X123" s="47"/>
      <c r="Y123" s="47"/>
      <c r="Z123" s="56" t="s">
        <v>34</v>
      </c>
      <c r="AA123" s="65">
        <v>-7.123156161219571E-3</v>
      </c>
    </row>
    <row r="124" spans="1:30" x14ac:dyDescent="0.25">
      <c r="A124" s="44" t="s">
        <v>178</v>
      </c>
      <c r="B124" s="44" t="s">
        <v>170</v>
      </c>
      <c r="C124" s="44" t="s">
        <v>171</v>
      </c>
      <c r="D124" s="44">
        <v>1196000</v>
      </c>
      <c r="E124" s="44">
        <v>1334000</v>
      </c>
      <c r="F124" s="44">
        <v>0.89659999999999995</v>
      </c>
      <c r="G124" s="44">
        <v>36.877366430261212</v>
      </c>
      <c r="H124" s="44">
        <v>60</v>
      </c>
      <c r="I124" s="53">
        <v>3.6075979869808616</v>
      </c>
      <c r="J124" s="45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>
        <v>6</v>
      </c>
      <c r="V124" s="44">
        <v>60</v>
      </c>
      <c r="W124" s="44">
        <v>3.6075979869808616</v>
      </c>
      <c r="X124" s="44"/>
      <c r="Y124" s="44"/>
      <c r="Z124" s="58" t="s">
        <v>35</v>
      </c>
      <c r="AA124" s="59">
        <v>4.3778193402646295</v>
      </c>
    </row>
    <row r="125" spans="1:30" ht="17.25" x14ac:dyDescent="0.25">
      <c r="A125" s="47" t="s">
        <v>179</v>
      </c>
      <c r="B125" s="47" t="s">
        <v>170</v>
      </c>
      <c r="C125" s="47" t="s">
        <v>171</v>
      </c>
      <c r="D125" s="47">
        <v>1251000</v>
      </c>
      <c r="E125" s="47">
        <v>1289000</v>
      </c>
      <c r="F125" s="47">
        <v>0.97060000000000002</v>
      </c>
      <c r="G125" s="47">
        <v>51.187446850282193</v>
      </c>
      <c r="H125" s="47">
        <v>30</v>
      </c>
      <c r="I125" s="51">
        <v>3.9354943232788235</v>
      </c>
      <c r="J125" s="48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>
        <v>7</v>
      </c>
      <c r="V125" s="47">
        <v>30</v>
      </c>
      <c r="W125" s="47">
        <v>3.9354943232788235</v>
      </c>
      <c r="X125" s="47"/>
      <c r="Y125" s="47"/>
      <c r="Z125" s="58" t="s">
        <v>36</v>
      </c>
      <c r="AA125" s="60">
        <v>0.57095847367998576</v>
      </c>
    </row>
    <row r="126" spans="1:30" ht="18" x14ac:dyDescent="0.35">
      <c r="A126" s="44" t="s">
        <v>180</v>
      </c>
      <c r="B126" s="44" t="s">
        <v>170</v>
      </c>
      <c r="C126" s="44" t="s">
        <v>171</v>
      </c>
      <c r="D126" s="44">
        <v>1899000</v>
      </c>
      <c r="E126" s="44">
        <v>1367000</v>
      </c>
      <c r="F126" s="44">
        <v>1.389</v>
      </c>
      <c r="G126" s="44">
        <v>87.302176394393911</v>
      </c>
      <c r="H126" s="44">
        <v>30</v>
      </c>
      <c r="I126" s="53">
        <v>4.4693753925965938</v>
      </c>
      <c r="J126" s="45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>
        <v>8</v>
      </c>
      <c r="V126" s="44">
        <v>30</v>
      </c>
      <c r="W126" s="44">
        <v>4.4693753925965938</v>
      </c>
      <c r="X126" s="44"/>
      <c r="Y126" s="44"/>
      <c r="Z126" s="58" t="s">
        <v>37</v>
      </c>
      <c r="AA126" s="61">
        <v>97.308996864849036</v>
      </c>
    </row>
    <row r="127" spans="1:30" ht="18.75" x14ac:dyDescent="0.35">
      <c r="A127" s="47" t="s">
        <v>181</v>
      </c>
      <c r="B127" s="47" t="s">
        <v>170</v>
      </c>
      <c r="C127" s="47" t="s">
        <v>171</v>
      </c>
      <c r="D127" s="47">
        <v>1231000</v>
      </c>
      <c r="E127" s="47">
        <v>1364000</v>
      </c>
      <c r="F127" s="47">
        <v>0.90249999999999997</v>
      </c>
      <c r="G127" s="47">
        <v>37.120082500426392</v>
      </c>
      <c r="H127" s="47">
        <v>30</v>
      </c>
      <c r="I127" s="51">
        <v>3.6141581304485686</v>
      </c>
      <c r="J127" s="48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>
        <v>9</v>
      </c>
      <c r="V127" s="47">
        <v>30</v>
      </c>
      <c r="W127" s="47">
        <v>3.6141581304485686</v>
      </c>
      <c r="X127" s="47"/>
      <c r="Y127" s="47"/>
      <c r="Z127" s="58" t="s">
        <v>38</v>
      </c>
      <c r="AA127" s="61">
        <v>14.246312322439142</v>
      </c>
    </row>
    <row r="128" spans="1:30" ht="15.75" thickBot="1" x14ac:dyDescent="0.3">
      <c r="A128" s="44" t="s">
        <v>182</v>
      </c>
      <c r="B128" s="44" t="s">
        <v>170</v>
      </c>
      <c r="C128" s="44" t="s">
        <v>171</v>
      </c>
      <c r="D128" s="44">
        <v>1889000</v>
      </c>
      <c r="E128" s="44">
        <v>1480000</v>
      </c>
      <c r="F128" s="44">
        <v>1.276</v>
      </c>
      <c r="G128" s="44">
        <v>67.296538845012918</v>
      </c>
      <c r="H128" s="44">
        <v>15</v>
      </c>
      <c r="I128" s="53">
        <v>4.2091088065765128</v>
      </c>
      <c r="J128" s="45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>
        <v>10</v>
      </c>
      <c r="V128" s="44">
        <v>15</v>
      </c>
      <c r="W128" s="44">
        <v>4.2091088065765128</v>
      </c>
      <c r="X128" s="44"/>
      <c r="Y128" s="44"/>
      <c r="Z128" s="62" t="s">
        <v>7</v>
      </c>
      <c r="AA128" s="63" t="s">
        <v>39</v>
      </c>
    </row>
    <row r="129" spans="1:30" x14ac:dyDescent="0.25">
      <c r="A129" s="47" t="s">
        <v>184</v>
      </c>
      <c r="B129" s="47" t="s">
        <v>170</v>
      </c>
      <c r="C129" s="47" t="s">
        <v>171</v>
      </c>
      <c r="D129" s="47">
        <v>1695000</v>
      </c>
      <c r="E129" s="47">
        <v>1390000</v>
      </c>
      <c r="F129" s="47">
        <v>1.2190000000000001</v>
      </c>
      <c r="G129" s="47">
        <v>76.615889201557081</v>
      </c>
      <c r="H129" s="47">
        <v>15</v>
      </c>
      <c r="I129" s="51">
        <v>4.3388044860654729</v>
      </c>
      <c r="J129" s="48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>
        <v>11</v>
      </c>
      <c r="V129" s="47">
        <v>15</v>
      </c>
      <c r="W129" s="47">
        <v>4.3388044860654729</v>
      </c>
      <c r="X129" s="47"/>
      <c r="Y129" s="47"/>
    </row>
    <row r="130" spans="1:30" x14ac:dyDescent="0.25">
      <c r="A130" s="44" t="s">
        <v>185</v>
      </c>
      <c r="B130" s="44" t="s">
        <v>170</v>
      </c>
      <c r="C130" s="44" t="s">
        <v>171</v>
      </c>
      <c r="D130" s="44">
        <v>2074000</v>
      </c>
      <c r="E130" s="44">
        <v>1431000</v>
      </c>
      <c r="F130" s="44">
        <v>1.4490000000000001</v>
      </c>
      <c r="G130" s="44">
        <v>59.602172728438809</v>
      </c>
      <c r="H130" s="44">
        <v>15</v>
      </c>
      <c r="I130" s="53">
        <v>4.0876920285819782</v>
      </c>
      <c r="J130" s="45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>
        <v>12</v>
      </c>
      <c r="V130" s="44">
        <v>15</v>
      </c>
      <c r="W130" s="44">
        <v>4.0876920285819782</v>
      </c>
      <c r="X130" s="44"/>
      <c r="Y130" s="44"/>
    </row>
    <row r="131" spans="1:30" x14ac:dyDescent="0.25">
      <c r="A131" s="47" t="s">
        <v>186</v>
      </c>
      <c r="B131" s="47" t="s">
        <v>170</v>
      </c>
      <c r="C131" s="47" t="s">
        <v>171</v>
      </c>
      <c r="D131" s="47">
        <v>2373000</v>
      </c>
      <c r="E131" s="47">
        <v>1252000</v>
      </c>
      <c r="F131" s="47">
        <v>1.8959999999999999</v>
      </c>
      <c r="G131" s="47">
        <v>100</v>
      </c>
      <c r="H131" s="47">
        <v>0</v>
      </c>
      <c r="I131" s="51">
        <v>4.6051701859880918</v>
      </c>
      <c r="J131" s="48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>
        <v>13</v>
      </c>
      <c r="V131" s="47">
        <v>0</v>
      </c>
      <c r="W131" s="47">
        <v>4.6051701859880918</v>
      </c>
      <c r="X131" s="47"/>
      <c r="Y131" s="47"/>
    </row>
    <row r="132" spans="1:30" x14ac:dyDescent="0.25">
      <c r="A132" s="44" t="s">
        <v>187</v>
      </c>
      <c r="B132" s="44" t="s">
        <v>170</v>
      </c>
      <c r="C132" s="44" t="s">
        <v>171</v>
      </c>
      <c r="D132" s="44">
        <v>2397000</v>
      </c>
      <c r="E132" s="44">
        <v>1506000</v>
      </c>
      <c r="F132" s="44">
        <v>1.591</v>
      </c>
      <c r="G132" s="44">
        <v>100</v>
      </c>
      <c r="H132" s="44">
        <v>0</v>
      </c>
      <c r="I132" s="53">
        <v>4.6051701859880918</v>
      </c>
      <c r="J132" s="45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>
        <v>14</v>
      </c>
      <c r="V132" s="44">
        <v>0</v>
      </c>
      <c r="W132" s="44">
        <v>4.6051701859880918</v>
      </c>
      <c r="X132" s="44"/>
      <c r="Y132" s="44"/>
    </row>
    <row r="133" spans="1:30" x14ac:dyDescent="0.25">
      <c r="A133" s="47" t="s">
        <v>188</v>
      </c>
      <c r="B133" s="47" t="s">
        <v>170</v>
      </c>
      <c r="C133" s="47" t="s">
        <v>171</v>
      </c>
      <c r="D133" s="47">
        <v>2968000</v>
      </c>
      <c r="E133" s="47">
        <v>1221000</v>
      </c>
      <c r="F133" s="47">
        <v>2.431</v>
      </c>
      <c r="G133" s="47">
        <v>100</v>
      </c>
      <c r="H133" s="47">
        <v>0</v>
      </c>
      <c r="I133" s="51">
        <v>4.6051701859880918</v>
      </c>
      <c r="J133" s="48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>
        <v>15</v>
      </c>
      <c r="V133" s="47">
        <v>0</v>
      </c>
      <c r="W133" s="47">
        <v>4.6051701859880918</v>
      </c>
      <c r="X133" s="47"/>
      <c r="Y133" s="47"/>
    </row>
    <row r="134" spans="1:30" ht="15.75" thickBot="1" x14ac:dyDescent="0.3">
      <c r="A134" s="44"/>
      <c r="B134" s="44"/>
      <c r="C134" s="44"/>
      <c r="D134" s="44"/>
      <c r="E134" s="44"/>
      <c r="F134" s="44"/>
      <c r="G134" s="44"/>
      <c r="H134" s="44"/>
      <c r="I134" s="44"/>
      <c r="J134" s="45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spans="1:30" ht="16.5" thickTop="1" thickBot="1" x14ac:dyDescent="0.3">
      <c r="A135" s="47" t="s">
        <v>56</v>
      </c>
      <c r="B135" s="47" t="s">
        <v>189</v>
      </c>
      <c r="C135" s="47" t="s">
        <v>190</v>
      </c>
      <c r="D135" s="47">
        <v>161.30000000000001</v>
      </c>
      <c r="E135" s="47">
        <v>1295000</v>
      </c>
      <c r="F135" s="47">
        <v>1.2449999999999999E-4</v>
      </c>
      <c r="G135" s="47"/>
      <c r="H135" s="47"/>
      <c r="I135" s="47"/>
      <c r="J135" s="48"/>
      <c r="K135" s="47"/>
      <c r="L135" s="47"/>
      <c r="M135" s="47"/>
      <c r="N135" s="47"/>
      <c r="O135" s="47"/>
      <c r="P135" s="47"/>
      <c r="Q135" s="47"/>
      <c r="R135" s="47" t="s">
        <v>191</v>
      </c>
      <c r="S135" s="47"/>
      <c r="T135" s="47">
        <v>10</v>
      </c>
      <c r="U135" s="47"/>
      <c r="V135" s="47"/>
      <c r="W135" s="47"/>
      <c r="X135" s="47"/>
      <c r="Y135" s="47"/>
      <c r="Z135" s="46" t="s">
        <v>28</v>
      </c>
      <c r="AA135" s="46" t="s">
        <v>29</v>
      </c>
      <c r="AB135" s="46" t="s">
        <v>30</v>
      </c>
      <c r="AC135" s="46" t="s">
        <v>31</v>
      </c>
      <c r="AD135" s="46" t="s">
        <v>32</v>
      </c>
    </row>
    <row r="136" spans="1:30" ht="15.75" thickTop="1" x14ac:dyDescent="0.25">
      <c r="A136" s="44" t="s">
        <v>60</v>
      </c>
      <c r="B136" s="44" t="s">
        <v>189</v>
      </c>
      <c r="C136" s="44" t="s">
        <v>190</v>
      </c>
      <c r="D136" s="44">
        <v>121.8</v>
      </c>
      <c r="E136" s="44">
        <v>1280000</v>
      </c>
      <c r="F136" s="44">
        <v>9.5140000000000001E-5</v>
      </c>
      <c r="G136" s="44"/>
      <c r="H136" s="44"/>
      <c r="I136" s="44"/>
      <c r="J136" s="45"/>
      <c r="K136" s="44"/>
      <c r="L136" s="44"/>
      <c r="M136" s="44"/>
      <c r="N136" s="44"/>
      <c r="O136" s="44"/>
      <c r="P136" s="44"/>
      <c r="Q136" s="44"/>
      <c r="R136" s="44" t="s">
        <v>28</v>
      </c>
      <c r="S136" s="44"/>
      <c r="T136" s="44">
        <v>176</v>
      </c>
      <c r="U136" s="44"/>
      <c r="V136" s="44"/>
      <c r="W136" s="44"/>
      <c r="X136" s="44"/>
      <c r="Y136" s="44"/>
      <c r="Z136" s="49">
        <v>120</v>
      </c>
      <c r="AA136" s="70" t="s">
        <v>355</v>
      </c>
      <c r="AB136" s="70" t="s">
        <v>384</v>
      </c>
      <c r="AC136" s="68" t="s">
        <v>385</v>
      </c>
      <c r="AD136" s="70" t="s">
        <v>43</v>
      </c>
    </row>
    <row r="137" spans="1:30" x14ac:dyDescent="0.25">
      <c r="A137" s="47" t="s">
        <v>61</v>
      </c>
      <c r="B137" s="47" t="s">
        <v>189</v>
      </c>
      <c r="C137" s="47" t="s">
        <v>190</v>
      </c>
      <c r="D137" s="47">
        <v>55.26</v>
      </c>
      <c r="E137" s="47">
        <v>1344000</v>
      </c>
      <c r="F137" s="47">
        <v>4.1130000000000001E-5</v>
      </c>
      <c r="G137" s="47"/>
      <c r="H137" s="47"/>
      <c r="I137" s="47"/>
      <c r="J137" s="48"/>
      <c r="K137" s="47"/>
      <c r="L137" s="47"/>
      <c r="M137" s="47"/>
      <c r="N137" s="47"/>
      <c r="O137" s="47"/>
      <c r="P137" s="47"/>
      <c r="Q137" s="47"/>
      <c r="R137" s="47" t="s">
        <v>33</v>
      </c>
      <c r="S137" s="47"/>
      <c r="T137" s="47">
        <v>190</v>
      </c>
      <c r="U137" s="47"/>
      <c r="V137" s="47"/>
      <c r="W137" s="47"/>
      <c r="X137" s="47"/>
      <c r="Y137" s="47"/>
      <c r="Z137" s="49">
        <v>60</v>
      </c>
      <c r="AA137" s="70">
        <v>6.7374347192406342E-2</v>
      </c>
      <c r="AB137" s="70">
        <v>5.8166722931050761E-2</v>
      </c>
      <c r="AC137" s="70">
        <v>4.7349345392846021E-2</v>
      </c>
      <c r="AD137" s="70">
        <v>5.7630138505434379E-2</v>
      </c>
    </row>
    <row r="138" spans="1:30" x14ac:dyDescent="0.25">
      <c r="A138" s="44" t="s">
        <v>192</v>
      </c>
      <c r="B138" s="44" t="s">
        <v>189</v>
      </c>
      <c r="C138" s="44" t="s">
        <v>190</v>
      </c>
      <c r="D138" s="44">
        <v>5952</v>
      </c>
      <c r="E138" s="44">
        <v>1325000</v>
      </c>
      <c r="F138" s="44">
        <v>4.4910000000000002E-3</v>
      </c>
      <c r="G138" s="44">
        <v>1.1886427076442458</v>
      </c>
      <c r="H138" s="44">
        <v>120</v>
      </c>
      <c r="I138" s="53" t="s">
        <v>386</v>
      </c>
      <c r="J138" s="45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 t="s">
        <v>43</v>
      </c>
      <c r="V138" s="44">
        <v>60</v>
      </c>
      <c r="W138" s="44">
        <v>1.9076792470216646</v>
      </c>
      <c r="X138" s="44"/>
      <c r="Y138" s="44"/>
      <c r="Z138" s="49">
        <v>30</v>
      </c>
      <c r="AA138" s="50">
        <v>0.17800472053514477</v>
      </c>
      <c r="AB138" s="50">
        <v>0.2141928018902356</v>
      </c>
      <c r="AC138" s="50">
        <v>0.2237947491448424</v>
      </c>
      <c r="AD138" s="50">
        <v>0.20533075719007424</v>
      </c>
    </row>
    <row r="139" spans="1:30" x14ac:dyDescent="0.25">
      <c r="A139" s="47" t="s">
        <v>193</v>
      </c>
      <c r="B139" s="47" t="s">
        <v>189</v>
      </c>
      <c r="C139" s="47" t="s">
        <v>190</v>
      </c>
      <c r="D139" s="47">
        <v>11000</v>
      </c>
      <c r="E139" s="47">
        <v>1341000</v>
      </c>
      <c r="F139" s="47">
        <v>8.201E-3</v>
      </c>
      <c r="G139" s="47">
        <v>1.3958187063662764</v>
      </c>
      <c r="H139" s="47">
        <v>120</v>
      </c>
      <c r="I139" s="51" t="s">
        <v>387</v>
      </c>
      <c r="J139" s="48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 t="s">
        <v>43</v>
      </c>
      <c r="V139" s="47">
        <v>60</v>
      </c>
      <c r="W139" s="47">
        <v>1.7607283272758603</v>
      </c>
      <c r="X139" s="47"/>
      <c r="Y139" s="47"/>
      <c r="Z139" s="49">
        <v>15</v>
      </c>
      <c r="AA139" s="50">
        <v>0.49529446657496751</v>
      </c>
      <c r="AB139" s="50">
        <v>0.46930490232735911</v>
      </c>
      <c r="AC139" s="50">
        <v>0.31922864819007568</v>
      </c>
      <c r="AD139" s="50">
        <v>0.42794267236413414</v>
      </c>
    </row>
    <row r="140" spans="1:30" ht="15.75" thickBot="1" x14ac:dyDescent="0.3">
      <c r="A140" s="44" t="s">
        <v>194</v>
      </c>
      <c r="B140" s="44" t="s">
        <v>189</v>
      </c>
      <c r="C140" s="44" t="s">
        <v>190</v>
      </c>
      <c r="D140" s="44">
        <v>8085</v>
      </c>
      <c r="E140" s="44">
        <v>1448000</v>
      </c>
      <c r="F140" s="44">
        <v>5.5849999999999997E-3</v>
      </c>
      <c r="G140" s="44">
        <v>0.78666100981951881</v>
      </c>
      <c r="H140" s="44">
        <v>120</v>
      </c>
      <c r="I140" s="53" t="s">
        <v>388</v>
      </c>
      <c r="J140" s="45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 t="s">
        <v>43</v>
      </c>
      <c r="V140" s="44">
        <v>60</v>
      </c>
      <c r="W140" s="44">
        <v>1.5549679016817808</v>
      </c>
      <c r="X140" s="44"/>
      <c r="Y140" s="44"/>
      <c r="Z140" s="54">
        <v>0</v>
      </c>
      <c r="AA140" s="55">
        <v>1</v>
      </c>
      <c r="AB140" s="55">
        <v>1</v>
      </c>
      <c r="AC140" s="55">
        <v>1</v>
      </c>
      <c r="AD140" s="55">
        <v>1</v>
      </c>
    </row>
    <row r="141" spans="1:30" ht="16.5" thickTop="1" thickBot="1" x14ac:dyDescent="0.3">
      <c r="A141" s="47" t="s">
        <v>195</v>
      </c>
      <c r="B141" s="47" t="s">
        <v>189</v>
      </c>
      <c r="C141" s="47" t="s">
        <v>190</v>
      </c>
      <c r="D141" s="47">
        <v>35350</v>
      </c>
      <c r="E141" s="47">
        <v>1411000</v>
      </c>
      <c r="F141" s="47">
        <v>2.5049999999999999E-2</v>
      </c>
      <c r="G141" s="47">
        <v>6.7374347192406345</v>
      </c>
      <c r="H141" s="47">
        <v>60</v>
      </c>
      <c r="I141" s="51">
        <v>1.9076792470216646</v>
      </c>
      <c r="J141" s="48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>
        <v>4</v>
      </c>
      <c r="V141" s="47">
        <v>30</v>
      </c>
      <c r="W141" s="47">
        <v>2.8792249768067579</v>
      </c>
      <c r="X141" s="47"/>
      <c r="Y141" s="47"/>
    </row>
    <row r="142" spans="1:30" x14ac:dyDescent="0.25">
      <c r="A142" s="44" t="s">
        <v>196</v>
      </c>
      <c r="B142" s="44" t="s">
        <v>189</v>
      </c>
      <c r="C142" s="44" t="s">
        <v>190</v>
      </c>
      <c r="D142" s="44">
        <v>48200</v>
      </c>
      <c r="E142" s="44">
        <v>1422000</v>
      </c>
      <c r="F142" s="44">
        <v>3.39E-2</v>
      </c>
      <c r="G142" s="44">
        <v>5.8166722931050758</v>
      </c>
      <c r="H142" s="44">
        <v>60</v>
      </c>
      <c r="I142" s="53">
        <v>1.7607283272758603</v>
      </c>
      <c r="J142" s="45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>
        <v>5</v>
      </c>
      <c r="V142" s="44">
        <v>30</v>
      </c>
      <c r="W142" s="44">
        <v>3.0642914598342061</v>
      </c>
      <c r="X142" s="44"/>
      <c r="Y142" s="44"/>
      <c r="Z142" s="56" t="s">
        <v>34</v>
      </c>
      <c r="AA142" s="57">
        <v>-4.7168384985345542E-2</v>
      </c>
    </row>
    <row r="143" spans="1:30" x14ac:dyDescent="0.25">
      <c r="A143" s="47" t="s">
        <v>197</v>
      </c>
      <c r="B143" s="47" t="s">
        <v>189</v>
      </c>
      <c r="C143" s="47" t="s">
        <v>190</v>
      </c>
      <c r="D143" s="47">
        <v>47800</v>
      </c>
      <c r="E143" s="47">
        <v>1440000</v>
      </c>
      <c r="F143" s="47">
        <v>3.3180000000000001E-2</v>
      </c>
      <c r="G143" s="47">
        <v>4.7349345392846018</v>
      </c>
      <c r="H143" s="47">
        <v>60</v>
      </c>
      <c r="I143" s="51">
        <v>1.5549679016817808</v>
      </c>
      <c r="J143" s="48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>
        <v>6</v>
      </c>
      <c r="V143" s="47">
        <v>30</v>
      </c>
      <c r="W143" s="47">
        <v>3.1081442403424164</v>
      </c>
      <c r="X143" s="47"/>
      <c r="Y143" s="47"/>
      <c r="Z143" s="58" t="s">
        <v>35</v>
      </c>
      <c r="AA143" s="59">
        <v>4.513595454191635</v>
      </c>
    </row>
    <row r="144" spans="1:30" ht="17.25" x14ac:dyDescent="0.25">
      <c r="A144" s="44" t="s">
        <v>198</v>
      </c>
      <c r="B144" s="44" t="s">
        <v>189</v>
      </c>
      <c r="C144" s="44" t="s">
        <v>190</v>
      </c>
      <c r="D144" s="44">
        <v>112700</v>
      </c>
      <c r="E144" s="44">
        <v>1706000</v>
      </c>
      <c r="F144" s="44">
        <v>6.6040000000000001E-2</v>
      </c>
      <c r="G144" s="44">
        <v>17.800472053514476</v>
      </c>
      <c r="H144" s="44">
        <v>30</v>
      </c>
      <c r="I144" s="53">
        <v>2.8792249768067579</v>
      </c>
      <c r="J144" s="45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>
        <v>7</v>
      </c>
      <c r="V144" s="44">
        <v>15</v>
      </c>
      <c r="W144" s="44">
        <v>3.902567374672139</v>
      </c>
      <c r="X144" s="44"/>
      <c r="Y144" s="44"/>
      <c r="Z144" s="58" t="s">
        <v>36</v>
      </c>
      <c r="AA144" s="60">
        <v>0.97943792003495855</v>
      </c>
    </row>
    <row r="145" spans="1:30" ht="18" x14ac:dyDescent="0.35">
      <c r="A145" s="47" t="s">
        <v>199</v>
      </c>
      <c r="B145" s="47" t="s">
        <v>189</v>
      </c>
      <c r="C145" s="47" t="s">
        <v>190</v>
      </c>
      <c r="D145" s="47">
        <v>177500</v>
      </c>
      <c r="E145" s="47">
        <v>1424000</v>
      </c>
      <c r="F145" s="47">
        <v>0.1246</v>
      </c>
      <c r="G145" s="47">
        <v>21.41928018902356</v>
      </c>
      <c r="H145" s="47">
        <v>30</v>
      </c>
      <c r="I145" s="51">
        <v>3.0642914598342061</v>
      </c>
      <c r="J145" s="48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>
        <v>8</v>
      </c>
      <c r="V145" s="47">
        <v>15</v>
      </c>
      <c r="W145" s="47">
        <v>3.8486675757934439</v>
      </c>
      <c r="X145" s="47"/>
      <c r="Y145" s="47"/>
      <c r="Z145" s="58" t="s">
        <v>37</v>
      </c>
      <c r="AA145" s="61">
        <v>14.695164584822969</v>
      </c>
    </row>
    <row r="146" spans="1:30" ht="18.75" x14ac:dyDescent="0.35">
      <c r="A146" s="44" t="s">
        <v>200</v>
      </c>
      <c r="B146" s="44" t="s">
        <v>189</v>
      </c>
      <c r="C146" s="44" t="s">
        <v>190</v>
      </c>
      <c r="D146" s="44">
        <v>215800</v>
      </c>
      <c r="E146" s="44">
        <v>1379000</v>
      </c>
      <c r="F146" s="44">
        <v>0.1565</v>
      </c>
      <c r="G146" s="44">
        <v>22.379474914484241</v>
      </c>
      <c r="H146" s="44">
        <v>30</v>
      </c>
      <c r="I146" s="53">
        <v>3.1081442403424164</v>
      </c>
      <c r="J146" s="45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>
        <v>9</v>
      </c>
      <c r="V146" s="44">
        <v>15</v>
      </c>
      <c r="W146" s="44">
        <v>3.4633225185232295</v>
      </c>
      <c r="X146" s="44"/>
      <c r="Y146" s="44"/>
      <c r="Z146" s="58" t="s">
        <v>38</v>
      </c>
      <c r="AA146" s="61">
        <v>94.33676997069108</v>
      </c>
    </row>
    <row r="147" spans="1:30" ht="15.75" thickBot="1" x14ac:dyDescent="0.3">
      <c r="A147" s="47" t="s">
        <v>201</v>
      </c>
      <c r="B147" s="47" t="s">
        <v>189</v>
      </c>
      <c r="C147" s="47" t="s">
        <v>190</v>
      </c>
      <c r="D147" s="47">
        <v>266500</v>
      </c>
      <c r="E147" s="47">
        <v>1452000</v>
      </c>
      <c r="F147" s="47">
        <v>0.18360000000000001</v>
      </c>
      <c r="G147" s="47">
        <v>49.529446657496749</v>
      </c>
      <c r="H147" s="47">
        <v>15</v>
      </c>
      <c r="I147" s="51">
        <v>3.902567374672139</v>
      </c>
      <c r="J147" s="48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>
        <v>10</v>
      </c>
      <c r="V147" s="47">
        <v>0</v>
      </c>
      <c r="W147" s="47">
        <v>4.6051701859880918</v>
      </c>
      <c r="X147" s="47"/>
      <c r="Y147" s="47"/>
      <c r="Z147" s="62" t="s">
        <v>7</v>
      </c>
      <c r="AA147" s="63" t="s">
        <v>348</v>
      </c>
    </row>
    <row r="148" spans="1:30" x14ac:dyDescent="0.25">
      <c r="A148" s="44" t="s">
        <v>202</v>
      </c>
      <c r="B148" s="44" t="s">
        <v>189</v>
      </c>
      <c r="C148" s="44" t="s">
        <v>190</v>
      </c>
      <c r="D148" s="44">
        <v>403200</v>
      </c>
      <c r="E148" s="44">
        <v>1477000</v>
      </c>
      <c r="F148" s="44">
        <v>0.27289999999999998</v>
      </c>
      <c r="G148" s="44">
        <v>46.930490232735913</v>
      </c>
      <c r="H148" s="44">
        <v>15</v>
      </c>
      <c r="I148" s="53">
        <v>3.8486675757934439</v>
      </c>
      <c r="J148" s="45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>
        <v>11</v>
      </c>
      <c r="V148" s="44">
        <v>0</v>
      </c>
      <c r="W148" s="44">
        <v>4.6051701859880918</v>
      </c>
      <c r="X148" s="44"/>
      <c r="Y148" s="44"/>
    </row>
    <row r="149" spans="1:30" x14ac:dyDescent="0.25">
      <c r="A149" s="47" t="s">
        <v>203</v>
      </c>
      <c r="B149" s="47" t="s">
        <v>189</v>
      </c>
      <c r="C149" s="47" t="s">
        <v>190</v>
      </c>
      <c r="D149" s="47">
        <v>331900</v>
      </c>
      <c r="E149" s="47">
        <v>1487000</v>
      </c>
      <c r="F149" s="47">
        <v>0.22320000000000001</v>
      </c>
      <c r="G149" s="47">
        <v>31.922864819007568</v>
      </c>
      <c r="H149" s="47">
        <v>15</v>
      </c>
      <c r="I149" s="51">
        <v>3.4633225185232295</v>
      </c>
      <c r="J149" s="48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>
        <v>12</v>
      </c>
      <c r="V149" s="47">
        <v>0</v>
      </c>
      <c r="W149" s="47">
        <v>4.6051701859880918</v>
      </c>
      <c r="X149" s="47"/>
      <c r="Y149" s="47"/>
    </row>
    <row r="150" spans="1:30" x14ac:dyDescent="0.25">
      <c r="A150" s="44" t="s">
        <v>204</v>
      </c>
      <c r="B150" s="44" t="s">
        <v>189</v>
      </c>
      <c r="C150" s="44" t="s">
        <v>190</v>
      </c>
      <c r="D150" s="44">
        <v>495500</v>
      </c>
      <c r="E150" s="44">
        <v>1337000</v>
      </c>
      <c r="F150" s="44">
        <v>0.37059999999999998</v>
      </c>
      <c r="G150" s="44">
        <v>100</v>
      </c>
      <c r="H150" s="44">
        <v>0</v>
      </c>
      <c r="I150" s="53">
        <v>4.6051701859880918</v>
      </c>
      <c r="J150" s="45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>
        <v>13</v>
      </c>
      <c r="V150" s="44" t="s">
        <v>43</v>
      </c>
      <c r="W150" s="44" t="s">
        <v>43</v>
      </c>
      <c r="X150" s="44"/>
      <c r="Y150" s="44"/>
    </row>
    <row r="151" spans="1:30" x14ac:dyDescent="0.25">
      <c r="A151" s="47" t="s">
        <v>205</v>
      </c>
      <c r="B151" s="47" t="s">
        <v>189</v>
      </c>
      <c r="C151" s="47" t="s">
        <v>190</v>
      </c>
      <c r="D151" s="47">
        <v>812700</v>
      </c>
      <c r="E151" s="47">
        <v>1398000</v>
      </c>
      <c r="F151" s="47">
        <v>0.58140000000000003</v>
      </c>
      <c r="G151" s="47">
        <v>100</v>
      </c>
      <c r="H151" s="47">
        <v>0</v>
      </c>
      <c r="I151" s="51">
        <v>4.6051701859880918</v>
      </c>
      <c r="J151" s="48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>
        <v>14</v>
      </c>
      <c r="V151" s="47" t="s">
        <v>43</v>
      </c>
      <c r="W151" s="47" t="s">
        <v>43</v>
      </c>
      <c r="X151" s="47"/>
      <c r="Y151" s="47"/>
    </row>
    <row r="152" spans="1:30" x14ac:dyDescent="0.25">
      <c r="A152" s="44" t="s">
        <v>206</v>
      </c>
      <c r="B152" s="44" t="s">
        <v>189</v>
      </c>
      <c r="C152" s="44" t="s">
        <v>190</v>
      </c>
      <c r="D152" s="44">
        <v>944800</v>
      </c>
      <c r="E152" s="44">
        <v>1352000</v>
      </c>
      <c r="F152" s="44">
        <v>0.69899999999999995</v>
      </c>
      <c r="G152" s="44">
        <v>100</v>
      </c>
      <c r="H152" s="44">
        <v>0</v>
      </c>
      <c r="I152" s="53">
        <v>4.6051701859880918</v>
      </c>
      <c r="J152" s="45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>
        <v>15</v>
      </c>
      <c r="V152" s="44" t="s">
        <v>43</v>
      </c>
      <c r="W152" s="44" t="s">
        <v>43</v>
      </c>
      <c r="X152" s="44"/>
      <c r="Y152" s="44"/>
    </row>
    <row r="153" spans="1:30" ht="15.75" thickBot="1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8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spans="1:30" ht="16.5" thickTop="1" thickBot="1" x14ac:dyDescent="0.3">
      <c r="A154" s="44" t="s">
        <v>56</v>
      </c>
      <c r="B154" s="44" t="s">
        <v>207</v>
      </c>
      <c r="C154" s="44" t="s">
        <v>208</v>
      </c>
      <c r="D154" s="44" t="s">
        <v>97</v>
      </c>
      <c r="E154" s="44">
        <v>1295000</v>
      </c>
      <c r="F154" s="44">
        <v>0</v>
      </c>
      <c r="G154" s="44"/>
      <c r="H154" s="44"/>
      <c r="I154" s="44"/>
      <c r="J154" s="45"/>
      <c r="K154" s="44"/>
      <c r="L154" s="44"/>
      <c r="M154" s="44"/>
      <c r="N154" s="44"/>
      <c r="O154" s="44"/>
      <c r="P154" s="44"/>
      <c r="Q154" s="44"/>
      <c r="R154" s="44" t="s">
        <v>209</v>
      </c>
      <c r="S154" s="44"/>
      <c r="T154" s="44">
        <v>11</v>
      </c>
      <c r="U154" s="44"/>
      <c r="V154" s="44"/>
      <c r="W154" s="44"/>
      <c r="X154" s="44"/>
      <c r="Y154" s="44"/>
      <c r="Z154" s="46" t="s">
        <v>28</v>
      </c>
      <c r="AA154" s="46" t="s">
        <v>29</v>
      </c>
      <c r="AB154" s="46" t="s">
        <v>30</v>
      </c>
      <c r="AC154" s="46" t="s">
        <v>31</v>
      </c>
      <c r="AD154" s="46" t="s">
        <v>32</v>
      </c>
    </row>
    <row r="155" spans="1:30" ht="15.75" thickTop="1" x14ac:dyDescent="0.25">
      <c r="A155" s="47" t="s">
        <v>60</v>
      </c>
      <c r="B155" s="47" t="s">
        <v>207</v>
      </c>
      <c r="C155" s="47" t="s">
        <v>208</v>
      </c>
      <c r="D155" s="47" t="s">
        <v>97</v>
      </c>
      <c r="E155" s="47">
        <v>1280000</v>
      </c>
      <c r="F155" s="47">
        <v>0</v>
      </c>
      <c r="G155" s="47"/>
      <c r="H155" s="47"/>
      <c r="I155" s="47"/>
      <c r="J155" s="48"/>
      <c r="K155" s="47"/>
      <c r="L155" s="47"/>
      <c r="M155" s="47"/>
      <c r="N155" s="47"/>
      <c r="O155" s="47"/>
      <c r="P155" s="47"/>
      <c r="Q155" s="47"/>
      <c r="R155" s="47" t="s">
        <v>28</v>
      </c>
      <c r="S155" s="47"/>
      <c r="T155" s="47">
        <v>195</v>
      </c>
      <c r="U155" s="47"/>
      <c r="V155" s="47"/>
      <c r="W155" s="47"/>
      <c r="X155" s="47"/>
      <c r="Y155" s="47"/>
      <c r="Z155" s="49">
        <v>120</v>
      </c>
      <c r="AA155" s="64" t="s">
        <v>49</v>
      </c>
      <c r="AB155" s="64" t="s">
        <v>49</v>
      </c>
      <c r="AC155" s="64" t="s">
        <v>49</v>
      </c>
      <c r="AD155" s="64" t="s">
        <v>43</v>
      </c>
    </row>
    <row r="156" spans="1:30" x14ac:dyDescent="0.25">
      <c r="A156" s="44" t="s">
        <v>61</v>
      </c>
      <c r="B156" s="44" t="s">
        <v>207</v>
      </c>
      <c r="C156" s="44" t="s">
        <v>208</v>
      </c>
      <c r="D156" s="44" t="s">
        <v>97</v>
      </c>
      <c r="E156" s="44">
        <v>1344000</v>
      </c>
      <c r="F156" s="44">
        <v>0</v>
      </c>
      <c r="G156" s="44"/>
      <c r="H156" s="44"/>
      <c r="I156" s="44"/>
      <c r="J156" s="45"/>
      <c r="K156" s="44"/>
      <c r="L156" s="44"/>
      <c r="M156" s="44"/>
      <c r="N156" s="44"/>
      <c r="O156" s="44"/>
      <c r="P156" s="44"/>
      <c r="Q156" s="44"/>
      <c r="R156" s="44" t="s">
        <v>33</v>
      </c>
      <c r="S156" s="44"/>
      <c r="T156" s="44">
        <v>209</v>
      </c>
      <c r="U156" s="44"/>
      <c r="V156" s="44"/>
      <c r="W156" s="44"/>
      <c r="X156" s="44"/>
      <c r="Y156" s="44"/>
      <c r="Z156" s="49">
        <v>60</v>
      </c>
      <c r="AA156" s="64" t="s">
        <v>49</v>
      </c>
      <c r="AB156" s="64" t="s">
        <v>49</v>
      </c>
      <c r="AC156" s="64" t="s">
        <v>49</v>
      </c>
      <c r="AD156" s="64" t="s">
        <v>43</v>
      </c>
    </row>
    <row r="157" spans="1:30" x14ac:dyDescent="0.25">
      <c r="A157" s="47" t="s">
        <v>210</v>
      </c>
      <c r="B157" s="47" t="s">
        <v>207</v>
      </c>
      <c r="C157" s="47" t="s">
        <v>208</v>
      </c>
      <c r="D157" s="47" t="s">
        <v>97</v>
      </c>
      <c r="E157" s="47">
        <v>1434000</v>
      </c>
      <c r="F157" s="47">
        <v>0</v>
      </c>
      <c r="G157" s="47">
        <v>0</v>
      </c>
      <c r="H157" s="47">
        <v>120</v>
      </c>
      <c r="I157" s="47" t="s">
        <v>43</v>
      </c>
      <c r="J157" s="48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 t="s">
        <v>43</v>
      </c>
      <c r="V157" s="47">
        <v>15</v>
      </c>
      <c r="W157" s="47">
        <v>2.9369037131880313</v>
      </c>
      <c r="X157" s="47"/>
      <c r="Y157" s="47"/>
      <c r="Z157" s="49">
        <v>30</v>
      </c>
      <c r="AA157" s="64" t="s">
        <v>49</v>
      </c>
      <c r="AB157" s="64" t="s">
        <v>49</v>
      </c>
      <c r="AC157" s="64" t="s">
        <v>49</v>
      </c>
      <c r="AD157" s="64" t="s">
        <v>43</v>
      </c>
    </row>
    <row r="158" spans="1:30" x14ac:dyDescent="0.25">
      <c r="A158" s="44" t="s">
        <v>211</v>
      </c>
      <c r="B158" s="44" t="s">
        <v>207</v>
      </c>
      <c r="C158" s="44" t="s">
        <v>208</v>
      </c>
      <c r="D158" s="44" t="s">
        <v>97</v>
      </c>
      <c r="E158" s="44">
        <v>1505000</v>
      </c>
      <c r="F158" s="44">
        <v>0</v>
      </c>
      <c r="G158" s="44">
        <v>0</v>
      </c>
      <c r="H158" s="44">
        <v>120</v>
      </c>
      <c r="I158" s="44" t="s">
        <v>43</v>
      </c>
      <c r="J158" s="45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 t="s">
        <v>43</v>
      </c>
      <c r="V158" s="44">
        <v>15</v>
      </c>
      <c r="W158" s="44">
        <v>3.4182726111745403</v>
      </c>
      <c r="X158" s="44"/>
      <c r="Y158" s="44"/>
      <c r="Z158" s="49">
        <v>15</v>
      </c>
      <c r="AA158" s="50">
        <v>0.18857368006304179</v>
      </c>
      <c r="AB158" s="70" t="s">
        <v>389</v>
      </c>
      <c r="AC158" s="50">
        <v>0.30516655336505777</v>
      </c>
      <c r="AD158" s="50">
        <v>0.24687011671404979</v>
      </c>
    </row>
    <row r="159" spans="1:30" ht="15.75" thickBot="1" x14ac:dyDescent="0.3">
      <c r="A159" s="47" t="s">
        <v>212</v>
      </c>
      <c r="B159" s="47" t="s">
        <v>207</v>
      </c>
      <c r="C159" s="47" t="s">
        <v>208</v>
      </c>
      <c r="D159" s="47" t="s">
        <v>97</v>
      </c>
      <c r="E159" s="47">
        <v>1475000</v>
      </c>
      <c r="F159" s="47">
        <v>0</v>
      </c>
      <c r="G159" s="47">
        <v>0</v>
      </c>
      <c r="H159" s="47">
        <v>120</v>
      </c>
      <c r="I159" s="47" t="s">
        <v>43</v>
      </c>
      <c r="J159" s="48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 t="s">
        <v>43</v>
      </c>
      <c r="V159" s="47">
        <v>0</v>
      </c>
      <c r="W159" s="47">
        <v>4.6051701859880918</v>
      </c>
      <c r="X159" s="47"/>
      <c r="Y159" s="47"/>
      <c r="Z159" s="54">
        <v>0</v>
      </c>
      <c r="AA159" s="55">
        <v>1</v>
      </c>
      <c r="AB159" s="55">
        <v>1</v>
      </c>
      <c r="AC159" s="55">
        <v>1</v>
      </c>
      <c r="AD159" s="55">
        <v>1</v>
      </c>
    </row>
    <row r="160" spans="1:30" ht="16.5" thickTop="1" thickBot="1" x14ac:dyDescent="0.3">
      <c r="A160" s="44" t="s">
        <v>213</v>
      </c>
      <c r="B160" s="44" t="s">
        <v>207</v>
      </c>
      <c r="C160" s="44" t="s">
        <v>208</v>
      </c>
      <c r="D160" s="44" t="s">
        <v>97</v>
      </c>
      <c r="E160" s="44">
        <v>1440000</v>
      </c>
      <c r="F160" s="44">
        <v>0</v>
      </c>
      <c r="G160" s="44">
        <v>0</v>
      </c>
      <c r="H160" s="44">
        <v>60</v>
      </c>
      <c r="I160" s="44" t="s">
        <v>43</v>
      </c>
      <c r="J160" s="45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 t="s">
        <v>43</v>
      </c>
      <c r="V160" s="44">
        <v>0</v>
      </c>
      <c r="W160" s="44">
        <v>4.6051701859880918</v>
      </c>
      <c r="X160" s="44"/>
      <c r="Y160" s="44"/>
    </row>
    <row r="161" spans="1:30" x14ac:dyDescent="0.25">
      <c r="A161" s="47" t="s">
        <v>214</v>
      </c>
      <c r="B161" s="47" t="s">
        <v>207</v>
      </c>
      <c r="C161" s="47" t="s">
        <v>208</v>
      </c>
      <c r="D161" s="47" t="s">
        <v>97</v>
      </c>
      <c r="E161" s="47">
        <v>1412000</v>
      </c>
      <c r="F161" s="47">
        <v>0</v>
      </c>
      <c r="G161" s="47">
        <v>0</v>
      </c>
      <c r="H161" s="47">
        <v>60</v>
      </c>
      <c r="I161" s="47" t="s">
        <v>43</v>
      </c>
      <c r="J161" s="48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 t="s">
        <v>43</v>
      </c>
      <c r="V161" s="47">
        <v>0</v>
      </c>
      <c r="W161" s="47">
        <v>4.6051701859880918</v>
      </c>
      <c r="X161" s="47"/>
      <c r="Y161" s="47"/>
      <c r="Z161" s="56" t="s">
        <v>34</v>
      </c>
      <c r="AA161" s="71">
        <v>-9.5172134920453705E-2</v>
      </c>
    </row>
    <row r="162" spans="1:30" x14ac:dyDescent="0.25">
      <c r="A162" s="44" t="s">
        <v>215</v>
      </c>
      <c r="B162" s="44" t="s">
        <v>207</v>
      </c>
      <c r="C162" s="44" t="s">
        <v>208</v>
      </c>
      <c r="D162" s="44" t="s">
        <v>97</v>
      </c>
      <c r="E162" s="44">
        <v>1420000</v>
      </c>
      <c r="F162" s="44">
        <v>0</v>
      </c>
      <c r="G162" s="44">
        <v>0</v>
      </c>
      <c r="H162" s="44">
        <v>60</v>
      </c>
      <c r="I162" s="44" t="s">
        <v>43</v>
      </c>
      <c r="J162" s="45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 t="s">
        <v>43</v>
      </c>
      <c r="V162" s="44" t="s">
        <v>43</v>
      </c>
      <c r="W162" s="44" t="s">
        <v>43</v>
      </c>
      <c r="X162" s="44"/>
      <c r="Y162" s="44"/>
      <c r="Z162" s="58" t="s">
        <v>35</v>
      </c>
      <c r="AA162" s="59">
        <v>4.6051701859880918</v>
      </c>
    </row>
    <row r="163" spans="1:30" ht="17.25" x14ac:dyDescent="0.25">
      <c r="A163" s="47" t="s">
        <v>216</v>
      </c>
      <c r="B163" s="47" t="s">
        <v>207</v>
      </c>
      <c r="C163" s="47" t="s">
        <v>208</v>
      </c>
      <c r="D163" s="47" t="s">
        <v>97</v>
      </c>
      <c r="E163" s="47">
        <v>1445000</v>
      </c>
      <c r="F163" s="47">
        <v>0</v>
      </c>
      <c r="G163" s="47">
        <v>0</v>
      </c>
      <c r="H163" s="47">
        <v>30</v>
      </c>
      <c r="I163" s="47" t="s">
        <v>43</v>
      </c>
      <c r="J163" s="48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 t="s">
        <v>43</v>
      </c>
      <c r="V163" s="47" t="s">
        <v>43</v>
      </c>
      <c r="W163" s="47" t="s">
        <v>43</v>
      </c>
      <c r="X163" s="47"/>
      <c r="Y163" s="47"/>
      <c r="Z163" s="58" t="s">
        <v>36</v>
      </c>
      <c r="AA163" s="60">
        <v>0.95476852370913445</v>
      </c>
    </row>
    <row r="164" spans="1:30" ht="18" x14ac:dyDescent="0.35">
      <c r="A164" s="44" t="s">
        <v>217</v>
      </c>
      <c r="B164" s="44" t="s">
        <v>207</v>
      </c>
      <c r="C164" s="44" t="s">
        <v>208</v>
      </c>
      <c r="D164" s="44" t="s">
        <v>97</v>
      </c>
      <c r="E164" s="44">
        <v>1448000</v>
      </c>
      <c r="F164" s="44">
        <v>0</v>
      </c>
      <c r="G164" s="44">
        <v>0</v>
      </c>
      <c r="H164" s="44">
        <v>30</v>
      </c>
      <c r="I164" s="44" t="s">
        <v>43</v>
      </c>
      <c r="J164" s="45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 t="s">
        <v>43</v>
      </c>
      <c r="V164" s="44" t="s">
        <v>43</v>
      </c>
      <c r="W164" s="44" t="s">
        <v>43</v>
      </c>
      <c r="X164" s="44"/>
      <c r="Y164" s="44"/>
      <c r="Z164" s="58" t="s">
        <v>37</v>
      </c>
      <c r="AA164" s="59">
        <v>7.283089542325472</v>
      </c>
    </row>
    <row r="165" spans="1:30" ht="18.75" x14ac:dyDescent="0.35">
      <c r="A165" s="47" t="s">
        <v>218</v>
      </c>
      <c r="B165" s="47" t="s">
        <v>207</v>
      </c>
      <c r="C165" s="47" t="s">
        <v>208</v>
      </c>
      <c r="D165" s="47" t="s">
        <v>97</v>
      </c>
      <c r="E165" s="47">
        <v>1474000</v>
      </c>
      <c r="F165" s="47">
        <v>0</v>
      </c>
      <c r="G165" s="47">
        <v>0</v>
      </c>
      <c r="H165" s="47">
        <v>30</v>
      </c>
      <c r="I165" s="47" t="s">
        <v>43</v>
      </c>
      <c r="J165" s="48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 t="s">
        <v>43</v>
      </c>
      <c r="V165" s="47" t="s">
        <v>43</v>
      </c>
      <c r="W165" s="47" t="s">
        <v>43</v>
      </c>
      <c r="X165" s="47"/>
      <c r="Y165" s="47"/>
      <c r="Z165" s="58" t="s">
        <v>38</v>
      </c>
      <c r="AA165" s="66">
        <v>190.3442698409074</v>
      </c>
    </row>
    <row r="166" spans="1:30" ht="15.75" thickBot="1" x14ac:dyDescent="0.3">
      <c r="A166" s="44" t="s">
        <v>219</v>
      </c>
      <c r="B166" s="44" t="s">
        <v>207</v>
      </c>
      <c r="C166" s="44" t="s">
        <v>208</v>
      </c>
      <c r="D166" s="44">
        <v>343.3</v>
      </c>
      <c r="E166" s="44">
        <v>1435000</v>
      </c>
      <c r="F166" s="44">
        <v>2.3929999999999999E-4</v>
      </c>
      <c r="G166" s="44">
        <v>18.857368006304178</v>
      </c>
      <c r="H166" s="44">
        <v>15</v>
      </c>
      <c r="I166" s="53">
        <v>2.9369037131880313</v>
      </c>
      <c r="J166" s="45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>
        <v>10</v>
      </c>
      <c r="V166" s="44" t="s">
        <v>43</v>
      </c>
      <c r="W166" s="44" t="s">
        <v>43</v>
      </c>
      <c r="X166" s="44"/>
      <c r="Y166" s="44"/>
      <c r="Z166" s="62" t="s">
        <v>7</v>
      </c>
      <c r="AA166" s="63" t="s">
        <v>349</v>
      </c>
    </row>
    <row r="167" spans="1:30" x14ac:dyDescent="0.25">
      <c r="A167" s="47" t="s">
        <v>220</v>
      </c>
      <c r="B167" s="47" t="s">
        <v>207</v>
      </c>
      <c r="C167" s="47" t="s">
        <v>208</v>
      </c>
      <c r="D167" s="47">
        <v>114.4</v>
      </c>
      <c r="E167" s="47">
        <v>1432000</v>
      </c>
      <c r="F167" s="47">
        <v>7.9889999999999996E-5</v>
      </c>
      <c r="G167" s="47">
        <v>5.464432284541723</v>
      </c>
      <c r="H167" s="47">
        <v>15</v>
      </c>
      <c r="I167" s="51" t="s">
        <v>390</v>
      </c>
      <c r="J167" s="48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 t="s">
        <v>43</v>
      </c>
      <c r="V167" s="47" t="s">
        <v>43</v>
      </c>
      <c r="W167" s="47" t="s">
        <v>43</v>
      </c>
      <c r="X167" s="47"/>
      <c r="Y167" s="47"/>
    </row>
    <row r="168" spans="1:30" x14ac:dyDescent="0.25">
      <c r="A168" s="44" t="s">
        <v>221</v>
      </c>
      <c r="B168" s="44" t="s">
        <v>207</v>
      </c>
      <c r="C168" s="44" t="s">
        <v>208</v>
      </c>
      <c r="D168" s="44">
        <v>629.29999999999995</v>
      </c>
      <c r="E168" s="44">
        <v>1402000</v>
      </c>
      <c r="F168" s="44">
        <v>4.4890000000000002E-4</v>
      </c>
      <c r="G168" s="44">
        <v>30.516655336505778</v>
      </c>
      <c r="H168" s="44">
        <v>15</v>
      </c>
      <c r="I168" s="53">
        <v>3.4182726111745403</v>
      </c>
      <c r="J168" s="45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>
        <v>12</v>
      </c>
      <c r="V168" s="44" t="s">
        <v>43</v>
      </c>
      <c r="W168" s="44" t="s">
        <v>43</v>
      </c>
      <c r="X168" s="44"/>
      <c r="Y168" s="44"/>
    </row>
    <row r="169" spans="1:30" x14ac:dyDescent="0.25">
      <c r="A169" s="47" t="s">
        <v>222</v>
      </c>
      <c r="B169" s="47" t="s">
        <v>207</v>
      </c>
      <c r="C169" s="47" t="s">
        <v>208</v>
      </c>
      <c r="D169" s="47">
        <v>1803</v>
      </c>
      <c r="E169" s="47">
        <v>1421000</v>
      </c>
      <c r="F169" s="47">
        <v>1.2689999999999999E-3</v>
      </c>
      <c r="G169" s="47">
        <v>100</v>
      </c>
      <c r="H169" s="47">
        <v>0</v>
      </c>
      <c r="I169" s="51">
        <v>4.6051701859880918</v>
      </c>
      <c r="J169" s="48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>
        <v>13</v>
      </c>
      <c r="V169" s="47" t="s">
        <v>43</v>
      </c>
      <c r="W169" s="47" t="s">
        <v>43</v>
      </c>
      <c r="X169" s="47"/>
      <c r="Y169" s="47"/>
    </row>
    <row r="170" spans="1:30" x14ac:dyDescent="0.25">
      <c r="A170" s="44" t="s">
        <v>223</v>
      </c>
      <c r="B170" s="44" t="s">
        <v>207</v>
      </c>
      <c r="C170" s="44" t="s">
        <v>208</v>
      </c>
      <c r="D170" s="44">
        <v>2031</v>
      </c>
      <c r="E170" s="44">
        <v>1389000</v>
      </c>
      <c r="F170" s="44">
        <v>1.462E-3</v>
      </c>
      <c r="G170" s="44">
        <v>100</v>
      </c>
      <c r="H170" s="44">
        <v>0</v>
      </c>
      <c r="I170" s="53">
        <v>4.6051701859880918</v>
      </c>
      <c r="J170" s="45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>
        <v>14</v>
      </c>
      <c r="V170" s="44" t="s">
        <v>43</v>
      </c>
      <c r="W170" s="44" t="s">
        <v>43</v>
      </c>
      <c r="X170" s="44"/>
      <c r="Y170" s="44"/>
    </row>
    <row r="171" spans="1:30" x14ac:dyDescent="0.25">
      <c r="A171" s="47" t="s">
        <v>224</v>
      </c>
      <c r="B171" s="47" t="s">
        <v>207</v>
      </c>
      <c r="C171" s="47" t="s">
        <v>208</v>
      </c>
      <c r="D171" s="47">
        <v>2146</v>
      </c>
      <c r="E171" s="47">
        <v>1459000</v>
      </c>
      <c r="F171" s="47">
        <v>1.4710000000000001E-3</v>
      </c>
      <c r="G171" s="47">
        <v>100</v>
      </c>
      <c r="H171" s="47">
        <v>0</v>
      </c>
      <c r="I171" s="51">
        <v>4.6051701859880918</v>
      </c>
      <c r="J171" s="48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>
        <v>15</v>
      </c>
      <c r="V171" s="47" t="s">
        <v>43</v>
      </c>
      <c r="W171" s="47" t="s">
        <v>43</v>
      </c>
      <c r="X171" s="47"/>
      <c r="Y171" s="47"/>
    </row>
    <row r="172" spans="1:30" ht="15.75" thickBot="1" x14ac:dyDescent="0.3">
      <c r="A172" s="44"/>
      <c r="B172" s="44"/>
      <c r="C172" s="44"/>
      <c r="D172" s="44"/>
      <c r="E172" s="44"/>
      <c r="F172" s="44"/>
      <c r="G172" s="44"/>
      <c r="H172" s="44"/>
      <c r="I172" s="44"/>
      <c r="J172" s="45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spans="1:30" ht="16.5" thickTop="1" thickBot="1" x14ac:dyDescent="0.3">
      <c r="A173" s="47" t="s">
        <v>56</v>
      </c>
      <c r="B173" s="47" t="s">
        <v>225</v>
      </c>
      <c r="C173" s="47" t="s">
        <v>226</v>
      </c>
      <c r="D173" s="47" t="s">
        <v>97</v>
      </c>
      <c r="E173" s="47">
        <v>1295000</v>
      </c>
      <c r="F173" s="47">
        <v>0</v>
      </c>
      <c r="G173" s="47"/>
      <c r="H173" s="47"/>
      <c r="I173" s="47"/>
      <c r="J173" s="48"/>
      <c r="K173" s="47"/>
      <c r="L173" s="47"/>
      <c r="M173" s="47"/>
      <c r="N173" s="47"/>
      <c r="O173" s="47"/>
      <c r="P173" s="47"/>
      <c r="Q173" s="47"/>
      <c r="R173" s="47" t="s">
        <v>227</v>
      </c>
      <c r="S173" s="47"/>
      <c r="T173" s="47">
        <v>12</v>
      </c>
      <c r="U173" s="47"/>
      <c r="V173" s="47"/>
      <c r="W173" s="47"/>
      <c r="X173" s="47"/>
      <c r="Y173" s="47"/>
      <c r="Z173" s="46" t="s">
        <v>28</v>
      </c>
      <c r="AA173" s="46" t="s">
        <v>29</v>
      </c>
      <c r="AB173" s="46" t="s">
        <v>30</v>
      </c>
      <c r="AC173" s="46" t="s">
        <v>31</v>
      </c>
      <c r="AD173" s="46" t="s">
        <v>32</v>
      </c>
    </row>
    <row r="174" spans="1:30" ht="15.75" thickTop="1" x14ac:dyDescent="0.25">
      <c r="A174" s="44" t="s">
        <v>60</v>
      </c>
      <c r="B174" s="44" t="s">
        <v>225</v>
      </c>
      <c r="C174" s="44" t="s">
        <v>226</v>
      </c>
      <c r="D174" s="44" t="s">
        <v>97</v>
      </c>
      <c r="E174" s="44">
        <v>1280000</v>
      </c>
      <c r="F174" s="44">
        <v>0</v>
      </c>
      <c r="G174" s="44"/>
      <c r="H174" s="44"/>
      <c r="I174" s="44"/>
      <c r="J174" s="45"/>
      <c r="K174" s="44"/>
      <c r="L174" s="44"/>
      <c r="M174" s="44"/>
      <c r="N174" s="44"/>
      <c r="O174" s="44"/>
      <c r="P174" s="44"/>
      <c r="Q174" s="44"/>
      <c r="R174" s="44" t="s">
        <v>28</v>
      </c>
      <c r="S174" s="44"/>
      <c r="T174" s="44">
        <v>214</v>
      </c>
      <c r="U174" s="44"/>
      <c r="V174" s="44"/>
      <c r="W174" s="44"/>
      <c r="X174" s="44"/>
      <c r="Y174" s="44"/>
      <c r="Z174" s="49">
        <v>120</v>
      </c>
      <c r="AA174" s="64" t="s">
        <v>49</v>
      </c>
      <c r="AB174" s="64" t="s">
        <v>49</v>
      </c>
      <c r="AC174" s="64" t="s">
        <v>49</v>
      </c>
      <c r="AD174" s="64" t="s">
        <v>43</v>
      </c>
    </row>
    <row r="175" spans="1:30" x14ac:dyDescent="0.25">
      <c r="A175" s="47" t="s">
        <v>61</v>
      </c>
      <c r="B175" s="47" t="s">
        <v>225</v>
      </c>
      <c r="C175" s="47" t="s">
        <v>226</v>
      </c>
      <c r="D175" s="47" t="s">
        <v>97</v>
      </c>
      <c r="E175" s="47">
        <v>1344000</v>
      </c>
      <c r="F175" s="47">
        <v>0</v>
      </c>
      <c r="G175" s="47"/>
      <c r="H175" s="47"/>
      <c r="I175" s="47"/>
      <c r="J175" s="48"/>
      <c r="K175" s="47"/>
      <c r="L175" s="47"/>
      <c r="M175" s="47"/>
      <c r="N175" s="47"/>
      <c r="O175" s="47"/>
      <c r="P175" s="47"/>
      <c r="Q175" s="47"/>
      <c r="R175" s="47" t="s">
        <v>33</v>
      </c>
      <c r="S175" s="47"/>
      <c r="T175" s="47">
        <v>228</v>
      </c>
      <c r="U175" s="47"/>
      <c r="V175" s="47"/>
      <c r="W175" s="47"/>
      <c r="X175" s="47"/>
      <c r="Y175" s="47"/>
      <c r="Z175" s="49">
        <v>60</v>
      </c>
      <c r="AA175" s="64" t="s">
        <v>49</v>
      </c>
      <c r="AB175" s="64" t="s">
        <v>49</v>
      </c>
      <c r="AC175" s="64" t="s">
        <v>49</v>
      </c>
      <c r="AD175" s="64" t="s">
        <v>43</v>
      </c>
    </row>
    <row r="176" spans="1:30" x14ac:dyDescent="0.25">
      <c r="A176" s="44" t="s">
        <v>228</v>
      </c>
      <c r="B176" s="44" t="s">
        <v>225</v>
      </c>
      <c r="C176" s="44" t="s">
        <v>226</v>
      </c>
      <c r="D176" s="44" t="s">
        <v>97</v>
      </c>
      <c r="E176" s="44">
        <v>1392000</v>
      </c>
      <c r="F176" s="44">
        <v>0</v>
      </c>
      <c r="G176" s="44">
        <v>0</v>
      </c>
      <c r="H176" s="44">
        <v>120</v>
      </c>
      <c r="I176" s="44" t="s">
        <v>43</v>
      </c>
      <c r="J176" s="45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 t="s">
        <v>43</v>
      </c>
      <c r="V176" s="44">
        <v>30</v>
      </c>
      <c r="W176" s="44">
        <v>2.0034801170532002</v>
      </c>
      <c r="X176" s="44"/>
      <c r="Y176" s="44"/>
      <c r="Z176" s="49">
        <v>30</v>
      </c>
      <c r="AA176" s="70">
        <v>7.4148156762414236E-2</v>
      </c>
      <c r="AB176" s="70">
        <v>9.1534726620223758E-2</v>
      </c>
      <c r="AC176" s="70">
        <v>6.6195652173913044E-2</v>
      </c>
      <c r="AD176" s="70">
        <v>7.7292845185517003E-2</v>
      </c>
    </row>
    <row r="177" spans="1:30" x14ac:dyDescent="0.25">
      <c r="A177" s="47" t="s">
        <v>229</v>
      </c>
      <c r="B177" s="47" t="s">
        <v>225</v>
      </c>
      <c r="C177" s="47" t="s">
        <v>226</v>
      </c>
      <c r="D177" s="47" t="s">
        <v>97</v>
      </c>
      <c r="E177" s="47">
        <v>1431000</v>
      </c>
      <c r="F177" s="47">
        <v>0</v>
      </c>
      <c r="G177" s="47">
        <v>0</v>
      </c>
      <c r="H177" s="47">
        <v>120</v>
      </c>
      <c r="I177" s="47" t="s">
        <v>43</v>
      </c>
      <c r="J177" s="48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 t="s">
        <v>43</v>
      </c>
      <c r="V177" s="47">
        <v>30</v>
      </c>
      <c r="W177" s="47">
        <v>2.2141333331897757</v>
      </c>
      <c r="X177" s="47"/>
      <c r="Y177" s="47"/>
      <c r="Z177" s="49">
        <v>15</v>
      </c>
      <c r="AA177" s="50">
        <v>0.2943365507617165</v>
      </c>
      <c r="AB177" s="50">
        <v>0.31750052776018572</v>
      </c>
      <c r="AC177" s="50">
        <v>0.45307971014492748</v>
      </c>
      <c r="AD177" s="50">
        <v>0.35497226288894329</v>
      </c>
    </row>
    <row r="178" spans="1:30" ht="15.75" thickBot="1" x14ac:dyDescent="0.3">
      <c r="A178" s="44" t="s">
        <v>230</v>
      </c>
      <c r="B178" s="44" t="s">
        <v>225</v>
      </c>
      <c r="C178" s="44" t="s">
        <v>226</v>
      </c>
      <c r="D178" s="44" t="s">
        <v>97</v>
      </c>
      <c r="E178" s="44">
        <v>1399000</v>
      </c>
      <c r="F178" s="44">
        <v>0</v>
      </c>
      <c r="G178" s="44">
        <v>0</v>
      </c>
      <c r="H178" s="44">
        <v>120</v>
      </c>
      <c r="I178" s="44" t="s">
        <v>43</v>
      </c>
      <c r="J178" s="45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43</v>
      </c>
      <c r="V178" s="44">
        <v>30</v>
      </c>
      <c r="W178" s="44">
        <v>1.8900296906608567</v>
      </c>
      <c r="X178" s="44"/>
      <c r="Y178" s="44"/>
      <c r="Z178" s="54">
        <v>0</v>
      </c>
      <c r="AA178" s="55">
        <v>1</v>
      </c>
      <c r="AB178" s="55">
        <v>1</v>
      </c>
      <c r="AC178" s="55">
        <v>1</v>
      </c>
      <c r="AD178" s="55">
        <v>1</v>
      </c>
    </row>
    <row r="179" spans="1:30" ht="16.5" thickTop="1" thickBot="1" x14ac:dyDescent="0.3">
      <c r="A179" s="47" t="s">
        <v>231</v>
      </c>
      <c r="B179" s="47" t="s">
        <v>225</v>
      </c>
      <c r="C179" s="47" t="s">
        <v>226</v>
      </c>
      <c r="D179" s="47" t="s">
        <v>97</v>
      </c>
      <c r="E179" s="47">
        <v>1358000</v>
      </c>
      <c r="F179" s="47">
        <v>0</v>
      </c>
      <c r="G179" s="47">
        <v>0</v>
      </c>
      <c r="H179" s="47">
        <v>60</v>
      </c>
      <c r="I179" s="47" t="s">
        <v>43</v>
      </c>
      <c r="J179" s="48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 t="s">
        <v>43</v>
      </c>
      <c r="V179" s="47">
        <v>15</v>
      </c>
      <c r="W179" s="47">
        <v>3.3821387501223188</v>
      </c>
      <c r="X179" s="47"/>
      <c r="Y179" s="47"/>
    </row>
    <row r="180" spans="1:30" x14ac:dyDescent="0.25">
      <c r="A180" s="44" t="s">
        <v>232</v>
      </c>
      <c r="B180" s="44" t="s">
        <v>225</v>
      </c>
      <c r="C180" s="44" t="s">
        <v>226</v>
      </c>
      <c r="D180" s="44" t="s">
        <v>97</v>
      </c>
      <c r="E180" s="44">
        <v>1371000</v>
      </c>
      <c r="F180" s="44">
        <v>0</v>
      </c>
      <c r="G180" s="44">
        <v>0</v>
      </c>
      <c r="H180" s="44">
        <v>60</v>
      </c>
      <c r="I180" s="44" t="s">
        <v>43</v>
      </c>
      <c r="J180" s="45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 t="s">
        <v>43</v>
      </c>
      <c r="V180" s="44">
        <v>15</v>
      </c>
      <c r="W180" s="44">
        <v>3.4578943875741248</v>
      </c>
      <c r="X180" s="44"/>
      <c r="Y180" s="44"/>
      <c r="Z180" s="56" t="s">
        <v>34</v>
      </c>
      <c r="AA180" s="57">
        <v>-8.5642971300671583E-2</v>
      </c>
    </row>
    <row r="181" spans="1:30" x14ac:dyDescent="0.25">
      <c r="A181" s="47" t="s">
        <v>233</v>
      </c>
      <c r="B181" s="47" t="s">
        <v>225</v>
      </c>
      <c r="C181" s="47" t="s">
        <v>226</v>
      </c>
      <c r="D181" s="47" t="s">
        <v>97</v>
      </c>
      <c r="E181" s="47">
        <v>1378000</v>
      </c>
      <c r="F181" s="47">
        <v>0</v>
      </c>
      <c r="G181" s="47">
        <v>0</v>
      </c>
      <c r="H181" s="47">
        <v>60</v>
      </c>
      <c r="I181" s="47" t="s">
        <v>43</v>
      </c>
      <c r="J181" s="48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 t="s">
        <v>43</v>
      </c>
      <c r="V181" s="47">
        <v>15</v>
      </c>
      <c r="W181" s="47">
        <v>3.8134829775945693</v>
      </c>
      <c r="X181" s="47"/>
      <c r="Y181" s="47"/>
      <c r="Z181" s="58" t="s">
        <v>35</v>
      </c>
      <c r="AA181" s="59">
        <v>4.6820523266388649</v>
      </c>
    </row>
    <row r="182" spans="1:30" ht="17.25" x14ac:dyDescent="0.25">
      <c r="A182" s="44" t="s">
        <v>234</v>
      </c>
      <c r="B182" s="44" t="s">
        <v>225</v>
      </c>
      <c r="C182" s="44" t="s">
        <v>226</v>
      </c>
      <c r="D182" s="44">
        <v>9417</v>
      </c>
      <c r="E182" s="44">
        <v>1477000</v>
      </c>
      <c r="F182" s="44">
        <v>6.3759999999999997E-3</v>
      </c>
      <c r="G182" s="44">
        <v>7.4148156762414237</v>
      </c>
      <c r="H182" s="44">
        <v>30</v>
      </c>
      <c r="I182" s="53">
        <v>2.0034801170532002</v>
      </c>
      <c r="J182" s="45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>
        <v>7</v>
      </c>
      <c r="V182" s="44">
        <v>0</v>
      </c>
      <c r="W182" s="44">
        <v>4.6051701859880918</v>
      </c>
      <c r="X182" s="44"/>
      <c r="Y182" s="44"/>
      <c r="Z182" s="58" t="s">
        <v>36</v>
      </c>
      <c r="AA182" s="60">
        <v>0.97378439445460596</v>
      </c>
    </row>
    <row r="183" spans="1:30" ht="18" x14ac:dyDescent="0.35">
      <c r="A183" s="47" t="s">
        <v>235</v>
      </c>
      <c r="B183" s="47" t="s">
        <v>225</v>
      </c>
      <c r="C183" s="47" t="s">
        <v>226</v>
      </c>
      <c r="D183" s="47">
        <v>6317</v>
      </c>
      <c r="E183" s="47">
        <v>1457000</v>
      </c>
      <c r="F183" s="47">
        <v>4.3359999999999996E-3</v>
      </c>
      <c r="G183" s="47">
        <v>9.1534726620223754</v>
      </c>
      <c r="H183" s="47">
        <v>30</v>
      </c>
      <c r="I183" s="51">
        <v>2.2141333331897757</v>
      </c>
      <c r="J183" s="48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>
        <v>8</v>
      </c>
      <c r="V183" s="47">
        <v>0</v>
      </c>
      <c r="W183" s="47">
        <v>4.6051701859880918</v>
      </c>
      <c r="X183" s="47"/>
      <c r="Y183" s="47"/>
      <c r="Z183" s="58" t="s">
        <v>37</v>
      </c>
      <c r="AA183" s="59">
        <v>8.0934508697330756</v>
      </c>
    </row>
    <row r="184" spans="1:30" ht="18.75" x14ac:dyDescent="0.35">
      <c r="A184" s="44" t="s">
        <v>236</v>
      </c>
      <c r="B184" s="44" t="s">
        <v>225</v>
      </c>
      <c r="C184" s="44" t="s">
        <v>226</v>
      </c>
      <c r="D184" s="44">
        <v>5480</v>
      </c>
      <c r="E184" s="44">
        <v>1500000</v>
      </c>
      <c r="F184" s="44">
        <v>3.6540000000000001E-3</v>
      </c>
      <c r="G184" s="44">
        <v>6.6195652173913047</v>
      </c>
      <c r="H184" s="44">
        <v>30</v>
      </c>
      <c r="I184" s="53">
        <v>1.8900296906608567</v>
      </c>
      <c r="J184" s="45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>
        <v>9</v>
      </c>
      <c r="V184" s="44">
        <v>0</v>
      </c>
      <c r="W184" s="44">
        <v>4.6051701859880918</v>
      </c>
      <c r="X184" s="44"/>
      <c r="Y184" s="44"/>
      <c r="Z184" s="58" t="s">
        <v>38</v>
      </c>
      <c r="AA184" s="66">
        <v>171.28594260134318</v>
      </c>
    </row>
    <row r="185" spans="1:30" ht="15.75" thickBot="1" x14ac:dyDescent="0.3">
      <c r="A185" s="47" t="s">
        <v>237</v>
      </c>
      <c r="B185" s="47" t="s">
        <v>225</v>
      </c>
      <c r="C185" s="47" t="s">
        <v>226</v>
      </c>
      <c r="D185" s="47">
        <v>36020</v>
      </c>
      <c r="E185" s="47">
        <v>1423000</v>
      </c>
      <c r="F185" s="47">
        <v>2.5309999999999999E-2</v>
      </c>
      <c r="G185" s="47">
        <v>29.43365507617165</v>
      </c>
      <c r="H185" s="47">
        <v>15</v>
      </c>
      <c r="I185" s="51">
        <v>3.3821387501223188</v>
      </c>
      <c r="J185" s="48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>
        <v>10</v>
      </c>
      <c r="V185" s="47" t="s">
        <v>43</v>
      </c>
      <c r="W185" s="47" t="s">
        <v>43</v>
      </c>
      <c r="X185" s="47"/>
      <c r="Y185" s="47"/>
      <c r="Z185" s="62" t="s">
        <v>7</v>
      </c>
      <c r="AA185" s="63" t="s">
        <v>39</v>
      </c>
    </row>
    <row r="186" spans="1:30" x14ac:dyDescent="0.25">
      <c r="A186" s="44" t="s">
        <v>239</v>
      </c>
      <c r="B186" s="44" t="s">
        <v>225</v>
      </c>
      <c r="C186" s="44" t="s">
        <v>226</v>
      </c>
      <c r="D186" s="44">
        <v>21510</v>
      </c>
      <c r="E186" s="44">
        <v>1431000</v>
      </c>
      <c r="F186" s="44">
        <v>1.504E-2</v>
      </c>
      <c r="G186" s="44">
        <v>31.750052776018574</v>
      </c>
      <c r="H186" s="44">
        <v>15</v>
      </c>
      <c r="I186" s="53">
        <v>3.4578943875741248</v>
      </c>
      <c r="J186" s="45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>
        <v>11</v>
      </c>
      <c r="V186" s="44" t="s">
        <v>43</v>
      </c>
      <c r="W186" s="44" t="s">
        <v>43</v>
      </c>
      <c r="X186" s="44"/>
      <c r="Y186" s="44"/>
    </row>
    <row r="187" spans="1:30" x14ac:dyDescent="0.25">
      <c r="A187" s="47" t="s">
        <v>240</v>
      </c>
      <c r="B187" s="47" t="s">
        <v>225</v>
      </c>
      <c r="C187" s="47" t="s">
        <v>226</v>
      </c>
      <c r="D187" s="47">
        <v>35380</v>
      </c>
      <c r="E187" s="47">
        <v>1414000</v>
      </c>
      <c r="F187" s="47">
        <v>2.5010000000000001E-2</v>
      </c>
      <c r="G187" s="47">
        <v>45.30797101449275</v>
      </c>
      <c r="H187" s="47">
        <v>15</v>
      </c>
      <c r="I187" s="51">
        <v>3.8134829775945693</v>
      </c>
      <c r="J187" s="48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>
        <v>12</v>
      </c>
      <c r="V187" s="47" t="s">
        <v>43</v>
      </c>
      <c r="W187" s="47" t="s">
        <v>43</v>
      </c>
      <c r="X187" s="47"/>
      <c r="Y187" s="47"/>
    </row>
    <row r="188" spans="1:30" x14ac:dyDescent="0.25">
      <c r="A188" s="44" t="s">
        <v>241</v>
      </c>
      <c r="B188" s="44" t="s">
        <v>225</v>
      </c>
      <c r="C188" s="44" t="s">
        <v>226</v>
      </c>
      <c r="D188" s="44">
        <v>105700</v>
      </c>
      <c r="E188" s="44">
        <v>1230000</v>
      </c>
      <c r="F188" s="44">
        <v>8.5989999999999997E-2</v>
      </c>
      <c r="G188" s="44">
        <v>100</v>
      </c>
      <c r="H188" s="44">
        <v>0</v>
      </c>
      <c r="I188" s="53">
        <v>4.6051701859880918</v>
      </c>
      <c r="J188" s="45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>
        <v>13</v>
      </c>
      <c r="V188" s="44" t="s">
        <v>43</v>
      </c>
      <c r="W188" s="44" t="s">
        <v>43</v>
      </c>
      <c r="X188" s="44"/>
      <c r="Y188" s="44"/>
    </row>
    <row r="189" spans="1:30" x14ac:dyDescent="0.25">
      <c r="A189" s="47" t="s">
        <v>242</v>
      </c>
      <c r="B189" s="47" t="s">
        <v>225</v>
      </c>
      <c r="C189" s="47" t="s">
        <v>226</v>
      </c>
      <c r="D189" s="47">
        <v>60620</v>
      </c>
      <c r="E189" s="47">
        <v>1280000</v>
      </c>
      <c r="F189" s="47">
        <v>4.7370000000000002E-2</v>
      </c>
      <c r="G189" s="47">
        <v>100</v>
      </c>
      <c r="H189" s="47">
        <v>0</v>
      </c>
      <c r="I189" s="51">
        <v>4.6051701859880918</v>
      </c>
      <c r="J189" s="48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>
        <v>14</v>
      </c>
      <c r="V189" s="47" t="s">
        <v>43</v>
      </c>
      <c r="W189" s="47" t="s">
        <v>43</v>
      </c>
      <c r="X189" s="47"/>
      <c r="Y189" s="47"/>
    </row>
    <row r="190" spans="1:30" x14ac:dyDescent="0.25">
      <c r="A190" s="44" t="s">
        <v>243</v>
      </c>
      <c r="B190" s="44" t="s">
        <v>225</v>
      </c>
      <c r="C190" s="44" t="s">
        <v>226</v>
      </c>
      <c r="D190" s="44">
        <v>73900</v>
      </c>
      <c r="E190" s="44">
        <v>1339000</v>
      </c>
      <c r="F190" s="44">
        <v>5.5199999999999999E-2</v>
      </c>
      <c r="G190" s="44">
        <v>100</v>
      </c>
      <c r="H190" s="44">
        <v>0</v>
      </c>
      <c r="I190" s="53">
        <v>4.6051701859880918</v>
      </c>
      <c r="J190" s="45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>
        <v>15</v>
      </c>
      <c r="V190" s="44" t="s">
        <v>43</v>
      </c>
      <c r="W190" s="44" t="s">
        <v>43</v>
      </c>
      <c r="X190" s="44"/>
      <c r="Y190" s="44"/>
    </row>
    <row r="191" spans="1:30" ht="15.75" thickBot="1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8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spans="1:30" ht="16.5" thickTop="1" thickBot="1" x14ac:dyDescent="0.3">
      <c r="A192" s="44" t="s">
        <v>56</v>
      </c>
      <c r="B192" s="44" t="s">
        <v>244</v>
      </c>
      <c r="C192" s="44" t="s">
        <v>245</v>
      </c>
      <c r="D192" s="44">
        <v>64.430000000000007</v>
      </c>
      <c r="E192" s="44">
        <v>1295000</v>
      </c>
      <c r="F192" s="44">
        <v>4.9759999999999998E-5</v>
      </c>
      <c r="G192" s="44"/>
      <c r="H192" s="44"/>
      <c r="I192" s="44"/>
      <c r="J192" s="45"/>
      <c r="K192" s="44"/>
      <c r="L192" s="44"/>
      <c r="M192" s="44"/>
      <c r="N192" s="44"/>
      <c r="O192" s="44"/>
      <c r="P192" s="44"/>
      <c r="Q192" s="44"/>
      <c r="R192" s="44" t="s">
        <v>246</v>
      </c>
      <c r="S192" s="44"/>
      <c r="T192" s="44">
        <v>13</v>
      </c>
      <c r="U192" s="44"/>
      <c r="V192" s="44"/>
      <c r="W192" s="44"/>
      <c r="X192" s="44"/>
      <c r="Y192" s="44"/>
      <c r="Z192" s="46" t="s">
        <v>28</v>
      </c>
      <c r="AA192" s="46" t="s">
        <v>29</v>
      </c>
      <c r="AB192" s="46" t="s">
        <v>30</v>
      </c>
      <c r="AC192" s="46" t="s">
        <v>31</v>
      </c>
      <c r="AD192" s="46" t="s">
        <v>32</v>
      </c>
    </row>
    <row r="193" spans="1:30" ht="15.75" thickTop="1" x14ac:dyDescent="0.25">
      <c r="A193" s="47" t="s">
        <v>60</v>
      </c>
      <c r="B193" s="47" t="s">
        <v>244</v>
      </c>
      <c r="C193" s="47" t="s">
        <v>245</v>
      </c>
      <c r="D193" s="47">
        <v>257.3</v>
      </c>
      <c r="E193" s="47">
        <v>1280000</v>
      </c>
      <c r="F193" s="47">
        <v>2.0110000000000001E-4</v>
      </c>
      <c r="G193" s="47"/>
      <c r="H193" s="47"/>
      <c r="I193" s="47"/>
      <c r="J193" s="48"/>
      <c r="K193" s="47"/>
      <c r="L193" s="47"/>
      <c r="M193" s="47"/>
      <c r="N193" s="47"/>
      <c r="O193" s="47"/>
      <c r="P193" s="47"/>
      <c r="Q193" s="47"/>
      <c r="R193" s="47" t="s">
        <v>28</v>
      </c>
      <c r="S193" s="47"/>
      <c r="T193" s="47">
        <v>233</v>
      </c>
      <c r="U193" s="47"/>
      <c r="V193" s="47"/>
      <c r="W193" s="47"/>
      <c r="X193" s="47"/>
      <c r="Y193" s="47"/>
      <c r="Z193" s="49">
        <v>120</v>
      </c>
      <c r="AA193" s="70" t="s">
        <v>391</v>
      </c>
      <c r="AB193" s="70" t="s">
        <v>392</v>
      </c>
      <c r="AC193" s="68" t="s">
        <v>393</v>
      </c>
      <c r="AD193" s="70" t="s">
        <v>43</v>
      </c>
    </row>
    <row r="194" spans="1:30" x14ac:dyDescent="0.25">
      <c r="A194" s="44" t="s">
        <v>61</v>
      </c>
      <c r="B194" s="44" t="s">
        <v>244</v>
      </c>
      <c r="C194" s="44" t="s">
        <v>245</v>
      </c>
      <c r="D194" s="44">
        <v>27.42</v>
      </c>
      <c r="E194" s="44">
        <v>1344000</v>
      </c>
      <c r="F194" s="44">
        <v>2.0409999999999999E-5</v>
      </c>
      <c r="G194" s="44"/>
      <c r="H194" s="44"/>
      <c r="I194" s="44"/>
      <c r="J194" s="45"/>
      <c r="K194" s="44"/>
      <c r="L194" s="44"/>
      <c r="M194" s="44"/>
      <c r="N194" s="44"/>
      <c r="O194" s="44"/>
      <c r="P194" s="44"/>
      <c r="Q194" s="44"/>
      <c r="R194" s="44" t="s">
        <v>33</v>
      </c>
      <c r="S194" s="44"/>
      <c r="T194" s="44">
        <v>247</v>
      </c>
      <c r="U194" s="44"/>
      <c r="V194" s="44"/>
      <c r="W194" s="44"/>
      <c r="X194" s="44"/>
      <c r="Y194" s="44"/>
      <c r="Z194" s="49">
        <v>60</v>
      </c>
      <c r="AA194" s="70">
        <v>1.9323305288226775E-2</v>
      </c>
      <c r="AB194" s="70">
        <v>4.135922331619326E-2</v>
      </c>
      <c r="AC194" s="70">
        <v>2.7320686148233998E-2</v>
      </c>
      <c r="AD194" s="70">
        <v>2.9334404917551345E-2</v>
      </c>
    </row>
    <row r="195" spans="1:30" x14ac:dyDescent="0.25">
      <c r="A195" s="47" t="s">
        <v>247</v>
      </c>
      <c r="B195" s="47" t="s">
        <v>244</v>
      </c>
      <c r="C195" s="47" t="s">
        <v>245</v>
      </c>
      <c r="D195" s="47">
        <v>853.9</v>
      </c>
      <c r="E195" s="47">
        <v>1441000</v>
      </c>
      <c r="F195" s="47">
        <v>5.9279999999999999E-4</v>
      </c>
      <c r="G195" s="47">
        <v>1.2968047405095546</v>
      </c>
      <c r="H195" s="47">
        <v>120</v>
      </c>
      <c r="I195" s="51" t="s">
        <v>394</v>
      </c>
      <c r="J195" s="48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 t="s">
        <v>43</v>
      </c>
      <c r="V195" s="47">
        <v>60</v>
      </c>
      <c r="W195" s="47">
        <v>0.65872680232876968</v>
      </c>
      <c r="X195" s="47"/>
      <c r="Y195" s="47"/>
      <c r="Z195" s="49">
        <v>30</v>
      </c>
      <c r="AA195" s="70">
        <v>9.482748606872575E-2</v>
      </c>
      <c r="AB195" s="70">
        <v>4.9120354208606498E-2</v>
      </c>
      <c r="AC195" s="70">
        <v>5.2292425731820628E-2</v>
      </c>
      <c r="AD195" s="70">
        <v>6.5413422003050961E-2</v>
      </c>
    </row>
    <row r="196" spans="1:30" x14ac:dyDescent="0.25">
      <c r="A196" s="44" t="s">
        <v>248</v>
      </c>
      <c r="B196" s="44" t="s">
        <v>244</v>
      </c>
      <c r="C196" s="44" t="s">
        <v>245</v>
      </c>
      <c r="D196" s="44">
        <v>841.7</v>
      </c>
      <c r="E196" s="44">
        <v>1465000</v>
      </c>
      <c r="F196" s="44">
        <v>5.7450000000000003E-4</v>
      </c>
      <c r="G196" s="44">
        <v>1.1384795066554831</v>
      </c>
      <c r="H196" s="44">
        <v>120</v>
      </c>
      <c r="I196" s="53" t="s">
        <v>395</v>
      </c>
      <c r="J196" s="45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 t="s">
        <v>43</v>
      </c>
      <c r="V196" s="44">
        <v>60</v>
      </c>
      <c r="W196" s="44">
        <v>1.4197103584077875</v>
      </c>
      <c r="X196" s="44"/>
      <c r="Y196" s="44"/>
      <c r="Z196" s="49">
        <v>15</v>
      </c>
      <c r="AA196" s="50">
        <v>0.37789717715896565</v>
      </c>
      <c r="AB196" s="50">
        <v>0.37511137026842456</v>
      </c>
      <c r="AC196" s="50">
        <v>0.36262762272992616</v>
      </c>
      <c r="AD196" s="50">
        <v>0.3718787233857721</v>
      </c>
    </row>
    <row r="197" spans="1:30" ht="15.75" thickBot="1" x14ac:dyDescent="0.3">
      <c r="A197" s="47" t="s">
        <v>249</v>
      </c>
      <c r="B197" s="47" t="s">
        <v>244</v>
      </c>
      <c r="C197" s="47" t="s">
        <v>245</v>
      </c>
      <c r="D197" s="47">
        <v>829.7</v>
      </c>
      <c r="E197" s="47">
        <v>1403000</v>
      </c>
      <c r="F197" s="47">
        <v>5.9150000000000001E-4</v>
      </c>
      <c r="G197" s="47">
        <v>0.81410253945423827</v>
      </c>
      <c r="H197" s="47">
        <v>120</v>
      </c>
      <c r="I197" s="51" t="s">
        <v>396</v>
      </c>
      <c r="J197" s="48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 t="s">
        <v>43</v>
      </c>
      <c r="V197" s="47">
        <v>60</v>
      </c>
      <c r="W197" s="47">
        <v>1.0050590566286663</v>
      </c>
      <c r="X197" s="47"/>
      <c r="Y197" s="47"/>
      <c r="Z197" s="54">
        <v>0</v>
      </c>
      <c r="AA197" s="55">
        <v>1</v>
      </c>
      <c r="AB197" s="55">
        <v>1</v>
      </c>
      <c r="AC197" s="55">
        <v>1</v>
      </c>
      <c r="AD197" s="55">
        <v>1</v>
      </c>
    </row>
    <row r="198" spans="1:30" ht="16.5" thickTop="1" thickBot="1" x14ac:dyDescent="0.3">
      <c r="A198" s="44" t="s">
        <v>250</v>
      </c>
      <c r="B198" s="44" t="s">
        <v>244</v>
      </c>
      <c r="C198" s="44" t="s">
        <v>245</v>
      </c>
      <c r="D198" s="44">
        <v>1188</v>
      </c>
      <c r="E198" s="44">
        <v>1416000</v>
      </c>
      <c r="F198" s="44">
        <v>8.3900000000000001E-4</v>
      </c>
      <c r="G198" s="44">
        <v>1.9323305288226775</v>
      </c>
      <c r="H198" s="44">
        <v>60</v>
      </c>
      <c r="I198" s="53">
        <v>0.65872680232876968</v>
      </c>
      <c r="J198" s="45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>
        <v>4</v>
      </c>
      <c r="V198" s="44">
        <v>30</v>
      </c>
      <c r="W198" s="44">
        <v>2.2494742116770112</v>
      </c>
      <c r="X198" s="44"/>
      <c r="Y198" s="44"/>
    </row>
    <row r="199" spans="1:30" x14ac:dyDescent="0.25">
      <c r="A199" s="47" t="s">
        <v>251</v>
      </c>
      <c r="B199" s="47" t="s">
        <v>244</v>
      </c>
      <c r="C199" s="47" t="s">
        <v>245</v>
      </c>
      <c r="D199" s="47">
        <v>2482</v>
      </c>
      <c r="E199" s="47">
        <v>1342000</v>
      </c>
      <c r="F199" s="47">
        <v>1.8489999999999999E-3</v>
      </c>
      <c r="G199" s="47">
        <v>4.1359223316193257</v>
      </c>
      <c r="H199" s="47">
        <v>60</v>
      </c>
      <c r="I199" s="51">
        <v>1.4197103584077875</v>
      </c>
      <c r="J199" s="48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>
        <v>5</v>
      </c>
      <c r="V199" s="47">
        <v>30</v>
      </c>
      <c r="W199" s="47">
        <v>1.5916884019061075</v>
      </c>
      <c r="X199" s="47"/>
      <c r="Y199" s="47"/>
      <c r="Z199" s="56" t="s">
        <v>34</v>
      </c>
      <c r="AA199" s="57">
        <v>-6.0954970037637883E-2</v>
      </c>
    </row>
    <row r="200" spans="1:30" x14ac:dyDescent="0.25">
      <c r="A200" s="44" t="s">
        <v>252</v>
      </c>
      <c r="B200" s="44" t="s">
        <v>244</v>
      </c>
      <c r="C200" s="44" t="s">
        <v>245</v>
      </c>
      <c r="D200" s="44">
        <v>2484</v>
      </c>
      <c r="E200" s="44">
        <v>1402000</v>
      </c>
      <c r="F200" s="44">
        <v>1.7719999999999999E-3</v>
      </c>
      <c r="G200" s="44">
        <v>2.7320686148233997</v>
      </c>
      <c r="H200" s="44">
        <v>60</v>
      </c>
      <c r="I200" s="53">
        <v>1.0050590566286663</v>
      </c>
      <c r="J200" s="45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>
        <v>6</v>
      </c>
      <c r="V200" s="44">
        <v>30</v>
      </c>
      <c r="W200" s="44">
        <v>1.654266444105545</v>
      </c>
      <c r="X200" s="44"/>
      <c r="Y200" s="44"/>
      <c r="Z200" s="58" t="s">
        <v>35</v>
      </c>
      <c r="AA200" s="59">
        <v>4.3702264750591038</v>
      </c>
    </row>
    <row r="201" spans="1:30" ht="17.25" x14ac:dyDescent="0.25">
      <c r="A201" s="47" t="s">
        <v>253</v>
      </c>
      <c r="B201" s="47" t="s">
        <v>244</v>
      </c>
      <c r="C201" s="47" t="s">
        <v>245</v>
      </c>
      <c r="D201" s="47">
        <v>5642</v>
      </c>
      <c r="E201" s="47">
        <v>1499000</v>
      </c>
      <c r="F201" s="47">
        <v>3.764E-3</v>
      </c>
      <c r="G201" s="47">
        <v>9.4827486068725744</v>
      </c>
      <c r="H201" s="47">
        <v>30</v>
      </c>
      <c r="I201" s="51">
        <v>2.2494742116770112</v>
      </c>
      <c r="J201" s="48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>
        <v>7</v>
      </c>
      <c r="V201" s="47">
        <v>15</v>
      </c>
      <c r="W201" s="47">
        <v>3.6320370475239341</v>
      </c>
      <c r="X201" s="47"/>
      <c r="Y201" s="47"/>
      <c r="Z201" s="58" t="s">
        <v>36</v>
      </c>
      <c r="AA201" s="60">
        <v>0.89385097425001114</v>
      </c>
    </row>
    <row r="202" spans="1:30" ht="18" x14ac:dyDescent="0.35">
      <c r="A202" s="44" t="s">
        <v>254</v>
      </c>
      <c r="B202" s="44" t="s">
        <v>244</v>
      </c>
      <c r="C202" s="44" t="s">
        <v>245</v>
      </c>
      <c r="D202" s="44">
        <v>3213</v>
      </c>
      <c r="E202" s="44">
        <v>1474000</v>
      </c>
      <c r="F202" s="44">
        <v>2.1789999999999999E-3</v>
      </c>
      <c r="G202" s="44">
        <v>4.9120354208606498</v>
      </c>
      <c r="H202" s="44">
        <v>30</v>
      </c>
      <c r="I202" s="53">
        <v>1.5916884019061075</v>
      </c>
      <c r="J202" s="45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>
        <v>8</v>
      </c>
      <c r="V202" s="44">
        <v>15</v>
      </c>
      <c r="W202" s="44">
        <v>3.6246378762668074</v>
      </c>
      <c r="X202" s="44"/>
      <c r="Y202" s="44"/>
      <c r="Z202" s="58" t="s">
        <v>37</v>
      </c>
      <c r="AA202" s="61">
        <v>11.371462903385032</v>
      </c>
    </row>
    <row r="203" spans="1:30" ht="18.75" x14ac:dyDescent="0.35">
      <c r="A203" s="47" t="s">
        <v>255</v>
      </c>
      <c r="B203" s="47" t="s">
        <v>244</v>
      </c>
      <c r="C203" s="47" t="s">
        <v>245</v>
      </c>
      <c r="D203" s="47">
        <v>4782</v>
      </c>
      <c r="E203" s="47">
        <v>1445000</v>
      </c>
      <c r="F203" s="47">
        <v>3.3089999999999999E-3</v>
      </c>
      <c r="G203" s="47">
        <v>5.2292425731820629</v>
      </c>
      <c r="H203" s="47">
        <v>30</v>
      </c>
      <c r="I203" s="51">
        <v>1.654266444105545</v>
      </c>
      <c r="J203" s="48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>
        <v>9</v>
      </c>
      <c r="V203" s="47">
        <v>15</v>
      </c>
      <c r="W203" s="47">
        <v>3.5907913820443969</v>
      </c>
      <c r="X203" s="47"/>
      <c r="Y203" s="47"/>
      <c r="Z203" s="58" t="s">
        <v>38</v>
      </c>
      <c r="AA203" s="61">
        <v>121.90994007527577</v>
      </c>
    </row>
    <row r="204" spans="1:30" ht="15.75" thickBot="1" x14ac:dyDescent="0.3">
      <c r="A204" s="44" t="s">
        <v>256</v>
      </c>
      <c r="B204" s="44" t="s">
        <v>244</v>
      </c>
      <c r="C204" s="44" t="s">
        <v>245</v>
      </c>
      <c r="D204" s="44">
        <v>21260</v>
      </c>
      <c r="E204" s="44">
        <v>1444000</v>
      </c>
      <c r="F204" s="44">
        <v>1.473E-2</v>
      </c>
      <c r="G204" s="44">
        <v>37.789717715896565</v>
      </c>
      <c r="H204" s="44">
        <v>15</v>
      </c>
      <c r="I204" s="53">
        <v>3.6320370475239341</v>
      </c>
      <c r="J204" s="45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>
        <v>10</v>
      </c>
      <c r="V204" s="44">
        <v>0</v>
      </c>
      <c r="W204" s="44">
        <v>4.6051701859880918</v>
      </c>
      <c r="X204" s="44"/>
      <c r="Y204" s="44"/>
      <c r="Z204" s="62" t="s">
        <v>7</v>
      </c>
      <c r="AA204" s="63" t="s">
        <v>350</v>
      </c>
    </row>
    <row r="205" spans="1:30" x14ac:dyDescent="0.25">
      <c r="A205" s="47" t="s">
        <v>257</v>
      </c>
      <c r="B205" s="47" t="s">
        <v>244</v>
      </c>
      <c r="C205" s="47" t="s">
        <v>245</v>
      </c>
      <c r="D205" s="47">
        <v>22210</v>
      </c>
      <c r="E205" s="47">
        <v>1385000</v>
      </c>
      <c r="F205" s="47">
        <v>1.6039999999999999E-2</v>
      </c>
      <c r="G205" s="47">
        <v>37.511137026842455</v>
      </c>
      <c r="H205" s="47">
        <v>15</v>
      </c>
      <c r="I205" s="51">
        <v>3.6246378762668074</v>
      </c>
      <c r="J205" s="48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>
        <v>11</v>
      </c>
      <c r="V205" s="47">
        <v>0</v>
      </c>
      <c r="W205" s="47">
        <v>4.6051701859880918</v>
      </c>
      <c r="X205" s="47"/>
      <c r="Y205" s="47"/>
    </row>
    <row r="206" spans="1:30" x14ac:dyDescent="0.25">
      <c r="A206" s="44" t="s">
        <v>258</v>
      </c>
      <c r="B206" s="44" t="s">
        <v>244</v>
      </c>
      <c r="C206" s="44" t="s">
        <v>245</v>
      </c>
      <c r="D206" s="44">
        <v>31430</v>
      </c>
      <c r="E206" s="44">
        <v>1402000</v>
      </c>
      <c r="F206" s="44">
        <v>2.2409999999999999E-2</v>
      </c>
      <c r="G206" s="44">
        <v>36.262762272992617</v>
      </c>
      <c r="H206" s="44">
        <v>15</v>
      </c>
      <c r="I206" s="53">
        <v>3.5907913820443969</v>
      </c>
      <c r="J206" s="45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>
        <v>12</v>
      </c>
      <c r="V206" s="44">
        <v>0</v>
      </c>
      <c r="W206" s="44">
        <v>4.6051701859880918</v>
      </c>
      <c r="X206" s="44"/>
      <c r="Y206" s="44"/>
    </row>
    <row r="207" spans="1:30" x14ac:dyDescent="0.25">
      <c r="A207" s="47" t="s">
        <v>259</v>
      </c>
      <c r="B207" s="47" t="s">
        <v>244</v>
      </c>
      <c r="C207" s="47" t="s">
        <v>245</v>
      </c>
      <c r="D207" s="47">
        <v>56240</v>
      </c>
      <c r="E207" s="47">
        <v>1448000</v>
      </c>
      <c r="F207" s="47">
        <v>3.8830000000000003E-2</v>
      </c>
      <c r="G207" s="47">
        <v>100</v>
      </c>
      <c r="H207" s="47">
        <v>0</v>
      </c>
      <c r="I207" s="51">
        <v>4.6051701859880918</v>
      </c>
      <c r="J207" s="48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>
        <v>13</v>
      </c>
      <c r="V207" s="47" t="s">
        <v>43</v>
      </c>
      <c r="W207" s="47" t="s">
        <v>43</v>
      </c>
      <c r="X207" s="47"/>
      <c r="Y207" s="47"/>
    </row>
    <row r="208" spans="1:30" x14ac:dyDescent="0.25">
      <c r="A208" s="44" t="s">
        <v>260</v>
      </c>
      <c r="B208" s="44" t="s">
        <v>244</v>
      </c>
      <c r="C208" s="44" t="s">
        <v>245</v>
      </c>
      <c r="D208" s="44">
        <v>60680</v>
      </c>
      <c r="E208" s="44">
        <v>1424000</v>
      </c>
      <c r="F208" s="44">
        <v>4.2610000000000002E-2</v>
      </c>
      <c r="G208" s="44">
        <v>100</v>
      </c>
      <c r="H208" s="44">
        <v>0</v>
      </c>
      <c r="I208" s="53">
        <v>4.6051701859880918</v>
      </c>
      <c r="J208" s="45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>
        <v>14</v>
      </c>
      <c r="V208" s="44" t="s">
        <v>43</v>
      </c>
      <c r="W208" s="44" t="s">
        <v>43</v>
      </c>
      <c r="X208" s="44"/>
      <c r="Y208" s="44"/>
    </row>
    <row r="209" spans="1:30" x14ac:dyDescent="0.25">
      <c r="A209" s="47" t="s">
        <v>261</v>
      </c>
      <c r="B209" s="47" t="s">
        <v>244</v>
      </c>
      <c r="C209" s="47" t="s">
        <v>245</v>
      </c>
      <c r="D209" s="47">
        <v>89990</v>
      </c>
      <c r="E209" s="47">
        <v>1460000</v>
      </c>
      <c r="F209" s="47">
        <v>6.164E-2</v>
      </c>
      <c r="G209" s="47">
        <v>100</v>
      </c>
      <c r="H209" s="47">
        <v>0</v>
      </c>
      <c r="I209" s="51">
        <v>4.6051701859880918</v>
      </c>
      <c r="J209" s="48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>
        <v>15</v>
      </c>
      <c r="V209" s="47" t="s">
        <v>43</v>
      </c>
      <c r="W209" s="47" t="s">
        <v>43</v>
      </c>
      <c r="X209" s="47"/>
      <c r="Y209" s="47"/>
    </row>
    <row r="210" spans="1:30" ht="15.75" thickBot="1" x14ac:dyDescent="0.3">
      <c r="A210" s="44"/>
      <c r="B210" s="44"/>
      <c r="C210" s="44"/>
      <c r="D210" s="44"/>
      <c r="E210" s="44"/>
      <c r="F210" s="44"/>
      <c r="G210" s="44"/>
      <c r="H210" s="44"/>
      <c r="I210" s="44"/>
      <c r="J210" s="45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 spans="1:30" ht="16.5" thickTop="1" thickBot="1" x14ac:dyDescent="0.3">
      <c r="A211" s="47" t="s">
        <v>56</v>
      </c>
      <c r="B211" s="47" t="s">
        <v>262</v>
      </c>
      <c r="C211" s="47" t="s">
        <v>263</v>
      </c>
      <c r="D211" s="47" t="s">
        <v>97</v>
      </c>
      <c r="E211" s="47">
        <v>1295000</v>
      </c>
      <c r="F211" s="47">
        <v>0</v>
      </c>
      <c r="G211" s="47"/>
      <c r="H211" s="47"/>
      <c r="I211" s="47"/>
      <c r="J211" s="48"/>
      <c r="K211" s="47"/>
      <c r="L211" s="47"/>
      <c r="M211" s="47"/>
      <c r="N211" s="47"/>
      <c r="O211" s="47"/>
      <c r="P211" s="47"/>
      <c r="Q211" s="47"/>
      <c r="R211" s="47" t="s">
        <v>264</v>
      </c>
      <c r="S211" s="47"/>
      <c r="T211" s="47">
        <v>14</v>
      </c>
      <c r="U211" s="47"/>
      <c r="V211" s="47"/>
      <c r="W211" s="47"/>
      <c r="X211" s="47"/>
      <c r="Y211" s="47"/>
      <c r="Z211" s="46" t="s">
        <v>28</v>
      </c>
      <c r="AA211" s="46" t="s">
        <v>29</v>
      </c>
      <c r="AB211" s="46" t="s">
        <v>30</v>
      </c>
      <c r="AC211" s="46" t="s">
        <v>31</v>
      </c>
      <c r="AD211" s="46" t="s">
        <v>32</v>
      </c>
    </row>
    <row r="212" spans="1:30" ht="15.75" thickTop="1" x14ac:dyDescent="0.25">
      <c r="A212" s="44" t="s">
        <v>60</v>
      </c>
      <c r="B212" s="44" t="s">
        <v>262</v>
      </c>
      <c r="C212" s="44" t="s">
        <v>263</v>
      </c>
      <c r="D212" s="44" t="s">
        <v>97</v>
      </c>
      <c r="E212" s="44">
        <v>1280000</v>
      </c>
      <c r="F212" s="44">
        <v>0</v>
      </c>
      <c r="G212" s="44"/>
      <c r="H212" s="44"/>
      <c r="I212" s="44"/>
      <c r="J212" s="45"/>
      <c r="K212" s="44"/>
      <c r="L212" s="44"/>
      <c r="M212" s="44"/>
      <c r="N212" s="44"/>
      <c r="O212" s="44"/>
      <c r="P212" s="44"/>
      <c r="Q212" s="44"/>
      <c r="R212" s="44" t="s">
        <v>28</v>
      </c>
      <c r="S212" s="44"/>
      <c r="T212" s="44">
        <v>252</v>
      </c>
      <c r="U212" s="44"/>
      <c r="V212" s="44"/>
      <c r="W212" s="44"/>
      <c r="X212" s="44"/>
      <c r="Y212" s="44"/>
      <c r="Z212" s="49">
        <v>120</v>
      </c>
      <c r="AA212" s="64" t="s">
        <v>49</v>
      </c>
      <c r="AB212" s="64" t="s">
        <v>49</v>
      </c>
      <c r="AC212" s="64" t="s">
        <v>49</v>
      </c>
      <c r="AD212" s="64" t="s">
        <v>43</v>
      </c>
    </row>
    <row r="213" spans="1:30" x14ac:dyDescent="0.25">
      <c r="A213" s="47" t="s">
        <v>61</v>
      </c>
      <c r="B213" s="47" t="s">
        <v>262</v>
      </c>
      <c r="C213" s="47" t="s">
        <v>263</v>
      </c>
      <c r="D213" s="47" t="s">
        <v>97</v>
      </c>
      <c r="E213" s="47">
        <v>1344000</v>
      </c>
      <c r="F213" s="47">
        <v>0</v>
      </c>
      <c r="G213" s="47"/>
      <c r="H213" s="47"/>
      <c r="I213" s="47"/>
      <c r="J213" s="48"/>
      <c r="K213" s="47"/>
      <c r="L213" s="47"/>
      <c r="M213" s="47"/>
      <c r="N213" s="47"/>
      <c r="O213" s="47"/>
      <c r="P213" s="47"/>
      <c r="Q213" s="47"/>
      <c r="R213" s="47" t="s">
        <v>33</v>
      </c>
      <c r="S213" s="47"/>
      <c r="T213" s="47">
        <v>266</v>
      </c>
      <c r="U213" s="47"/>
      <c r="V213" s="47"/>
      <c r="W213" s="47"/>
      <c r="X213" s="47"/>
      <c r="Y213" s="47"/>
      <c r="Z213" s="49">
        <v>60</v>
      </c>
      <c r="AA213" s="64" t="s">
        <v>49</v>
      </c>
      <c r="AB213" s="64" t="s">
        <v>49</v>
      </c>
      <c r="AC213" s="64" t="s">
        <v>49</v>
      </c>
      <c r="AD213" s="64" t="s">
        <v>43</v>
      </c>
    </row>
    <row r="214" spans="1:30" x14ac:dyDescent="0.25">
      <c r="A214" s="44" t="s">
        <v>265</v>
      </c>
      <c r="B214" s="44" t="s">
        <v>262</v>
      </c>
      <c r="C214" s="44" t="s">
        <v>263</v>
      </c>
      <c r="D214" s="44" t="s">
        <v>97</v>
      </c>
      <c r="E214" s="44">
        <v>1449000</v>
      </c>
      <c r="F214" s="44">
        <v>0</v>
      </c>
      <c r="G214" s="44">
        <v>0</v>
      </c>
      <c r="H214" s="44">
        <v>120</v>
      </c>
      <c r="I214" s="44" t="s">
        <v>43</v>
      </c>
      <c r="J214" s="45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 t="s">
        <v>43</v>
      </c>
      <c r="V214" s="44">
        <v>15</v>
      </c>
      <c r="W214" s="44">
        <v>2.626699020883466</v>
      </c>
      <c r="X214" s="44"/>
      <c r="Y214" s="44"/>
      <c r="Z214" s="49">
        <v>30</v>
      </c>
      <c r="AA214" s="64" t="s">
        <v>49</v>
      </c>
      <c r="AB214" s="64" t="s">
        <v>49</v>
      </c>
      <c r="AC214" s="64" t="s">
        <v>49</v>
      </c>
      <c r="AD214" s="64" t="s">
        <v>43</v>
      </c>
    </row>
    <row r="215" spans="1:30" x14ac:dyDescent="0.25">
      <c r="A215" s="47" t="s">
        <v>266</v>
      </c>
      <c r="B215" s="47" t="s">
        <v>262</v>
      </c>
      <c r="C215" s="47" t="s">
        <v>263</v>
      </c>
      <c r="D215" s="47" t="s">
        <v>97</v>
      </c>
      <c r="E215" s="47">
        <v>1448000</v>
      </c>
      <c r="F215" s="47">
        <v>0</v>
      </c>
      <c r="G215" s="47">
        <v>0</v>
      </c>
      <c r="H215" s="47">
        <v>120</v>
      </c>
      <c r="I215" s="47" t="s">
        <v>43</v>
      </c>
      <c r="J215" s="48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 t="s">
        <v>43</v>
      </c>
      <c r="V215" s="47">
        <v>15</v>
      </c>
      <c r="W215" s="47">
        <v>2.4866035905079324</v>
      </c>
      <c r="X215" s="47"/>
      <c r="Y215" s="47"/>
      <c r="Z215" s="49">
        <v>15</v>
      </c>
      <c r="AA215" s="50">
        <v>0.13828048381824126</v>
      </c>
      <c r="AB215" s="50">
        <v>0.12020380576063222</v>
      </c>
      <c r="AC215" s="50">
        <v>0.1065524529981088</v>
      </c>
      <c r="AD215" s="50">
        <v>0.12167891419232742</v>
      </c>
    </row>
    <row r="216" spans="1:30" ht="15.75" thickBot="1" x14ac:dyDescent="0.3">
      <c r="A216" s="44" t="s">
        <v>267</v>
      </c>
      <c r="B216" s="44" t="s">
        <v>262</v>
      </c>
      <c r="C216" s="44" t="s">
        <v>263</v>
      </c>
      <c r="D216" s="44" t="s">
        <v>97</v>
      </c>
      <c r="E216" s="44">
        <v>1451000</v>
      </c>
      <c r="F216" s="44">
        <v>0</v>
      </c>
      <c r="G216" s="44">
        <v>0</v>
      </c>
      <c r="H216" s="44">
        <v>120</v>
      </c>
      <c r="I216" s="44" t="s">
        <v>43</v>
      </c>
      <c r="J216" s="45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 t="s">
        <v>43</v>
      </c>
      <c r="V216" s="44">
        <v>15</v>
      </c>
      <c r="W216" s="44">
        <v>2.3660522873232011</v>
      </c>
      <c r="X216" s="44"/>
      <c r="Y216" s="44"/>
      <c r="Z216" s="54">
        <v>0</v>
      </c>
      <c r="AA216" s="55">
        <v>1</v>
      </c>
      <c r="AB216" s="55">
        <v>1</v>
      </c>
      <c r="AC216" s="55">
        <v>1</v>
      </c>
      <c r="AD216" s="55">
        <v>1</v>
      </c>
    </row>
    <row r="217" spans="1:30" ht="16.5" thickTop="1" thickBot="1" x14ac:dyDescent="0.3">
      <c r="A217" s="47" t="s">
        <v>268</v>
      </c>
      <c r="B217" s="47" t="s">
        <v>262</v>
      </c>
      <c r="C217" s="47" t="s">
        <v>263</v>
      </c>
      <c r="D217" s="47" t="s">
        <v>97</v>
      </c>
      <c r="E217" s="47">
        <v>1391000</v>
      </c>
      <c r="F217" s="47">
        <v>0</v>
      </c>
      <c r="G217" s="47">
        <v>0</v>
      </c>
      <c r="H217" s="47">
        <v>60</v>
      </c>
      <c r="I217" s="47" t="s">
        <v>43</v>
      </c>
      <c r="J217" s="48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 t="s">
        <v>43</v>
      </c>
      <c r="V217" s="47">
        <v>0</v>
      </c>
      <c r="W217" s="47">
        <v>4.6051701859880918</v>
      </c>
      <c r="X217" s="47"/>
      <c r="Y217" s="47"/>
    </row>
    <row r="218" spans="1:30" x14ac:dyDescent="0.25">
      <c r="A218" s="44" t="s">
        <v>269</v>
      </c>
      <c r="B218" s="44" t="s">
        <v>262</v>
      </c>
      <c r="C218" s="44" t="s">
        <v>263</v>
      </c>
      <c r="D218" s="44" t="s">
        <v>97</v>
      </c>
      <c r="E218" s="44">
        <v>1381000</v>
      </c>
      <c r="F218" s="44">
        <v>0</v>
      </c>
      <c r="G218" s="44">
        <v>0</v>
      </c>
      <c r="H218" s="44">
        <v>60</v>
      </c>
      <c r="I218" s="44" t="s">
        <v>43</v>
      </c>
      <c r="J218" s="45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 t="s">
        <v>43</v>
      </c>
      <c r="V218" s="44">
        <v>0</v>
      </c>
      <c r="W218" s="44">
        <v>4.6051701859880918</v>
      </c>
      <c r="X218" s="44"/>
      <c r="Y218" s="44"/>
      <c r="Z218" s="56" t="s">
        <v>34</v>
      </c>
      <c r="AA218" s="71">
        <v>-0.14080345909443726</v>
      </c>
    </row>
    <row r="219" spans="1:30" x14ac:dyDescent="0.25">
      <c r="A219" s="47" t="s">
        <v>270</v>
      </c>
      <c r="B219" s="47" t="s">
        <v>262</v>
      </c>
      <c r="C219" s="47" t="s">
        <v>263</v>
      </c>
      <c r="D219" s="47" t="s">
        <v>97</v>
      </c>
      <c r="E219" s="47">
        <v>1392000</v>
      </c>
      <c r="F219" s="47">
        <v>0</v>
      </c>
      <c r="G219" s="47">
        <v>0</v>
      </c>
      <c r="H219" s="47">
        <v>60</v>
      </c>
      <c r="I219" s="47" t="s">
        <v>43</v>
      </c>
      <c r="J219" s="48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 t="s">
        <v>43</v>
      </c>
      <c r="V219" s="47">
        <v>0</v>
      </c>
      <c r="W219" s="47">
        <v>4.6051701859880918</v>
      </c>
      <c r="X219" s="47"/>
      <c r="Y219" s="47"/>
      <c r="Z219" s="58" t="s">
        <v>35</v>
      </c>
      <c r="AA219" s="59">
        <v>4.6051701859880918</v>
      </c>
    </row>
    <row r="220" spans="1:30" ht="17.25" x14ac:dyDescent="0.25">
      <c r="A220" s="44" t="s">
        <v>271</v>
      </c>
      <c r="B220" s="44" t="s">
        <v>262</v>
      </c>
      <c r="C220" s="44" t="s">
        <v>263</v>
      </c>
      <c r="D220" s="44" t="s">
        <v>97</v>
      </c>
      <c r="E220" s="44">
        <v>1482000</v>
      </c>
      <c r="F220" s="44">
        <v>0</v>
      </c>
      <c r="G220" s="44">
        <v>0</v>
      </c>
      <c r="H220" s="44">
        <v>30</v>
      </c>
      <c r="I220" s="44" t="s">
        <v>43</v>
      </c>
      <c r="J220" s="45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 t="s">
        <v>43</v>
      </c>
      <c r="V220" s="44" t="s">
        <v>43</v>
      </c>
      <c r="W220" s="44" t="s">
        <v>43</v>
      </c>
      <c r="X220" s="44"/>
      <c r="Y220" s="44"/>
      <c r="Z220" s="58" t="s">
        <v>36</v>
      </c>
      <c r="AA220" s="60">
        <v>0.994939609302393</v>
      </c>
    </row>
    <row r="221" spans="1:30" ht="18" x14ac:dyDescent="0.35">
      <c r="A221" s="47" t="s">
        <v>272</v>
      </c>
      <c r="B221" s="47" t="s">
        <v>262</v>
      </c>
      <c r="C221" s="47" t="s">
        <v>263</v>
      </c>
      <c r="D221" s="47" t="s">
        <v>97</v>
      </c>
      <c r="E221" s="47">
        <v>1467000</v>
      </c>
      <c r="F221" s="47">
        <v>0</v>
      </c>
      <c r="G221" s="47">
        <v>0</v>
      </c>
      <c r="H221" s="47">
        <v>30</v>
      </c>
      <c r="I221" s="47" t="s">
        <v>43</v>
      </c>
      <c r="J221" s="48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 t="s">
        <v>43</v>
      </c>
      <c r="V221" s="47" t="s">
        <v>43</v>
      </c>
      <c r="W221" s="47" t="s">
        <v>43</v>
      </c>
      <c r="X221" s="47"/>
      <c r="Y221" s="47"/>
      <c r="Z221" s="58" t="s">
        <v>37</v>
      </c>
      <c r="AA221" s="59">
        <v>4.9227993759375588</v>
      </c>
    </row>
    <row r="222" spans="1:30" ht="18.75" x14ac:dyDescent="0.35">
      <c r="A222" s="44" t="s">
        <v>273</v>
      </c>
      <c r="B222" s="44" t="s">
        <v>262</v>
      </c>
      <c r="C222" s="44" t="s">
        <v>263</v>
      </c>
      <c r="D222" s="44" t="s">
        <v>97</v>
      </c>
      <c r="E222" s="44">
        <v>1467000</v>
      </c>
      <c r="F222" s="44">
        <v>0</v>
      </c>
      <c r="G222" s="44">
        <v>0</v>
      </c>
      <c r="H222" s="44">
        <v>30</v>
      </c>
      <c r="I222" s="44" t="s">
        <v>43</v>
      </c>
      <c r="J222" s="45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 t="s">
        <v>43</v>
      </c>
      <c r="V222" s="44" t="s">
        <v>43</v>
      </c>
      <c r="W222" s="44" t="s">
        <v>43</v>
      </c>
      <c r="X222" s="44"/>
      <c r="Y222" s="44"/>
      <c r="Z222" s="58" t="s">
        <v>38</v>
      </c>
      <c r="AA222" s="66">
        <v>281.60691818887449</v>
      </c>
    </row>
    <row r="223" spans="1:30" ht="15.75" thickBot="1" x14ac:dyDescent="0.3">
      <c r="A223" s="47" t="s">
        <v>274</v>
      </c>
      <c r="B223" s="47" t="s">
        <v>262</v>
      </c>
      <c r="C223" s="47" t="s">
        <v>263</v>
      </c>
      <c r="D223" s="47">
        <v>180700</v>
      </c>
      <c r="E223" s="47">
        <v>1425000</v>
      </c>
      <c r="F223" s="47">
        <v>0.12690000000000001</v>
      </c>
      <c r="G223" s="47">
        <v>13.828048381824127</v>
      </c>
      <c r="H223" s="47">
        <v>15</v>
      </c>
      <c r="I223" s="51">
        <v>2.626699020883466</v>
      </c>
      <c r="J223" s="48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>
        <v>10</v>
      </c>
      <c r="V223" s="47" t="s">
        <v>43</v>
      </c>
      <c r="W223" s="47" t="s">
        <v>43</v>
      </c>
      <c r="X223" s="47"/>
      <c r="Y223" s="47"/>
      <c r="Z223" s="62" t="s">
        <v>7</v>
      </c>
      <c r="AA223" s="63" t="s">
        <v>39</v>
      </c>
    </row>
    <row r="224" spans="1:30" x14ac:dyDescent="0.25">
      <c r="A224" s="44" t="s">
        <v>275</v>
      </c>
      <c r="B224" s="44" t="s">
        <v>262</v>
      </c>
      <c r="C224" s="44" t="s">
        <v>263</v>
      </c>
      <c r="D224" s="44">
        <v>172300</v>
      </c>
      <c r="E224" s="44">
        <v>1490000</v>
      </c>
      <c r="F224" s="44">
        <v>0.11559999999999999</v>
      </c>
      <c r="G224" s="44">
        <v>12.020380576063221</v>
      </c>
      <c r="H224" s="44">
        <v>15</v>
      </c>
      <c r="I224" s="53">
        <v>2.4866035905079324</v>
      </c>
      <c r="J224" s="45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>
        <v>11</v>
      </c>
      <c r="V224" s="44" t="s">
        <v>43</v>
      </c>
      <c r="W224" s="44" t="s">
        <v>43</v>
      </c>
      <c r="X224" s="44"/>
      <c r="Y224" s="44"/>
    </row>
    <row r="225" spans="1:30" x14ac:dyDescent="0.25">
      <c r="A225" s="47" t="s">
        <v>276</v>
      </c>
      <c r="B225" s="47" t="s">
        <v>262</v>
      </c>
      <c r="C225" s="47" t="s">
        <v>263</v>
      </c>
      <c r="D225" s="47">
        <v>140500</v>
      </c>
      <c r="E225" s="47">
        <v>1467000</v>
      </c>
      <c r="F225" s="47">
        <v>9.5780000000000004E-2</v>
      </c>
      <c r="G225" s="47">
        <v>10.655245299810879</v>
      </c>
      <c r="H225" s="47">
        <v>15</v>
      </c>
      <c r="I225" s="51">
        <v>2.3660522873232011</v>
      </c>
      <c r="J225" s="48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>
        <v>12</v>
      </c>
      <c r="V225" s="47" t="s">
        <v>43</v>
      </c>
      <c r="W225" s="47" t="s">
        <v>43</v>
      </c>
      <c r="X225" s="47"/>
      <c r="Y225" s="47"/>
    </row>
    <row r="226" spans="1:30" x14ac:dyDescent="0.25">
      <c r="A226" s="44" t="s">
        <v>277</v>
      </c>
      <c r="B226" s="44" t="s">
        <v>262</v>
      </c>
      <c r="C226" s="44" t="s">
        <v>263</v>
      </c>
      <c r="D226" s="44">
        <v>1282000</v>
      </c>
      <c r="E226" s="44">
        <v>1397000</v>
      </c>
      <c r="F226" s="44">
        <v>0.91769999999999996</v>
      </c>
      <c r="G226" s="44">
        <v>100</v>
      </c>
      <c r="H226" s="44">
        <v>0</v>
      </c>
      <c r="I226" s="53">
        <v>4.6051701859880918</v>
      </c>
      <c r="J226" s="45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>
        <v>13</v>
      </c>
      <c r="V226" s="44" t="s">
        <v>43</v>
      </c>
      <c r="W226" s="44" t="s">
        <v>43</v>
      </c>
      <c r="X226" s="44"/>
      <c r="Y226" s="44"/>
    </row>
    <row r="227" spans="1:30" x14ac:dyDescent="0.25">
      <c r="A227" s="47" t="s">
        <v>278</v>
      </c>
      <c r="B227" s="47" t="s">
        <v>262</v>
      </c>
      <c r="C227" s="47" t="s">
        <v>263</v>
      </c>
      <c r="D227" s="47">
        <v>1339000</v>
      </c>
      <c r="E227" s="47">
        <v>1393000</v>
      </c>
      <c r="F227" s="47">
        <v>0.9617</v>
      </c>
      <c r="G227" s="47">
        <v>100</v>
      </c>
      <c r="H227" s="47">
        <v>0</v>
      </c>
      <c r="I227" s="51">
        <v>4.6051701859880918</v>
      </c>
      <c r="J227" s="48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>
        <v>14</v>
      </c>
      <c r="V227" s="47" t="s">
        <v>43</v>
      </c>
      <c r="W227" s="47" t="s">
        <v>43</v>
      </c>
      <c r="X227" s="47"/>
      <c r="Y227" s="47"/>
    </row>
    <row r="228" spans="1:30" x14ac:dyDescent="0.25">
      <c r="A228" s="44" t="s">
        <v>279</v>
      </c>
      <c r="B228" s="44" t="s">
        <v>262</v>
      </c>
      <c r="C228" s="44" t="s">
        <v>263</v>
      </c>
      <c r="D228" s="44">
        <v>1277000</v>
      </c>
      <c r="E228" s="44">
        <v>1421000</v>
      </c>
      <c r="F228" s="44">
        <v>0.89890000000000003</v>
      </c>
      <c r="G228" s="44">
        <v>100</v>
      </c>
      <c r="H228" s="44">
        <v>0</v>
      </c>
      <c r="I228" s="53">
        <v>4.6051701859880918</v>
      </c>
      <c r="J228" s="45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>
        <v>15</v>
      </c>
      <c r="V228" s="44" t="s">
        <v>43</v>
      </c>
      <c r="W228" s="44" t="s">
        <v>43</v>
      </c>
      <c r="X228" s="44"/>
      <c r="Y228" s="44"/>
    </row>
    <row r="229" spans="1:30" ht="15.75" thickBot="1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8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30" ht="16.5" thickTop="1" thickBot="1" x14ac:dyDescent="0.3">
      <c r="A230" s="44" t="s">
        <v>56</v>
      </c>
      <c r="B230" s="44" t="s">
        <v>54</v>
      </c>
      <c r="C230" s="44" t="s">
        <v>55</v>
      </c>
      <c r="D230" s="44">
        <v>983.3</v>
      </c>
      <c r="E230" s="44">
        <v>1295000</v>
      </c>
      <c r="F230" s="44">
        <v>7.5940000000000003E-4</v>
      </c>
      <c r="G230" s="44"/>
      <c r="H230" s="44"/>
      <c r="I230" s="44"/>
      <c r="J230" s="45"/>
      <c r="K230" s="44"/>
      <c r="L230" s="44"/>
      <c r="M230" s="44"/>
      <c r="N230" s="44"/>
      <c r="O230" s="44"/>
      <c r="P230" s="44"/>
      <c r="Q230" s="44"/>
      <c r="R230" s="44" t="s">
        <v>280</v>
      </c>
      <c r="S230" s="44"/>
      <c r="T230" s="44">
        <v>17</v>
      </c>
      <c r="U230" s="44"/>
      <c r="V230" s="44"/>
      <c r="W230" s="44"/>
      <c r="X230" s="44"/>
      <c r="Y230" s="44"/>
      <c r="Z230" s="46" t="s">
        <v>28</v>
      </c>
      <c r="AA230" s="46" t="s">
        <v>29</v>
      </c>
      <c r="AB230" s="46" t="s">
        <v>30</v>
      </c>
      <c r="AC230" s="46" t="s">
        <v>31</v>
      </c>
      <c r="AD230" s="46" t="s">
        <v>32</v>
      </c>
    </row>
    <row r="231" spans="1:30" ht="15.75" thickTop="1" x14ac:dyDescent="0.25">
      <c r="A231" s="47" t="s">
        <v>60</v>
      </c>
      <c r="B231" s="47" t="s">
        <v>54</v>
      </c>
      <c r="C231" s="47" t="s">
        <v>55</v>
      </c>
      <c r="D231" s="47">
        <v>1480</v>
      </c>
      <c r="E231" s="47">
        <v>1280000</v>
      </c>
      <c r="F231" s="47">
        <v>1.157E-3</v>
      </c>
      <c r="G231" s="47"/>
      <c r="H231" s="47"/>
      <c r="I231" s="47"/>
      <c r="J231" s="48"/>
      <c r="K231" s="47"/>
      <c r="L231" s="47"/>
      <c r="M231" s="47"/>
      <c r="N231" s="47"/>
      <c r="O231" s="47"/>
      <c r="P231" s="47"/>
      <c r="Q231" s="47"/>
      <c r="R231" s="47" t="s">
        <v>28</v>
      </c>
      <c r="S231" s="47"/>
      <c r="T231" s="47">
        <v>309</v>
      </c>
      <c r="U231" s="47"/>
      <c r="V231" s="47"/>
      <c r="W231" s="47"/>
      <c r="X231" s="47"/>
      <c r="Y231" s="47"/>
      <c r="Z231" s="49">
        <v>120</v>
      </c>
      <c r="AA231" s="64" t="s">
        <v>397</v>
      </c>
      <c r="AB231" s="64" t="s">
        <v>398</v>
      </c>
      <c r="AC231" s="64" t="s">
        <v>399</v>
      </c>
      <c r="AD231" s="64" t="s">
        <v>43</v>
      </c>
    </row>
    <row r="232" spans="1:30" x14ac:dyDescent="0.25">
      <c r="A232" s="44" t="s">
        <v>61</v>
      </c>
      <c r="B232" s="44" t="s">
        <v>54</v>
      </c>
      <c r="C232" s="44" t="s">
        <v>55</v>
      </c>
      <c r="D232" s="44" t="s">
        <v>97</v>
      </c>
      <c r="E232" s="44">
        <v>1344000</v>
      </c>
      <c r="F232" s="44">
        <v>0</v>
      </c>
      <c r="G232" s="44"/>
      <c r="H232" s="44"/>
      <c r="I232" s="44"/>
      <c r="J232" s="45"/>
      <c r="K232" s="44"/>
      <c r="L232" s="44"/>
      <c r="M232" s="44"/>
      <c r="N232" s="44"/>
      <c r="O232" s="44"/>
      <c r="P232" s="44"/>
      <c r="Q232" s="44"/>
      <c r="R232" s="44" t="s">
        <v>33</v>
      </c>
      <c r="S232" s="44"/>
      <c r="T232" s="44">
        <v>323</v>
      </c>
      <c r="U232" s="44"/>
      <c r="V232" s="44"/>
      <c r="W232" s="44"/>
      <c r="X232" s="44"/>
      <c r="Y232" s="44"/>
      <c r="Z232" s="49">
        <v>60</v>
      </c>
      <c r="AA232" s="64" t="s">
        <v>397</v>
      </c>
      <c r="AB232" s="64" t="s">
        <v>398</v>
      </c>
      <c r="AC232" s="64" t="s">
        <v>399</v>
      </c>
      <c r="AD232" s="64" t="s">
        <v>43</v>
      </c>
    </row>
    <row r="233" spans="1:30" x14ac:dyDescent="0.25">
      <c r="A233" s="47" t="s">
        <v>281</v>
      </c>
      <c r="B233" s="47" t="s">
        <v>54</v>
      </c>
      <c r="C233" s="47" t="s">
        <v>55</v>
      </c>
      <c r="D233" s="47" t="s">
        <v>97</v>
      </c>
      <c r="E233" s="47">
        <v>1426000</v>
      </c>
      <c r="F233" s="47">
        <v>0</v>
      </c>
      <c r="G233" s="47">
        <v>-0.93376523142409429</v>
      </c>
      <c r="H233" s="47">
        <v>120</v>
      </c>
      <c r="I233" s="47" t="s">
        <v>43</v>
      </c>
      <c r="J233" s="48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 t="s">
        <v>43</v>
      </c>
      <c r="V233" s="47">
        <v>15</v>
      </c>
      <c r="W233" s="47">
        <v>0.38680783582189926</v>
      </c>
      <c r="X233" s="47"/>
      <c r="Y233" s="47"/>
      <c r="Z233" s="49">
        <v>30</v>
      </c>
      <c r="AA233" s="68" t="s">
        <v>400</v>
      </c>
      <c r="AB233" s="68" t="s">
        <v>385</v>
      </c>
      <c r="AC233" s="64" t="s">
        <v>42</v>
      </c>
      <c r="AD233" s="68" t="s">
        <v>43</v>
      </c>
    </row>
    <row r="234" spans="1:30" x14ac:dyDescent="0.25">
      <c r="A234" s="44" t="s">
        <v>282</v>
      </c>
      <c r="B234" s="44" t="s">
        <v>54</v>
      </c>
      <c r="C234" s="44" t="s">
        <v>55</v>
      </c>
      <c r="D234" s="44" t="s">
        <v>97</v>
      </c>
      <c r="E234" s="44">
        <v>1345000</v>
      </c>
      <c r="F234" s="44">
        <v>0</v>
      </c>
      <c r="G234" s="44">
        <v>-0.7760790755085577</v>
      </c>
      <c r="H234" s="44">
        <v>120</v>
      </c>
      <c r="I234" s="44" t="s">
        <v>43</v>
      </c>
      <c r="J234" s="45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 t="s">
        <v>43</v>
      </c>
      <c r="V234" s="44">
        <v>15</v>
      </c>
      <c r="W234" s="44">
        <v>0.9522861998236275</v>
      </c>
      <c r="X234" s="44"/>
      <c r="Y234" s="44"/>
      <c r="Z234" s="49">
        <v>15</v>
      </c>
      <c r="AA234" s="70">
        <v>1.4722735458521407E-2</v>
      </c>
      <c r="AB234" s="70">
        <v>2.5916278708122346E-2</v>
      </c>
      <c r="AC234" s="70">
        <v>1.3566819548463858E-2</v>
      </c>
      <c r="AD234" s="70">
        <v>1.8068611238369205E-2</v>
      </c>
    </row>
    <row r="235" spans="1:30" ht="15.75" thickBot="1" x14ac:dyDescent="0.3">
      <c r="A235" s="47" t="s">
        <v>283</v>
      </c>
      <c r="B235" s="47" t="s">
        <v>54</v>
      </c>
      <c r="C235" s="47" t="s">
        <v>55</v>
      </c>
      <c r="D235" s="47" t="s">
        <v>97</v>
      </c>
      <c r="E235" s="47">
        <v>1333000</v>
      </c>
      <c r="F235" s="47">
        <v>0</v>
      </c>
      <c r="G235" s="47">
        <v>-0.78843561931938799</v>
      </c>
      <c r="H235" s="47">
        <v>120</v>
      </c>
      <c r="I235" s="47" t="s">
        <v>43</v>
      </c>
      <c r="J235" s="48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 t="s">
        <v>43</v>
      </c>
      <c r="V235" s="47">
        <v>15</v>
      </c>
      <c r="W235" s="47">
        <v>0.30504197965143992</v>
      </c>
      <c r="X235" s="47"/>
      <c r="Y235" s="47"/>
      <c r="Z235" s="54">
        <v>0</v>
      </c>
      <c r="AA235" s="55">
        <v>1</v>
      </c>
      <c r="AB235" s="55">
        <v>1</v>
      </c>
      <c r="AC235" s="55">
        <v>1</v>
      </c>
      <c r="AD235" s="55">
        <v>1</v>
      </c>
    </row>
    <row r="236" spans="1:30" ht="16.5" thickTop="1" thickBot="1" x14ac:dyDescent="0.3">
      <c r="A236" s="44" t="s">
        <v>284</v>
      </c>
      <c r="B236" s="44" t="s">
        <v>54</v>
      </c>
      <c r="C236" s="44" t="s">
        <v>55</v>
      </c>
      <c r="D236" s="44" t="s">
        <v>97</v>
      </c>
      <c r="E236" s="44">
        <v>1305000</v>
      </c>
      <c r="F236" s="44">
        <v>0</v>
      </c>
      <c r="G236" s="44">
        <v>-0.93376523142409429</v>
      </c>
      <c r="H236" s="44">
        <v>60</v>
      </c>
      <c r="I236" s="44" t="s">
        <v>43</v>
      </c>
      <c r="J236" s="45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 t="s">
        <v>43</v>
      </c>
      <c r="V236" s="44">
        <v>0</v>
      </c>
      <c r="W236" s="44">
        <v>4.6051701859880918</v>
      </c>
      <c r="X236" s="44"/>
      <c r="Y236" s="44"/>
    </row>
    <row r="237" spans="1:30" x14ac:dyDescent="0.25">
      <c r="A237" s="47" t="s">
        <v>285</v>
      </c>
      <c r="B237" s="47" t="s">
        <v>54</v>
      </c>
      <c r="C237" s="47" t="s">
        <v>55</v>
      </c>
      <c r="D237" s="47" t="s">
        <v>97</v>
      </c>
      <c r="E237" s="47">
        <v>1264000</v>
      </c>
      <c r="F237" s="47">
        <v>0</v>
      </c>
      <c r="G237" s="47">
        <v>-0.7760790755085577</v>
      </c>
      <c r="H237" s="47">
        <v>60</v>
      </c>
      <c r="I237" s="47" t="s">
        <v>43</v>
      </c>
      <c r="J237" s="48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 t="s">
        <v>43</v>
      </c>
      <c r="V237" s="47">
        <v>0</v>
      </c>
      <c r="W237" s="47">
        <v>4.6051701859880918</v>
      </c>
      <c r="X237" s="47"/>
      <c r="Y237" s="47"/>
      <c r="Z237" s="56" t="s">
        <v>34</v>
      </c>
      <c r="AA237" s="71">
        <v>-0.27047498983705132</v>
      </c>
    </row>
    <row r="238" spans="1:30" x14ac:dyDescent="0.25">
      <c r="A238" s="44" t="s">
        <v>286</v>
      </c>
      <c r="B238" s="44" t="s">
        <v>54</v>
      </c>
      <c r="C238" s="44" t="s">
        <v>55</v>
      </c>
      <c r="D238" s="44" t="s">
        <v>97</v>
      </c>
      <c r="E238" s="44">
        <v>1287000</v>
      </c>
      <c r="F238" s="44">
        <v>0</v>
      </c>
      <c r="G238" s="44">
        <v>-0.78843561931938799</v>
      </c>
      <c r="H238" s="44">
        <v>60</v>
      </c>
      <c r="I238" s="44" t="s">
        <v>43</v>
      </c>
      <c r="J238" s="45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 t="s">
        <v>43</v>
      </c>
      <c r="V238" s="44">
        <v>0</v>
      </c>
      <c r="W238" s="44">
        <v>4.6051701859880918</v>
      </c>
      <c r="X238" s="44"/>
      <c r="Y238" s="44"/>
      <c r="Z238" s="58" t="s">
        <v>35</v>
      </c>
      <c r="AA238" s="59">
        <v>4.6051701859880918</v>
      </c>
    </row>
    <row r="239" spans="1:30" ht="17.25" x14ac:dyDescent="0.25">
      <c r="A239" s="47" t="s">
        <v>287</v>
      </c>
      <c r="B239" s="47" t="s">
        <v>54</v>
      </c>
      <c r="C239" s="47" t="s">
        <v>55</v>
      </c>
      <c r="D239" s="47">
        <v>1715</v>
      </c>
      <c r="E239" s="47">
        <v>1545000</v>
      </c>
      <c r="F239" s="47">
        <v>1.1100000000000001E-3</v>
      </c>
      <c r="G239" s="47">
        <v>0.68877610683630752</v>
      </c>
      <c r="H239" s="47">
        <v>30</v>
      </c>
      <c r="I239" s="51" t="s">
        <v>401</v>
      </c>
      <c r="J239" s="48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 t="s">
        <v>43</v>
      </c>
      <c r="V239" s="47" t="s">
        <v>43</v>
      </c>
      <c r="W239" s="47" t="s">
        <v>43</v>
      </c>
      <c r="X239" s="47"/>
      <c r="Y239" s="47"/>
      <c r="Z239" s="58" t="s">
        <v>36</v>
      </c>
      <c r="AA239" s="60">
        <v>0.99003727838697042</v>
      </c>
    </row>
    <row r="240" spans="1:30" ht="18" x14ac:dyDescent="0.35">
      <c r="A240" s="44" t="s">
        <v>288</v>
      </c>
      <c r="B240" s="44" t="s">
        <v>54</v>
      </c>
      <c r="C240" s="44" t="s">
        <v>55</v>
      </c>
      <c r="D240" s="44">
        <v>1954</v>
      </c>
      <c r="E240" s="44">
        <v>1519000</v>
      </c>
      <c r="F240" s="44">
        <v>1.286E-3</v>
      </c>
      <c r="G240" s="44">
        <v>0.78628424807316633</v>
      </c>
      <c r="H240" s="44">
        <v>30</v>
      </c>
      <c r="I240" s="53" t="s">
        <v>388</v>
      </c>
      <c r="J240" s="45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 t="s">
        <v>43</v>
      </c>
      <c r="V240" s="44" t="s">
        <v>43</v>
      </c>
      <c r="W240" s="44" t="s">
        <v>43</v>
      </c>
      <c r="X240" s="44"/>
      <c r="Y240" s="44"/>
      <c r="Z240" s="58" t="s">
        <v>37</v>
      </c>
      <c r="AA240" s="59">
        <v>2.5627034165988301</v>
      </c>
    </row>
    <row r="241" spans="1:27" ht="18.75" x14ac:dyDescent="0.35">
      <c r="A241" s="47" t="s">
        <v>289</v>
      </c>
      <c r="B241" s="47" t="s">
        <v>54</v>
      </c>
      <c r="C241" s="47" t="s">
        <v>55</v>
      </c>
      <c r="D241" s="47">
        <v>885.3</v>
      </c>
      <c r="E241" s="47">
        <v>1426000</v>
      </c>
      <c r="F241" s="47">
        <v>6.2080000000000002E-4</v>
      </c>
      <c r="G241" s="47">
        <v>-2.221640755752816E-2</v>
      </c>
      <c r="H241" s="47">
        <v>30</v>
      </c>
      <c r="I241" s="47" t="s">
        <v>43</v>
      </c>
      <c r="J241" s="48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 t="s">
        <v>43</v>
      </c>
      <c r="V241" s="47" t="s">
        <v>43</v>
      </c>
      <c r="W241" s="47" t="s">
        <v>43</v>
      </c>
      <c r="X241" s="47"/>
      <c r="Y241" s="47"/>
      <c r="Z241" s="58" t="s">
        <v>38</v>
      </c>
      <c r="AA241" s="66">
        <v>540.94997967410268</v>
      </c>
    </row>
    <row r="242" spans="1:27" ht="15.75" thickBot="1" x14ac:dyDescent="0.3">
      <c r="A242" s="44" t="s">
        <v>290</v>
      </c>
      <c r="B242" s="44" t="s">
        <v>54</v>
      </c>
      <c r="C242" s="44" t="s">
        <v>55</v>
      </c>
      <c r="D242" s="44">
        <v>2341</v>
      </c>
      <c r="E242" s="44">
        <v>1422000</v>
      </c>
      <c r="F242" s="44">
        <v>1.6459999999999999E-3</v>
      </c>
      <c r="G242" s="44">
        <v>1.4722735458521408</v>
      </c>
      <c r="H242" s="44">
        <v>15</v>
      </c>
      <c r="I242" s="53">
        <v>0.38680783582189926</v>
      </c>
      <c r="J242" s="45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>
        <v>10</v>
      </c>
      <c r="V242" s="44" t="s">
        <v>43</v>
      </c>
      <c r="W242" s="44" t="s">
        <v>43</v>
      </c>
      <c r="X242" s="44"/>
      <c r="Y242" s="44"/>
      <c r="Z242" s="62" t="s">
        <v>7</v>
      </c>
      <c r="AA242" s="63" t="s">
        <v>351</v>
      </c>
    </row>
    <row r="243" spans="1:27" x14ac:dyDescent="0.25">
      <c r="A243" s="47" t="s">
        <v>291</v>
      </c>
      <c r="B243" s="47" t="s">
        <v>54</v>
      </c>
      <c r="C243" s="47" t="s">
        <v>55</v>
      </c>
      <c r="D243" s="47">
        <v>3999</v>
      </c>
      <c r="E243" s="47">
        <v>1443000</v>
      </c>
      <c r="F243" s="47">
        <v>2.7720000000000002E-3</v>
      </c>
      <c r="G243" s="47">
        <v>2.5916278708122347</v>
      </c>
      <c r="H243" s="47">
        <v>15</v>
      </c>
      <c r="I243" s="51">
        <v>0.9522861998236275</v>
      </c>
      <c r="J243" s="48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>
        <v>11</v>
      </c>
      <c r="V243" s="47" t="s">
        <v>43</v>
      </c>
      <c r="W243" s="47" t="s">
        <v>43</v>
      </c>
      <c r="X243" s="47"/>
      <c r="Y243" s="47"/>
    </row>
    <row r="244" spans="1:27" x14ac:dyDescent="0.25">
      <c r="A244" s="44" t="s">
        <v>292</v>
      </c>
      <c r="B244" s="44" t="s">
        <v>54</v>
      </c>
      <c r="C244" s="44" t="s">
        <v>55</v>
      </c>
      <c r="D244" s="44">
        <v>2497</v>
      </c>
      <c r="E244" s="44">
        <v>1437000</v>
      </c>
      <c r="F244" s="44">
        <v>1.738E-3</v>
      </c>
      <c r="G244" s="44">
        <v>1.3566819548463858</v>
      </c>
      <c r="H244" s="44">
        <v>15</v>
      </c>
      <c r="I244" s="53">
        <v>0.30504197965143992</v>
      </c>
      <c r="J244" s="45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>
        <v>12</v>
      </c>
      <c r="V244" s="44" t="s">
        <v>43</v>
      </c>
      <c r="W244" s="44" t="s">
        <v>43</v>
      </c>
      <c r="X244" s="44"/>
      <c r="Y244" s="44"/>
    </row>
    <row r="245" spans="1:27" x14ac:dyDescent="0.25">
      <c r="A245" s="47" t="s">
        <v>293</v>
      </c>
      <c r="B245" s="47" t="s">
        <v>54</v>
      </c>
      <c r="C245" s="47" t="s">
        <v>55</v>
      </c>
      <c r="D245" s="47">
        <v>91880</v>
      </c>
      <c r="E245" s="47">
        <v>1331000</v>
      </c>
      <c r="F245" s="47">
        <v>6.905E-2</v>
      </c>
      <c r="G245" s="47">
        <v>100</v>
      </c>
      <c r="H245" s="47">
        <v>0</v>
      </c>
      <c r="I245" s="51">
        <v>4.6051701859880918</v>
      </c>
      <c r="J245" s="48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>
        <v>13</v>
      </c>
      <c r="V245" s="47" t="s">
        <v>43</v>
      </c>
      <c r="W245" s="47" t="s">
        <v>43</v>
      </c>
      <c r="X245" s="47"/>
      <c r="Y245" s="47"/>
    </row>
    <row r="246" spans="1:27" x14ac:dyDescent="0.25">
      <c r="A246" s="44" t="s">
        <v>294</v>
      </c>
      <c r="B246" s="44" t="s">
        <v>54</v>
      </c>
      <c r="C246" s="44" t="s">
        <v>55</v>
      </c>
      <c r="D246" s="44">
        <v>111900</v>
      </c>
      <c r="E246" s="44">
        <v>1348000</v>
      </c>
      <c r="F246" s="44">
        <v>8.2949999999999996E-2</v>
      </c>
      <c r="G246" s="44">
        <v>100</v>
      </c>
      <c r="H246" s="44">
        <v>0</v>
      </c>
      <c r="I246" s="53">
        <v>4.6051701859880918</v>
      </c>
      <c r="J246" s="45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>
        <v>14</v>
      </c>
      <c r="V246" s="44" t="s">
        <v>43</v>
      </c>
      <c r="W246" s="44" t="s">
        <v>43</v>
      </c>
      <c r="X246" s="44"/>
      <c r="Y246" s="44"/>
    </row>
    <row r="247" spans="1:27" x14ac:dyDescent="0.25">
      <c r="A247" s="47" t="s">
        <v>295</v>
      </c>
      <c r="B247" s="47" t="s">
        <v>54</v>
      </c>
      <c r="C247" s="47" t="s">
        <v>55</v>
      </c>
      <c r="D247" s="47">
        <v>104900</v>
      </c>
      <c r="E247" s="47">
        <v>1284000</v>
      </c>
      <c r="F247" s="47">
        <v>8.1659999999999996E-2</v>
      </c>
      <c r="G247" s="47">
        <v>100</v>
      </c>
      <c r="H247" s="47">
        <v>0</v>
      </c>
      <c r="I247" s="51">
        <v>4.6051701859880918</v>
      </c>
      <c r="J247" s="48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>
        <v>15</v>
      </c>
      <c r="V247" s="47" t="s">
        <v>43</v>
      </c>
      <c r="W247" s="47" t="s">
        <v>43</v>
      </c>
      <c r="X247" s="47"/>
      <c r="Y247" s="47"/>
    </row>
    <row r="248" spans="1:27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5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</sheetData>
  <conditionalFormatting sqref="I5">
    <cfRule type="expression" dxfId="1128" priority="665">
      <formula>ISTEXT($I$5)</formula>
    </cfRule>
  </conditionalFormatting>
  <conditionalFormatting sqref="I6">
    <cfRule type="expression" dxfId="1127" priority="664">
      <formula>ISTEXT($I$6)</formula>
    </cfRule>
  </conditionalFormatting>
  <conditionalFormatting sqref="I7">
    <cfRule type="expression" dxfId="1126" priority="663">
      <formula>ISTEXT($I$7)</formula>
    </cfRule>
  </conditionalFormatting>
  <conditionalFormatting sqref="I8">
    <cfRule type="expression" dxfId="1125" priority="662">
      <formula>ISTEXT($I$8)</formula>
    </cfRule>
  </conditionalFormatting>
  <conditionalFormatting sqref="I9">
    <cfRule type="expression" dxfId="1124" priority="661">
      <formula>ISTEXT($I$9)</formula>
    </cfRule>
  </conditionalFormatting>
  <conditionalFormatting sqref="I10">
    <cfRule type="expression" dxfId="1123" priority="660">
      <formula>ISTEXT($I$10)</formula>
    </cfRule>
  </conditionalFormatting>
  <conditionalFormatting sqref="I11">
    <cfRule type="expression" dxfId="1122" priority="659">
      <formula>ISTEXT($I$11)</formula>
    </cfRule>
  </conditionalFormatting>
  <conditionalFormatting sqref="I12">
    <cfRule type="expression" dxfId="1121" priority="658">
      <formula>ISTEXT($I$12)</formula>
    </cfRule>
  </conditionalFormatting>
  <conditionalFormatting sqref="I13">
    <cfRule type="expression" dxfId="1120" priority="657">
      <formula>ISTEXT($I$13)</formula>
    </cfRule>
  </conditionalFormatting>
  <conditionalFormatting sqref="I14">
    <cfRule type="expression" dxfId="1119" priority="656">
      <formula>ISTEXT($I$14)</formula>
    </cfRule>
  </conditionalFormatting>
  <conditionalFormatting sqref="I15">
    <cfRule type="expression" dxfId="1118" priority="655">
      <formula>ISTEXT($I$15)</formula>
    </cfRule>
  </conditionalFormatting>
  <conditionalFormatting sqref="I16">
    <cfRule type="expression" dxfId="1117" priority="654">
      <formula>ISTEXT($I$16)</formula>
    </cfRule>
  </conditionalFormatting>
  <conditionalFormatting sqref="I17">
    <cfRule type="expression" dxfId="1116" priority="653">
      <formula>ISTEXT($I$17)</formula>
    </cfRule>
  </conditionalFormatting>
  <conditionalFormatting sqref="I18">
    <cfRule type="expression" dxfId="1115" priority="652">
      <formula>ISTEXT($I$18)</formula>
    </cfRule>
  </conditionalFormatting>
  <conditionalFormatting sqref="I19">
    <cfRule type="expression" dxfId="1114" priority="651">
      <formula>ISTEXT($I$19)</formula>
    </cfRule>
  </conditionalFormatting>
  <conditionalFormatting sqref="I24">
    <cfRule type="expression" dxfId="1113" priority="650">
      <formula>ISTEXT($I$24)</formula>
    </cfRule>
  </conditionalFormatting>
  <conditionalFormatting sqref="I25">
    <cfRule type="expression" dxfId="1112" priority="649">
      <formula>ISTEXT($I$25)</formula>
    </cfRule>
  </conditionalFormatting>
  <conditionalFormatting sqref="I26">
    <cfRule type="expression" dxfId="1111" priority="648">
      <formula>ISTEXT($I$26)</formula>
    </cfRule>
  </conditionalFormatting>
  <conditionalFormatting sqref="I27">
    <cfRule type="expression" dxfId="1110" priority="647">
      <formula>ISTEXT($I$27)</formula>
    </cfRule>
  </conditionalFormatting>
  <conditionalFormatting sqref="I28">
    <cfRule type="expression" dxfId="1109" priority="646">
      <formula>ISTEXT($I$28)</formula>
    </cfRule>
  </conditionalFormatting>
  <conditionalFormatting sqref="I29">
    <cfRule type="expression" dxfId="1108" priority="645">
      <formula>ISTEXT($I$29)</formula>
    </cfRule>
  </conditionalFormatting>
  <conditionalFormatting sqref="I30">
    <cfRule type="expression" dxfId="1107" priority="644">
      <formula>ISTEXT($I$30)</formula>
    </cfRule>
  </conditionalFormatting>
  <conditionalFormatting sqref="I31">
    <cfRule type="expression" dxfId="1106" priority="643">
      <formula>ISTEXT($I$31)</formula>
    </cfRule>
  </conditionalFormatting>
  <conditionalFormatting sqref="I32">
    <cfRule type="expression" dxfId="1105" priority="642">
      <formula>ISTEXT($I$32)</formula>
    </cfRule>
  </conditionalFormatting>
  <conditionalFormatting sqref="I33">
    <cfRule type="expression" dxfId="1104" priority="641">
      <formula>ISTEXT($I$33)</formula>
    </cfRule>
  </conditionalFormatting>
  <conditionalFormatting sqref="I34">
    <cfRule type="expression" dxfId="1103" priority="640">
      <formula>ISTEXT($I$34)</formula>
    </cfRule>
  </conditionalFormatting>
  <conditionalFormatting sqref="I35">
    <cfRule type="expression" dxfId="1102" priority="639">
      <formula>ISTEXT($I$35)</formula>
    </cfRule>
  </conditionalFormatting>
  <conditionalFormatting sqref="I36">
    <cfRule type="expression" dxfId="1101" priority="638">
      <formula>ISTEXT($I$36)</formula>
    </cfRule>
  </conditionalFormatting>
  <conditionalFormatting sqref="I37">
    <cfRule type="expression" dxfId="1100" priority="637">
      <formula>ISTEXT($I$37)</formula>
    </cfRule>
  </conditionalFormatting>
  <conditionalFormatting sqref="I38">
    <cfRule type="expression" dxfId="1099" priority="636">
      <formula>ISTEXT($I$38)</formula>
    </cfRule>
  </conditionalFormatting>
  <conditionalFormatting sqref="I43">
    <cfRule type="expression" dxfId="1098" priority="635">
      <formula>ISTEXT($I$43)</formula>
    </cfRule>
  </conditionalFormatting>
  <conditionalFormatting sqref="I44">
    <cfRule type="expression" dxfId="1097" priority="634">
      <formula>ISTEXT($I$44)</formula>
    </cfRule>
  </conditionalFormatting>
  <conditionalFormatting sqref="I45">
    <cfRule type="expression" dxfId="1096" priority="633">
      <formula>ISTEXT($I$45)</formula>
    </cfRule>
  </conditionalFormatting>
  <conditionalFormatting sqref="I46">
    <cfRule type="expression" dxfId="1095" priority="632">
      <formula>ISTEXT($I$46)</formula>
    </cfRule>
  </conditionalFormatting>
  <conditionalFormatting sqref="I47">
    <cfRule type="expression" dxfId="1094" priority="631">
      <formula>ISTEXT($I$47)</formula>
    </cfRule>
  </conditionalFormatting>
  <conditionalFormatting sqref="I48">
    <cfRule type="expression" dxfId="1093" priority="630">
      <formula>ISTEXT($I$48)</formula>
    </cfRule>
  </conditionalFormatting>
  <conditionalFormatting sqref="I49">
    <cfRule type="expression" dxfId="1092" priority="629">
      <formula>ISTEXT($I$49)</formula>
    </cfRule>
  </conditionalFormatting>
  <conditionalFormatting sqref="I50">
    <cfRule type="expression" dxfId="1091" priority="628">
      <formula>ISTEXT($I$50)</formula>
    </cfRule>
  </conditionalFormatting>
  <conditionalFormatting sqref="I51">
    <cfRule type="expression" dxfId="1090" priority="627">
      <formula>ISTEXT($I$51)</formula>
    </cfRule>
  </conditionalFormatting>
  <conditionalFormatting sqref="I52">
    <cfRule type="expression" dxfId="1089" priority="626">
      <formula>ISTEXT($I$52)</formula>
    </cfRule>
  </conditionalFormatting>
  <conditionalFormatting sqref="I53">
    <cfRule type="expression" dxfId="1088" priority="625">
      <formula>ISTEXT($I$53)</formula>
    </cfRule>
  </conditionalFormatting>
  <conditionalFormatting sqref="I54">
    <cfRule type="expression" dxfId="1087" priority="624">
      <formula>ISTEXT($I$54)</formula>
    </cfRule>
  </conditionalFormatting>
  <conditionalFormatting sqref="I55">
    <cfRule type="expression" dxfId="1086" priority="623">
      <formula>ISTEXT($I$55)</formula>
    </cfRule>
  </conditionalFormatting>
  <conditionalFormatting sqref="I56">
    <cfRule type="expression" dxfId="1085" priority="622">
      <formula>ISTEXT($I$56)</formula>
    </cfRule>
  </conditionalFormatting>
  <conditionalFormatting sqref="I57">
    <cfRule type="expression" dxfId="1084" priority="621">
      <formula>ISTEXT($I$57)</formula>
    </cfRule>
  </conditionalFormatting>
  <conditionalFormatting sqref="I62">
    <cfRule type="expression" dxfId="1083" priority="620">
      <formula>ISTEXT($I$62)</formula>
    </cfRule>
  </conditionalFormatting>
  <conditionalFormatting sqref="I63">
    <cfRule type="expression" dxfId="1082" priority="619">
      <formula>ISTEXT($I$63)</formula>
    </cfRule>
  </conditionalFormatting>
  <conditionalFormatting sqref="I64">
    <cfRule type="expression" dxfId="1081" priority="618">
      <formula>ISTEXT($I$64)</formula>
    </cfRule>
  </conditionalFormatting>
  <conditionalFormatting sqref="I65">
    <cfRule type="expression" dxfId="1080" priority="617">
      <formula>ISTEXT($I$65)</formula>
    </cfRule>
  </conditionalFormatting>
  <conditionalFormatting sqref="I66">
    <cfRule type="expression" dxfId="1079" priority="616">
      <formula>ISTEXT($I$66)</formula>
    </cfRule>
  </conditionalFormatting>
  <conditionalFormatting sqref="I67">
    <cfRule type="expression" dxfId="1078" priority="615">
      <formula>ISTEXT($I$67)</formula>
    </cfRule>
  </conditionalFormatting>
  <conditionalFormatting sqref="I68">
    <cfRule type="expression" dxfId="1077" priority="614">
      <formula>ISTEXT($I$68)</formula>
    </cfRule>
  </conditionalFormatting>
  <conditionalFormatting sqref="I69">
    <cfRule type="expression" dxfId="1076" priority="613">
      <formula>ISTEXT($I$69)</formula>
    </cfRule>
  </conditionalFormatting>
  <conditionalFormatting sqref="I70">
    <cfRule type="expression" dxfId="1075" priority="612">
      <formula>ISTEXT($I$70)</formula>
    </cfRule>
  </conditionalFormatting>
  <conditionalFormatting sqref="I71">
    <cfRule type="expression" dxfId="1074" priority="611">
      <formula>ISTEXT($I$71)</formula>
    </cfRule>
  </conditionalFormatting>
  <conditionalFormatting sqref="I72">
    <cfRule type="expression" dxfId="1073" priority="610">
      <formula>ISTEXT($I$72)</formula>
    </cfRule>
  </conditionalFormatting>
  <conditionalFormatting sqref="I73">
    <cfRule type="expression" dxfId="1072" priority="609">
      <formula>ISTEXT($I$73)</formula>
    </cfRule>
  </conditionalFormatting>
  <conditionalFormatting sqref="I74">
    <cfRule type="expression" dxfId="1071" priority="608">
      <formula>ISTEXT($I$74)</formula>
    </cfRule>
  </conditionalFormatting>
  <conditionalFormatting sqref="I75">
    <cfRule type="expression" dxfId="1070" priority="607">
      <formula>ISTEXT($I$75)</formula>
    </cfRule>
  </conditionalFormatting>
  <conditionalFormatting sqref="I76">
    <cfRule type="expression" dxfId="1069" priority="606">
      <formula>ISTEXT($I$76)</formula>
    </cfRule>
  </conditionalFormatting>
  <conditionalFormatting sqref="I81">
    <cfRule type="expression" dxfId="1068" priority="575">
      <formula>ISTEXT($I$81)</formula>
    </cfRule>
  </conditionalFormatting>
  <conditionalFormatting sqref="I82">
    <cfRule type="expression" dxfId="1067" priority="574">
      <formula>ISTEXT($I$82)</formula>
    </cfRule>
  </conditionalFormatting>
  <conditionalFormatting sqref="I83">
    <cfRule type="expression" dxfId="1066" priority="573">
      <formula>ISTEXT($I$83)</formula>
    </cfRule>
  </conditionalFormatting>
  <conditionalFormatting sqref="I84">
    <cfRule type="expression" dxfId="1065" priority="572">
      <formula>ISTEXT($I$84)</formula>
    </cfRule>
  </conditionalFormatting>
  <conditionalFormatting sqref="I85">
    <cfRule type="expression" dxfId="1064" priority="571">
      <formula>ISTEXT($I$85)</formula>
    </cfRule>
  </conditionalFormatting>
  <conditionalFormatting sqref="I86">
    <cfRule type="expression" dxfId="1063" priority="570">
      <formula>ISTEXT($I$86)</formula>
    </cfRule>
  </conditionalFormatting>
  <conditionalFormatting sqref="I87">
    <cfRule type="expression" dxfId="1062" priority="569">
      <formula>ISTEXT($I$87)</formula>
    </cfRule>
  </conditionalFormatting>
  <conditionalFormatting sqref="I88">
    <cfRule type="expression" dxfId="1061" priority="568">
      <formula>ISTEXT($I$88)</formula>
    </cfRule>
  </conditionalFormatting>
  <conditionalFormatting sqref="I89">
    <cfRule type="expression" dxfId="1060" priority="567">
      <formula>ISTEXT($I$89)</formula>
    </cfRule>
  </conditionalFormatting>
  <conditionalFormatting sqref="I90">
    <cfRule type="expression" dxfId="1059" priority="566">
      <formula>ISTEXT($I$90)</formula>
    </cfRule>
  </conditionalFormatting>
  <conditionalFormatting sqref="I91">
    <cfRule type="expression" dxfId="1058" priority="565">
      <formula>ISTEXT($I$91)</formula>
    </cfRule>
  </conditionalFormatting>
  <conditionalFormatting sqref="I92">
    <cfRule type="expression" dxfId="1057" priority="564">
      <formula>ISTEXT($I$92)</formula>
    </cfRule>
  </conditionalFormatting>
  <conditionalFormatting sqref="I93">
    <cfRule type="expression" dxfId="1056" priority="563">
      <formula>ISTEXT($I$93)</formula>
    </cfRule>
  </conditionalFormatting>
  <conditionalFormatting sqref="I94">
    <cfRule type="expression" dxfId="1055" priority="562">
      <formula>ISTEXT($I$94)</formula>
    </cfRule>
  </conditionalFormatting>
  <conditionalFormatting sqref="I95">
    <cfRule type="expression" dxfId="1054" priority="561">
      <formula>ISTEXT($I$95)</formula>
    </cfRule>
  </conditionalFormatting>
  <conditionalFormatting sqref="I100">
    <cfRule type="expression" dxfId="1053" priority="560">
      <formula>ISTEXT($I$100)</formula>
    </cfRule>
  </conditionalFormatting>
  <conditionalFormatting sqref="I101">
    <cfRule type="expression" dxfId="1052" priority="559">
      <formula>ISTEXT($I$101)</formula>
    </cfRule>
  </conditionalFormatting>
  <conditionalFormatting sqref="I102">
    <cfRule type="expression" dxfId="1051" priority="558">
      <formula>ISTEXT($I$102)</formula>
    </cfRule>
  </conditionalFormatting>
  <conditionalFormatting sqref="I103">
    <cfRule type="expression" dxfId="1050" priority="557">
      <formula>ISTEXT($I$103)</formula>
    </cfRule>
  </conditionalFormatting>
  <conditionalFormatting sqref="I104">
    <cfRule type="expression" dxfId="1049" priority="556">
      <formula>ISTEXT($I$104)</formula>
    </cfRule>
  </conditionalFormatting>
  <conditionalFormatting sqref="I105">
    <cfRule type="expression" dxfId="1048" priority="555">
      <formula>ISTEXT($I$105)</formula>
    </cfRule>
  </conditionalFormatting>
  <conditionalFormatting sqref="I106">
    <cfRule type="expression" dxfId="1047" priority="554">
      <formula>ISTEXT($I$106)</formula>
    </cfRule>
  </conditionalFormatting>
  <conditionalFormatting sqref="I107">
    <cfRule type="expression" dxfId="1046" priority="553">
      <formula>ISTEXT($I$107)</formula>
    </cfRule>
  </conditionalFormatting>
  <conditionalFormatting sqref="I108">
    <cfRule type="expression" dxfId="1045" priority="552">
      <formula>ISTEXT($I$108)</formula>
    </cfRule>
  </conditionalFormatting>
  <conditionalFormatting sqref="I109">
    <cfRule type="expression" dxfId="1044" priority="551">
      <formula>ISTEXT($I$109)</formula>
    </cfRule>
  </conditionalFormatting>
  <conditionalFormatting sqref="I110">
    <cfRule type="expression" dxfId="1043" priority="550">
      <formula>ISTEXT($I$110)</formula>
    </cfRule>
  </conditionalFormatting>
  <conditionalFormatting sqref="I111">
    <cfRule type="expression" dxfId="1042" priority="549">
      <formula>ISTEXT($I$111)</formula>
    </cfRule>
  </conditionalFormatting>
  <conditionalFormatting sqref="I112">
    <cfRule type="expression" dxfId="1041" priority="548">
      <formula>ISTEXT($I$112)</formula>
    </cfRule>
  </conditionalFormatting>
  <conditionalFormatting sqref="I113">
    <cfRule type="expression" dxfId="1040" priority="547">
      <formula>ISTEXT($I$113)</formula>
    </cfRule>
  </conditionalFormatting>
  <conditionalFormatting sqref="I114">
    <cfRule type="expression" dxfId="1039" priority="546">
      <formula>ISTEXT($I$114)</formula>
    </cfRule>
  </conditionalFormatting>
  <conditionalFormatting sqref="I119">
    <cfRule type="expression" dxfId="1038" priority="545">
      <formula>ISTEXT($I$119)</formula>
    </cfRule>
  </conditionalFormatting>
  <conditionalFormatting sqref="I120">
    <cfRule type="expression" dxfId="1037" priority="544">
      <formula>ISTEXT($I$120)</formula>
    </cfRule>
  </conditionalFormatting>
  <conditionalFormatting sqref="I121">
    <cfRule type="expression" dxfId="1036" priority="543">
      <formula>ISTEXT($I$121)</formula>
    </cfRule>
  </conditionalFormatting>
  <conditionalFormatting sqref="I122">
    <cfRule type="expression" dxfId="1035" priority="542">
      <formula>ISTEXT($I$122)</formula>
    </cfRule>
  </conditionalFormatting>
  <conditionalFormatting sqref="I123">
    <cfRule type="expression" dxfId="1034" priority="541">
      <formula>ISTEXT($I$123)</formula>
    </cfRule>
  </conditionalFormatting>
  <conditionalFormatting sqref="I124">
    <cfRule type="expression" dxfId="1033" priority="540">
      <formula>ISTEXT($I$124)</formula>
    </cfRule>
  </conditionalFormatting>
  <conditionalFormatting sqref="I125">
    <cfRule type="expression" dxfId="1032" priority="539">
      <formula>ISTEXT($I$125)</formula>
    </cfRule>
  </conditionalFormatting>
  <conditionalFormatting sqref="I126">
    <cfRule type="expression" dxfId="1031" priority="538">
      <formula>ISTEXT($I$126)</formula>
    </cfRule>
  </conditionalFormatting>
  <conditionalFormatting sqref="I127">
    <cfRule type="expression" dxfId="1030" priority="537">
      <formula>ISTEXT($I$127)</formula>
    </cfRule>
  </conditionalFormatting>
  <conditionalFormatting sqref="I128">
    <cfRule type="expression" dxfId="1029" priority="536">
      <formula>ISTEXT($I$128)</formula>
    </cfRule>
  </conditionalFormatting>
  <conditionalFormatting sqref="I129">
    <cfRule type="expression" dxfId="1028" priority="535">
      <formula>ISTEXT($I$129)</formula>
    </cfRule>
  </conditionalFormatting>
  <conditionalFormatting sqref="I130">
    <cfRule type="expression" dxfId="1027" priority="534">
      <formula>ISTEXT($I$130)</formula>
    </cfRule>
  </conditionalFormatting>
  <conditionalFormatting sqref="I131">
    <cfRule type="expression" dxfId="1026" priority="533">
      <formula>ISTEXT($I$131)</formula>
    </cfRule>
  </conditionalFormatting>
  <conditionalFormatting sqref="I132">
    <cfRule type="expression" dxfId="1025" priority="532">
      <formula>ISTEXT($I$132)</formula>
    </cfRule>
  </conditionalFormatting>
  <conditionalFormatting sqref="I133">
    <cfRule type="expression" dxfId="1024" priority="531">
      <formula>ISTEXT($I$133)</formula>
    </cfRule>
  </conditionalFormatting>
  <conditionalFormatting sqref="I138">
    <cfRule type="expression" dxfId="1023" priority="530">
      <formula>ISTEXT($I$138)</formula>
    </cfRule>
  </conditionalFormatting>
  <conditionalFormatting sqref="I139">
    <cfRule type="expression" dxfId="1022" priority="529">
      <formula>ISTEXT($I$139)</formula>
    </cfRule>
  </conditionalFormatting>
  <conditionalFormatting sqref="I140">
    <cfRule type="expression" dxfId="1021" priority="528">
      <formula>ISTEXT($I$140)</formula>
    </cfRule>
  </conditionalFormatting>
  <conditionalFormatting sqref="I141">
    <cfRule type="expression" dxfId="1020" priority="527">
      <formula>ISTEXT($I$141)</formula>
    </cfRule>
  </conditionalFormatting>
  <conditionalFormatting sqref="I142">
    <cfRule type="expression" dxfId="1019" priority="526">
      <formula>ISTEXT($I$142)</formula>
    </cfRule>
  </conditionalFormatting>
  <conditionalFormatting sqref="I143">
    <cfRule type="expression" dxfId="1018" priority="525">
      <formula>ISTEXT($I$143)</formula>
    </cfRule>
  </conditionalFormatting>
  <conditionalFormatting sqref="I144">
    <cfRule type="expression" dxfId="1017" priority="524">
      <formula>ISTEXT($I$144)</formula>
    </cfRule>
  </conditionalFormatting>
  <conditionalFormatting sqref="I145">
    <cfRule type="expression" dxfId="1016" priority="523">
      <formula>ISTEXT($I$145)</formula>
    </cfRule>
  </conditionalFormatting>
  <conditionalFormatting sqref="I146">
    <cfRule type="expression" dxfId="1015" priority="522">
      <formula>ISTEXT($I$146)</formula>
    </cfRule>
  </conditionalFormatting>
  <conditionalFormatting sqref="I147">
    <cfRule type="expression" dxfId="1014" priority="521">
      <formula>ISTEXT($I$147)</formula>
    </cfRule>
  </conditionalFormatting>
  <conditionalFormatting sqref="I148">
    <cfRule type="expression" dxfId="1013" priority="520">
      <formula>ISTEXT($I$148)</formula>
    </cfRule>
  </conditionalFormatting>
  <conditionalFormatting sqref="I149">
    <cfRule type="expression" dxfId="1012" priority="519">
      <formula>ISTEXT($I$149)</formula>
    </cfRule>
  </conditionalFormatting>
  <conditionalFormatting sqref="I150">
    <cfRule type="expression" dxfId="1011" priority="518">
      <formula>ISTEXT($I$150)</formula>
    </cfRule>
  </conditionalFormatting>
  <conditionalFormatting sqref="I151">
    <cfRule type="expression" dxfId="1010" priority="517">
      <formula>ISTEXT($I$151)</formula>
    </cfRule>
  </conditionalFormatting>
  <conditionalFormatting sqref="I152">
    <cfRule type="expression" dxfId="1009" priority="516">
      <formula>ISTEXT($I$152)</formula>
    </cfRule>
  </conditionalFormatting>
  <conditionalFormatting sqref="I157">
    <cfRule type="expression" dxfId="1008" priority="515">
      <formula>ISTEXT($I$157)</formula>
    </cfRule>
  </conditionalFormatting>
  <conditionalFormatting sqref="I158">
    <cfRule type="expression" dxfId="1007" priority="514">
      <formula>ISTEXT($I$158)</formula>
    </cfRule>
  </conditionalFormatting>
  <conditionalFormatting sqref="I159">
    <cfRule type="expression" dxfId="1006" priority="513">
      <formula>ISTEXT($I$159)</formula>
    </cfRule>
  </conditionalFormatting>
  <conditionalFormatting sqref="I160">
    <cfRule type="expression" dxfId="1005" priority="512">
      <formula>ISTEXT($I$160)</formula>
    </cfRule>
  </conditionalFormatting>
  <conditionalFormatting sqref="I161">
    <cfRule type="expression" dxfId="1004" priority="511">
      <formula>ISTEXT($I$161)</formula>
    </cfRule>
  </conditionalFormatting>
  <conditionalFormatting sqref="I162">
    <cfRule type="expression" dxfId="1003" priority="510">
      <formula>ISTEXT($I$162)</formula>
    </cfRule>
  </conditionalFormatting>
  <conditionalFormatting sqref="I163">
    <cfRule type="expression" dxfId="1002" priority="509">
      <formula>ISTEXT($I$163)</formula>
    </cfRule>
  </conditionalFormatting>
  <conditionalFormatting sqref="I164">
    <cfRule type="expression" dxfId="1001" priority="508">
      <formula>ISTEXT($I$164)</formula>
    </cfRule>
  </conditionalFormatting>
  <conditionalFormatting sqref="I165">
    <cfRule type="expression" dxfId="1000" priority="507">
      <formula>ISTEXT($I$165)</formula>
    </cfRule>
  </conditionalFormatting>
  <conditionalFormatting sqref="I166">
    <cfRule type="expression" dxfId="999" priority="506">
      <formula>ISTEXT($I$166)</formula>
    </cfRule>
  </conditionalFormatting>
  <conditionalFormatting sqref="I167">
    <cfRule type="expression" dxfId="998" priority="505">
      <formula>ISTEXT($I$167)</formula>
    </cfRule>
  </conditionalFormatting>
  <conditionalFormatting sqref="I168">
    <cfRule type="expression" dxfId="997" priority="504">
      <formula>ISTEXT($I$168)</formula>
    </cfRule>
  </conditionalFormatting>
  <conditionalFormatting sqref="I169">
    <cfRule type="expression" dxfId="996" priority="503">
      <formula>ISTEXT($I$169)</formula>
    </cfRule>
  </conditionalFormatting>
  <conditionalFormatting sqref="I170">
    <cfRule type="expression" dxfId="995" priority="502">
      <formula>ISTEXT($I$170)</formula>
    </cfRule>
  </conditionalFormatting>
  <conditionalFormatting sqref="I171">
    <cfRule type="expression" dxfId="994" priority="501">
      <formula>ISTEXT($I$171)</formula>
    </cfRule>
  </conditionalFormatting>
  <conditionalFormatting sqref="I176">
    <cfRule type="expression" dxfId="993" priority="500">
      <formula>ISTEXT($I$176)</formula>
    </cfRule>
  </conditionalFormatting>
  <conditionalFormatting sqref="I177">
    <cfRule type="expression" dxfId="992" priority="499">
      <formula>ISTEXT($I$177)</formula>
    </cfRule>
  </conditionalFormatting>
  <conditionalFormatting sqref="I178">
    <cfRule type="expression" dxfId="991" priority="498">
      <formula>ISTEXT($I$178)</formula>
    </cfRule>
  </conditionalFormatting>
  <conditionalFormatting sqref="I179">
    <cfRule type="expression" dxfId="990" priority="497">
      <formula>ISTEXT($I$179)</formula>
    </cfRule>
  </conditionalFormatting>
  <conditionalFormatting sqref="I180">
    <cfRule type="expression" dxfId="989" priority="496">
      <formula>ISTEXT($I$180)</formula>
    </cfRule>
  </conditionalFormatting>
  <conditionalFormatting sqref="I181">
    <cfRule type="expression" dxfId="988" priority="495">
      <formula>ISTEXT($I$181)</formula>
    </cfRule>
  </conditionalFormatting>
  <conditionalFormatting sqref="I182">
    <cfRule type="expression" dxfId="987" priority="494">
      <formula>ISTEXT($I$182)</formula>
    </cfRule>
  </conditionalFormatting>
  <conditionalFormatting sqref="I183">
    <cfRule type="expression" dxfId="986" priority="493">
      <formula>ISTEXT($I$183)</formula>
    </cfRule>
  </conditionalFormatting>
  <conditionalFormatting sqref="I184">
    <cfRule type="expression" dxfId="985" priority="492">
      <formula>ISTEXT($I$184)</formula>
    </cfRule>
  </conditionalFormatting>
  <conditionalFormatting sqref="I185">
    <cfRule type="expression" dxfId="984" priority="491">
      <formula>ISTEXT($I$185)</formula>
    </cfRule>
  </conditionalFormatting>
  <conditionalFormatting sqref="I186">
    <cfRule type="expression" dxfId="983" priority="490">
      <formula>ISTEXT($I$186)</formula>
    </cfRule>
  </conditionalFormatting>
  <conditionalFormatting sqref="I187">
    <cfRule type="expression" dxfId="982" priority="489">
      <formula>ISTEXT($I$187)</formula>
    </cfRule>
  </conditionalFormatting>
  <conditionalFormatting sqref="I188">
    <cfRule type="expression" dxfId="981" priority="488">
      <formula>ISTEXT($I$188)</formula>
    </cfRule>
  </conditionalFormatting>
  <conditionalFormatting sqref="I189">
    <cfRule type="expression" dxfId="980" priority="487">
      <formula>ISTEXT($I$189)</formula>
    </cfRule>
  </conditionalFormatting>
  <conditionalFormatting sqref="I190">
    <cfRule type="expression" dxfId="979" priority="486">
      <formula>ISTEXT($I$190)</formula>
    </cfRule>
  </conditionalFormatting>
  <conditionalFormatting sqref="I195">
    <cfRule type="expression" dxfId="978" priority="485">
      <formula>ISTEXT($I$195)</formula>
    </cfRule>
  </conditionalFormatting>
  <conditionalFormatting sqref="I196">
    <cfRule type="expression" dxfId="977" priority="484">
      <formula>ISTEXT($I$196)</formula>
    </cfRule>
  </conditionalFormatting>
  <conditionalFormatting sqref="I197">
    <cfRule type="expression" dxfId="976" priority="483">
      <formula>ISTEXT($I$197)</formula>
    </cfRule>
  </conditionalFormatting>
  <conditionalFormatting sqref="I198">
    <cfRule type="expression" dxfId="975" priority="482">
      <formula>ISTEXT($I$198)</formula>
    </cfRule>
  </conditionalFormatting>
  <conditionalFormatting sqref="I199">
    <cfRule type="expression" dxfId="974" priority="481">
      <formula>ISTEXT($I$199)</formula>
    </cfRule>
  </conditionalFormatting>
  <conditionalFormatting sqref="I200">
    <cfRule type="expression" dxfId="973" priority="480">
      <formula>ISTEXT($I$200)</formula>
    </cfRule>
  </conditionalFormatting>
  <conditionalFormatting sqref="I201">
    <cfRule type="expression" dxfId="972" priority="479">
      <formula>ISTEXT($I$201)</formula>
    </cfRule>
  </conditionalFormatting>
  <conditionalFormatting sqref="I202">
    <cfRule type="expression" dxfId="971" priority="478">
      <formula>ISTEXT($I$202)</formula>
    </cfRule>
  </conditionalFormatting>
  <conditionalFormatting sqref="I203">
    <cfRule type="expression" dxfId="970" priority="477">
      <formula>ISTEXT($I$203)</formula>
    </cfRule>
  </conditionalFormatting>
  <conditionalFormatting sqref="I204">
    <cfRule type="expression" dxfId="969" priority="476">
      <formula>ISTEXT($I$204)</formula>
    </cfRule>
  </conditionalFormatting>
  <conditionalFormatting sqref="I205">
    <cfRule type="expression" dxfId="968" priority="475">
      <formula>ISTEXT($I$205)</formula>
    </cfRule>
  </conditionalFormatting>
  <conditionalFormatting sqref="I206">
    <cfRule type="expression" dxfId="967" priority="474">
      <formula>ISTEXT($I$206)</formula>
    </cfRule>
  </conditionalFormatting>
  <conditionalFormatting sqref="I207">
    <cfRule type="expression" dxfId="966" priority="473">
      <formula>ISTEXT($I$207)</formula>
    </cfRule>
  </conditionalFormatting>
  <conditionalFormatting sqref="I208">
    <cfRule type="expression" dxfId="965" priority="472">
      <formula>ISTEXT($I$208)</formula>
    </cfRule>
  </conditionalFormatting>
  <conditionalFormatting sqref="I209">
    <cfRule type="expression" dxfId="964" priority="471">
      <formula>ISTEXT($I$209)</formula>
    </cfRule>
  </conditionalFormatting>
  <conditionalFormatting sqref="I214">
    <cfRule type="expression" dxfId="963" priority="470">
      <formula>ISTEXT($I$214)</formula>
    </cfRule>
  </conditionalFormatting>
  <conditionalFormatting sqref="I215">
    <cfRule type="expression" dxfId="962" priority="469">
      <formula>ISTEXT($I$215)</formula>
    </cfRule>
  </conditionalFormatting>
  <conditionalFormatting sqref="I216">
    <cfRule type="expression" dxfId="961" priority="468">
      <formula>ISTEXT($I$216)</formula>
    </cfRule>
  </conditionalFormatting>
  <conditionalFormatting sqref="I217">
    <cfRule type="expression" dxfId="960" priority="467">
      <formula>ISTEXT($I$217)</formula>
    </cfRule>
  </conditionalFormatting>
  <conditionalFormatting sqref="I218">
    <cfRule type="expression" dxfId="959" priority="466">
      <formula>ISTEXT($I$218)</formula>
    </cfRule>
  </conditionalFormatting>
  <conditionalFormatting sqref="I219">
    <cfRule type="expression" dxfId="958" priority="465">
      <formula>ISTEXT($I$219)</formula>
    </cfRule>
  </conditionalFormatting>
  <conditionalFormatting sqref="I220">
    <cfRule type="expression" dxfId="957" priority="464">
      <formula>ISTEXT($I$220)</formula>
    </cfRule>
  </conditionalFormatting>
  <conditionalFormatting sqref="I221">
    <cfRule type="expression" dxfId="956" priority="463">
      <formula>ISTEXT($I$221)</formula>
    </cfRule>
  </conditionalFormatting>
  <conditionalFormatting sqref="I222">
    <cfRule type="expression" dxfId="955" priority="462">
      <formula>ISTEXT($I$222)</formula>
    </cfRule>
  </conditionalFormatting>
  <conditionalFormatting sqref="I223">
    <cfRule type="expression" dxfId="954" priority="461">
      <formula>ISTEXT($I$223)</formula>
    </cfRule>
  </conditionalFormatting>
  <conditionalFormatting sqref="I224">
    <cfRule type="expression" dxfId="953" priority="460">
      <formula>ISTEXT($I$224)</formula>
    </cfRule>
  </conditionalFormatting>
  <conditionalFormatting sqref="I225">
    <cfRule type="expression" dxfId="952" priority="459">
      <formula>ISTEXT($I$225)</formula>
    </cfRule>
  </conditionalFormatting>
  <conditionalFormatting sqref="I226">
    <cfRule type="expression" dxfId="951" priority="458">
      <formula>ISTEXT($I$226)</formula>
    </cfRule>
  </conditionalFormatting>
  <conditionalFormatting sqref="I227">
    <cfRule type="expression" dxfId="950" priority="457">
      <formula>ISTEXT($I$227)</formula>
    </cfRule>
  </conditionalFormatting>
  <conditionalFormatting sqref="I228">
    <cfRule type="expression" dxfId="949" priority="456">
      <formula>ISTEXT($I$228)</formula>
    </cfRule>
  </conditionalFormatting>
  <conditionalFormatting sqref="I233">
    <cfRule type="expression" dxfId="948" priority="425">
      <formula>ISTEXT($I$233)</formula>
    </cfRule>
  </conditionalFormatting>
  <conditionalFormatting sqref="I234">
    <cfRule type="expression" dxfId="947" priority="424">
      <formula>ISTEXT($I$234)</formula>
    </cfRule>
  </conditionalFormatting>
  <conditionalFormatting sqref="I235">
    <cfRule type="expression" dxfId="946" priority="423">
      <formula>ISTEXT($I$235)</formula>
    </cfRule>
  </conditionalFormatting>
  <conditionalFormatting sqref="I236">
    <cfRule type="expression" dxfId="945" priority="422">
      <formula>ISTEXT($I$236)</formula>
    </cfRule>
  </conditionalFormatting>
  <conditionalFormatting sqref="I237">
    <cfRule type="expression" dxfId="944" priority="421">
      <formula>ISTEXT($I$237)</formula>
    </cfRule>
  </conditionalFormatting>
  <conditionalFormatting sqref="I238">
    <cfRule type="expression" dxfId="943" priority="420">
      <formula>ISTEXT($I$238)</formula>
    </cfRule>
  </conditionalFormatting>
  <conditionalFormatting sqref="I239">
    <cfRule type="expression" dxfId="942" priority="419">
      <formula>ISTEXT($I$239)</formula>
    </cfRule>
  </conditionalFormatting>
  <conditionalFormatting sqref="I240">
    <cfRule type="expression" dxfId="941" priority="418">
      <formula>ISTEXT($I$240)</formula>
    </cfRule>
  </conditionalFormatting>
  <conditionalFormatting sqref="I241">
    <cfRule type="expression" dxfId="940" priority="417">
      <formula>ISTEXT($I$241)</formula>
    </cfRule>
  </conditionalFormatting>
  <conditionalFormatting sqref="I242">
    <cfRule type="expression" dxfId="939" priority="416">
      <formula>ISTEXT($I$242)</formula>
    </cfRule>
  </conditionalFormatting>
  <conditionalFormatting sqref="I243">
    <cfRule type="expression" dxfId="938" priority="415">
      <formula>ISTEXT($I$243)</formula>
    </cfRule>
  </conditionalFormatting>
  <conditionalFormatting sqref="I244">
    <cfRule type="expression" dxfId="937" priority="414">
      <formula>ISTEXT($I$244)</formula>
    </cfRule>
  </conditionalFormatting>
  <conditionalFormatting sqref="I245">
    <cfRule type="expression" dxfId="936" priority="413">
      <formula>ISTEXT($I$245)</formula>
    </cfRule>
  </conditionalFormatting>
  <conditionalFormatting sqref="I246">
    <cfRule type="expression" dxfId="935" priority="412">
      <formula>ISTEXT($I$246)</formula>
    </cfRule>
  </conditionalFormatting>
  <conditionalFormatting sqref="I247">
    <cfRule type="expression" dxfId="934" priority="411">
      <formula>ISTEXT($I$247)</formula>
    </cfRule>
  </conditionalFormatting>
  <conditionalFormatting sqref="AA3">
    <cfRule type="expression" dxfId="933" priority="380">
      <formula>ISTEXT($AA$3)</formula>
    </cfRule>
  </conditionalFormatting>
  <conditionalFormatting sqref="AB3">
    <cfRule type="expression" dxfId="932" priority="379">
      <formula>ISTEXT($AB$3)</formula>
    </cfRule>
  </conditionalFormatting>
  <conditionalFormatting sqref="AC3">
    <cfRule type="expression" dxfId="931" priority="378">
      <formula>ISTEXT($AC$3)</formula>
    </cfRule>
  </conditionalFormatting>
  <conditionalFormatting sqref="AD3">
    <cfRule type="expression" dxfId="930" priority="377">
      <formula>ISTEXT($AD$3)</formula>
    </cfRule>
  </conditionalFormatting>
  <conditionalFormatting sqref="AA4">
    <cfRule type="expression" dxfId="929" priority="376">
      <formula>ISTEXT($AA$4)</formula>
    </cfRule>
  </conditionalFormatting>
  <conditionalFormatting sqref="AB4">
    <cfRule type="expression" dxfId="928" priority="375">
      <formula>ISTEXT($AB$4)</formula>
    </cfRule>
  </conditionalFormatting>
  <conditionalFormatting sqref="AC4">
    <cfRule type="expression" dxfId="927" priority="374">
      <formula>ISTEXT($AC$4)</formula>
    </cfRule>
  </conditionalFormatting>
  <conditionalFormatting sqref="AD4">
    <cfRule type="expression" dxfId="926" priority="373">
      <formula>ISTEXT($AD$4)</formula>
    </cfRule>
  </conditionalFormatting>
  <conditionalFormatting sqref="AA5">
    <cfRule type="expression" dxfId="925" priority="372">
      <formula>ISTEXT($AA$5)</formula>
    </cfRule>
  </conditionalFormatting>
  <conditionalFormatting sqref="AB5">
    <cfRule type="expression" dxfId="924" priority="371">
      <formula>ISTEXT($AB$5)</formula>
    </cfRule>
  </conditionalFormatting>
  <conditionalFormatting sqref="AC5">
    <cfRule type="expression" dxfId="923" priority="370">
      <formula>ISTEXT($AC$5)</formula>
    </cfRule>
  </conditionalFormatting>
  <conditionalFormatting sqref="AD5">
    <cfRule type="expression" dxfId="922" priority="369">
      <formula>ISTEXT($AD$5)</formula>
    </cfRule>
  </conditionalFormatting>
  <conditionalFormatting sqref="AA6">
    <cfRule type="expression" dxfId="921" priority="368">
      <formula>ISTEXT($AA$6)</formula>
    </cfRule>
  </conditionalFormatting>
  <conditionalFormatting sqref="AB6">
    <cfRule type="expression" dxfId="920" priority="367">
      <formula>ISTEXT($AB$6)</formula>
    </cfRule>
  </conditionalFormatting>
  <conditionalFormatting sqref="AC6">
    <cfRule type="expression" dxfId="919" priority="366">
      <formula>ISTEXT($AC$6)</formula>
    </cfRule>
  </conditionalFormatting>
  <conditionalFormatting sqref="AD6">
    <cfRule type="expression" dxfId="918" priority="365">
      <formula>ISTEXT($AD$6)</formula>
    </cfRule>
  </conditionalFormatting>
  <conditionalFormatting sqref="AA7">
    <cfRule type="expression" dxfId="917" priority="364">
      <formula>ISTEXT($AA$7)</formula>
    </cfRule>
  </conditionalFormatting>
  <conditionalFormatting sqref="AB7">
    <cfRule type="expression" dxfId="916" priority="363">
      <formula>ISTEXT($AB$7)</formula>
    </cfRule>
  </conditionalFormatting>
  <conditionalFormatting sqref="AC7">
    <cfRule type="expression" dxfId="915" priority="362">
      <formula>ISTEXT($AC$7)</formula>
    </cfRule>
  </conditionalFormatting>
  <conditionalFormatting sqref="AD7">
    <cfRule type="expression" dxfId="914" priority="361">
      <formula>ISTEXT($AD$7)</formula>
    </cfRule>
  </conditionalFormatting>
  <conditionalFormatting sqref="AA22">
    <cfRule type="expression" dxfId="913" priority="360">
      <formula>ISTEXT($AA$22)</formula>
    </cfRule>
  </conditionalFormatting>
  <conditionalFormatting sqref="AB22">
    <cfRule type="expression" dxfId="912" priority="359">
      <formula>ISTEXT($AB$22)</formula>
    </cfRule>
  </conditionalFormatting>
  <conditionalFormatting sqref="AC22">
    <cfRule type="expression" dxfId="911" priority="358">
      <formula>ISTEXT($AC$22)</formula>
    </cfRule>
  </conditionalFormatting>
  <conditionalFormatting sqref="AD22">
    <cfRule type="expression" dxfId="910" priority="357">
      <formula>ISTEXT($AD$22)</formula>
    </cfRule>
  </conditionalFormatting>
  <conditionalFormatting sqref="AA23">
    <cfRule type="expression" dxfId="909" priority="356">
      <formula>ISTEXT($AA$23)</formula>
    </cfRule>
  </conditionalFormatting>
  <conditionalFormatting sqref="AB23">
    <cfRule type="expression" dxfId="908" priority="355">
      <formula>ISTEXT($AB$23)</formula>
    </cfRule>
  </conditionalFormatting>
  <conditionalFormatting sqref="AC23">
    <cfRule type="expression" dxfId="907" priority="354">
      <formula>ISTEXT($AC$23)</formula>
    </cfRule>
  </conditionalFormatting>
  <conditionalFormatting sqref="AD23">
    <cfRule type="expression" dxfId="906" priority="353">
      <formula>ISTEXT($AD$23)</formula>
    </cfRule>
  </conditionalFormatting>
  <conditionalFormatting sqref="AA24">
    <cfRule type="expression" dxfId="905" priority="352">
      <formula>ISTEXT($AA$24)</formula>
    </cfRule>
  </conditionalFormatting>
  <conditionalFormatting sqref="AB24">
    <cfRule type="expression" dxfId="904" priority="351">
      <formula>ISTEXT($AB$24)</formula>
    </cfRule>
  </conditionalFormatting>
  <conditionalFormatting sqref="AC24">
    <cfRule type="expression" dxfId="903" priority="350">
      <formula>ISTEXT($AC$24)</formula>
    </cfRule>
  </conditionalFormatting>
  <conditionalFormatting sqref="AD24">
    <cfRule type="expression" dxfId="902" priority="349">
      <formula>ISTEXT($AD$24)</formula>
    </cfRule>
  </conditionalFormatting>
  <conditionalFormatting sqref="AA25">
    <cfRule type="expression" dxfId="901" priority="348">
      <formula>ISTEXT($AA$25)</formula>
    </cfRule>
  </conditionalFormatting>
  <conditionalFormatting sqref="AB25">
    <cfRule type="expression" dxfId="900" priority="347">
      <formula>ISTEXT($AB$25)</formula>
    </cfRule>
  </conditionalFormatting>
  <conditionalFormatting sqref="AC25">
    <cfRule type="expression" dxfId="899" priority="346">
      <formula>ISTEXT($AC$25)</formula>
    </cfRule>
  </conditionalFormatting>
  <conditionalFormatting sqref="AD25">
    <cfRule type="expression" dxfId="898" priority="345">
      <formula>ISTEXT($AD$25)</formula>
    </cfRule>
  </conditionalFormatting>
  <conditionalFormatting sqref="AA26">
    <cfRule type="expression" dxfId="897" priority="344">
      <formula>ISTEXT($AA$26)</formula>
    </cfRule>
  </conditionalFormatting>
  <conditionalFormatting sqref="AB26">
    <cfRule type="expression" dxfId="896" priority="343">
      <formula>ISTEXT($AB$26)</formula>
    </cfRule>
  </conditionalFormatting>
  <conditionalFormatting sqref="AC26">
    <cfRule type="expression" dxfId="895" priority="342">
      <formula>ISTEXT($AC$26)</formula>
    </cfRule>
  </conditionalFormatting>
  <conditionalFormatting sqref="AD26">
    <cfRule type="expression" dxfId="894" priority="341">
      <formula>ISTEXT($AD$26)</formula>
    </cfRule>
  </conditionalFormatting>
  <conditionalFormatting sqref="AA41">
    <cfRule type="expression" dxfId="893" priority="340">
      <formula>ISTEXT($AA$41)</formula>
    </cfRule>
  </conditionalFormatting>
  <conditionalFormatting sqref="AB41">
    <cfRule type="expression" dxfId="892" priority="339">
      <formula>ISTEXT($AB$41)</formula>
    </cfRule>
  </conditionalFormatting>
  <conditionalFormatting sqref="AC41">
    <cfRule type="expression" dxfId="891" priority="338">
      <formula>ISTEXT($AC$41)</formula>
    </cfRule>
  </conditionalFormatting>
  <conditionalFormatting sqref="AD41">
    <cfRule type="expression" dxfId="890" priority="337">
      <formula>ISTEXT($AD$41)</formula>
    </cfRule>
  </conditionalFormatting>
  <conditionalFormatting sqref="AA42">
    <cfRule type="expression" dxfId="889" priority="336">
      <formula>ISTEXT($AA$42)</formula>
    </cfRule>
  </conditionalFormatting>
  <conditionalFormatting sqref="AB42">
    <cfRule type="expression" dxfId="888" priority="335">
      <formula>ISTEXT($AB$42)</formula>
    </cfRule>
  </conditionalFormatting>
  <conditionalFormatting sqref="AC42">
    <cfRule type="expression" dxfId="887" priority="334">
      <formula>ISTEXT($AC$42)</formula>
    </cfRule>
  </conditionalFormatting>
  <conditionalFormatting sqref="AD42">
    <cfRule type="expression" dxfId="886" priority="333">
      <formula>ISTEXT($AD$42)</formula>
    </cfRule>
  </conditionalFormatting>
  <conditionalFormatting sqref="AA43">
    <cfRule type="expression" dxfId="885" priority="332">
      <formula>ISTEXT($AA$43)</formula>
    </cfRule>
  </conditionalFormatting>
  <conditionalFormatting sqref="AB43">
    <cfRule type="expression" dxfId="884" priority="331">
      <formula>ISTEXT($AB$43)</formula>
    </cfRule>
  </conditionalFormatting>
  <conditionalFormatting sqref="AC43">
    <cfRule type="expression" dxfId="883" priority="330">
      <formula>ISTEXT($AC$43)</formula>
    </cfRule>
  </conditionalFormatting>
  <conditionalFormatting sqref="AD43">
    <cfRule type="expression" dxfId="882" priority="329">
      <formula>ISTEXT($AD$43)</formula>
    </cfRule>
  </conditionalFormatting>
  <conditionalFormatting sqref="AA44">
    <cfRule type="expression" dxfId="881" priority="328">
      <formula>ISTEXT($AA$44)</formula>
    </cfRule>
  </conditionalFormatting>
  <conditionalFormatting sqref="AB44">
    <cfRule type="expression" dxfId="880" priority="327">
      <formula>ISTEXT($AB$44)</formula>
    </cfRule>
  </conditionalFormatting>
  <conditionalFormatting sqref="AC44">
    <cfRule type="expression" dxfId="879" priority="326">
      <formula>ISTEXT($AC$44)</formula>
    </cfRule>
  </conditionalFormatting>
  <conditionalFormatting sqref="AD44">
    <cfRule type="expression" dxfId="878" priority="325">
      <formula>ISTEXT($AD$44)</formula>
    </cfRule>
  </conditionalFormatting>
  <conditionalFormatting sqref="AA45">
    <cfRule type="expression" dxfId="877" priority="324">
      <formula>ISTEXT($AA$45)</formula>
    </cfRule>
  </conditionalFormatting>
  <conditionalFormatting sqref="AB45">
    <cfRule type="expression" dxfId="876" priority="323">
      <formula>ISTEXT($AB$45)</formula>
    </cfRule>
  </conditionalFormatting>
  <conditionalFormatting sqref="AC45">
    <cfRule type="expression" dxfId="875" priority="322">
      <formula>ISTEXT($AC$45)</formula>
    </cfRule>
  </conditionalFormatting>
  <conditionalFormatting sqref="AD45">
    <cfRule type="expression" dxfId="874" priority="321">
      <formula>ISTEXT($AD$45)</formula>
    </cfRule>
  </conditionalFormatting>
  <conditionalFormatting sqref="AA60">
    <cfRule type="expression" dxfId="873" priority="320">
      <formula>ISTEXT($AA$60)</formula>
    </cfRule>
  </conditionalFormatting>
  <conditionalFormatting sqref="AB60">
    <cfRule type="expression" dxfId="872" priority="319">
      <formula>ISTEXT($AB$60)</formula>
    </cfRule>
  </conditionalFormatting>
  <conditionalFormatting sqref="AC60">
    <cfRule type="expression" dxfId="871" priority="318">
      <formula>ISTEXT($AC$60)</formula>
    </cfRule>
  </conditionalFormatting>
  <conditionalFormatting sqref="AD60">
    <cfRule type="expression" dxfId="870" priority="317">
      <formula>ISTEXT($AD$60)</formula>
    </cfRule>
  </conditionalFormatting>
  <conditionalFormatting sqref="AA61">
    <cfRule type="expression" dxfId="869" priority="316">
      <formula>ISTEXT($AA$61)</formula>
    </cfRule>
  </conditionalFormatting>
  <conditionalFormatting sqref="AB61">
    <cfRule type="expression" dxfId="868" priority="315">
      <formula>ISTEXT($AB$61)</formula>
    </cfRule>
  </conditionalFormatting>
  <conditionalFormatting sqref="AC61">
    <cfRule type="expression" dxfId="867" priority="314">
      <formula>ISTEXT($AC$61)</formula>
    </cfRule>
  </conditionalFormatting>
  <conditionalFormatting sqref="AD61">
    <cfRule type="expression" dxfId="866" priority="313">
      <formula>ISTEXT($AD$61)</formula>
    </cfRule>
  </conditionalFormatting>
  <conditionalFormatting sqref="AA62">
    <cfRule type="expression" dxfId="865" priority="312">
      <formula>ISTEXT($AA$62)</formula>
    </cfRule>
  </conditionalFormatting>
  <conditionalFormatting sqref="AB62">
    <cfRule type="expression" dxfId="864" priority="311">
      <formula>ISTEXT($AB$62)</formula>
    </cfRule>
  </conditionalFormatting>
  <conditionalFormatting sqref="AC62">
    <cfRule type="expression" dxfId="863" priority="310">
      <formula>ISTEXT($AC$62)</formula>
    </cfRule>
  </conditionalFormatting>
  <conditionalFormatting sqref="AD62">
    <cfRule type="expression" dxfId="862" priority="309">
      <formula>ISTEXT($AD$62)</formula>
    </cfRule>
  </conditionalFormatting>
  <conditionalFormatting sqref="AA63">
    <cfRule type="expression" dxfId="861" priority="308">
      <formula>ISTEXT($AA$63)</formula>
    </cfRule>
  </conditionalFormatting>
  <conditionalFormatting sqref="AB63">
    <cfRule type="expression" dxfId="860" priority="307">
      <formula>ISTEXT($AB$63)</formula>
    </cfRule>
  </conditionalFormatting>
  <conditionalFormatting sqref="AC63">
    <cfRule type="expression" dxfId="859" priority="306">
      <formula>ISTEXT($AC$63)</formula>
    </cfRule>
  </conditionalFormatting>
  <conditionalFormatting sqref="AD63">
    <cfRule type="expression" dxfId="858" priority="305">
      <formula>ISTEXT($AD$63)</formula>
    </cfRule>
  </conditionalFormatting>
  <conditionalFormatting sqref="AA64">
    <cfRule type="expression" dxfId="857" priority="304">
      <formula>ISTEXT($AA$64)</formula>
    </cfRule>
  </conditionalFormatting>
  <conditionalFormatting sqref="AB64">
    <cfRule type="expression" dxfId="856" priority="303">
      <formula>ISTEXT($AB$64)</formula>
    </cfRule>
  </conditionalFormatting>
  <conditionalFormatting sqref="AC64">
    <cfRule type="expression" dxfId="855" priority="302">
      <formula>ISTEXT($AC$64)</formula>
    </cfRule>
  </conditionalFormatting>
  <conditionalFormatting sqref="AD64">
    <cfRule type="expression" dxfId="854" priority="301">
      <formula>ISTEXT($AD$64)</formula>
    </cfRule>
  </conditionalFormatting>
  <conditionalFormatting sqref="AA79">
    <cfRule type="expression" dxfId="853" priority="260">
      <formula>ISTEXT($AA$79)</formula>
    </cfRule>
  </conditionalFormatting>
  <conditionalFormatting sqref="AB79">
    <cfRule type="expression" dxfId="852" priority="259">
      <formula>ISTEXT($AB$79)</formula>
    </cfRule>
  </conditionalFormatting>
  <conditionalFormatting sqref="AC79">
    <cfRule type="expression" dxfId="851" priority="258">
      <formula>ISTEXT($AC$79)</formula>
    </cfRule>
  </conditionalFormatting>
  <conditionalFormatting sqref="AD79">
    <cfRule type="expression" dxfId="850" priority="257">
      <formula>ISTEXT($AD$79)</formula>
    </cfRule>
  </conditionalFormatting>
  <conditionalFormatting sqref="AA80">
    <cfRule type="expression" dxfId="849" priority="256">
      <formula>ISTEXT($AA$80)</formula>
    </cfRule>
  </conditionalFormatting>
  <conditionalFormatting sqref="AB80">
    <cfRule type="expression" dxfId="848" priority="255">
      <formula>ISTEXT($AB$80)</formula>
    </cfRule>
  </conditionalFormatting>
  <conditionalFormatting sqref="AC80">
    <cfRule type="expression" dxfId="847" priority="254">
      <formula>ISTEXT($AC$80)</formula>
    </cfRule>
  </conditionalFormatting>
  <conditionalFormatting sqref="AD80">
    <cfRule type="expression" dxfId="846" priority="253">
      <formula>ISTEXT($AD$80)</formula>
    </cfRule>
  </conditionalFormatting>
  <conditionalFormatting sqref="AA81">
    <cfRule type="expression" dxfId="845" priority="252">
      <formula>ISTEXT($AA$81)</formula>
    </cfRule>
  </conditionalFormatting>
  <conditionalFormatting sqref="AB81">
    <cfRule type="expression" dxfId="844" priority="251">
      <formula>ISTEXT($AB$81)</formula>
    </cfRule>
  </conditionalFormatting>
  <conditionalFormatting sqref="AC81">
    <cfRule type="expression" dxfId="843" priority="250">
      <formula>ISTEXT($AC$81)</formula>
    </cfRule>
  </conditionalFormatting>
  <conditionalFormatting sqref="AD81">
    <cfRule type="expression" dxfId="842" priority="249">
      <formula>ISTEXT($AD$81)</formula>
    </cfRule>
  </conditionalFormatting>
  <conditionalFormatting sqref="AA82">
    <cfRule type="expression" dxfId="841" priority="248">
      <formula>ISTEXT($AA$82)</formula>
    </cfRule>
  </conditionalFormatting>
  <conditionalFormatting sqref="AB82">
    <cfRule type="expression" dxfId="840" priority="247">
      <formula>ISTEXT($AB$82)</formula>
    </cfRule>
  </conditionalFormatting>
  <conditionalFormatting sqref="AC82">
    <cfRule type="expression" dxfId="839" priority="246">
      <formula>ISTEXT($AC$82)</formula>
    </cfRule>
  </conditionalFormatting>
  <conditionalFormatting sqref="AD82">
    <cfRule type="expression" dxfId="838" priority="245">
      <formula>ISTEXT($AD$82)</formula>
    </cfRule>
  </conditionalFormatting>
  <conditionalFormatting sqref="AA83">
    <cfRule type="expression" dxfId="837" priority="244">
      <formula>ISTEXT($AA$83)</formula>
    </cfRule>
  </conditionalFormatting>
  <conditionalFormatting sqref="AB83">
    <cfRule type="expression" dxfId="836" priority="243">
      <formula>ISTEXT($AB$83)</formula>
    </cfRule>
  </conditionalFormatting>
  <conditionalFormatting sqref="AC83">
    <cfRule type="expression" dxfId="835" priority="242">
      <formula>ISTEXT($AC$83)</formula>
    </cfRule>
  </conditionalFormatting>
  <conditionalFormatting sqref="AD83">
    <cfRule type="expression" dxfId="834" priority="241">
      <formula>ISTEXT($AD$83)</formula>
    </cfRule>
  </conditionalFormatting>
  <conditionalFormatting sqref="AA98">
    <cfRule type="expression" dxfId="833" priority="240">
      <formula>ISTEXT($AA$98)</formula>
    </cfRule>
  </conditionalFormatting>
  <conditionalFormatting sqref="AB98">
    <cfRule type="expression" dxfId="832" priority="239">
      <formula>ISTEXT($AB$98)</formula>
    </cfRule>
  </conditionalFormatting>
  <conditionalFormatting sqref="AC98">
    <cfRule type="expression" dxfId="831" priority="238">
      <formula>ISTEXT($AC$98)</formula>
    </cfRule>
  </conditionalFormatting>
  <conditionalFormatting sqref="AD98">
    <cfRule type="expression" dxfId="830" priority="237">
      <formula>ISTEXT($AD$98)</formula>
    </cfRule>
  </conditionalFormatting>
  <conditionalFormatting sqref="AA99">
    <cfRule type="expression" dxfId="829" priority="236">
      <formula>ISTEXT($AA$99)</formula>
    </cfRule>
  </conditionalFormatting>
  <conditionalFormatting sqref="AB99">
    <cfRule type="expression" dxfId="828" priority="235">
      <formula>ISTEXT($AB$99)</formula>
    </cfRule>
  </conditionalFormatting>
  <conditionalFormatting sqref="AC99">
    <cfRule type="expression" dxfId="827" priority="234">
      <formula>ISTEXT($AC$99)</formula>
    </cfRule>
  </conditionalFormatting>
  <conditionalFormatting sqref="AD99">
    <cfRule type="expression" dxfId="826" priority="233">
      <formula>ISTEXT($AD$99)</formula>
    </cfRule>
  </conditionalFormatting>
  <conditionalFormatting sqref="AA100">
    <cfRule type="expression" dxfId="825" priority="232">
      <formula>ISTEXT($AA$100)</formula>
    </cfRule>
  </conditionalFormatting>
  <conditionalFormatting sqref="AB100">
    <cfRule type="expression" dxfId="824" priority="231">
      <formula>ISTEXT($AB$100)</formula>
    </cfRule>
  </conditionalFormatting>
  <conditionalFormatting sqref="AC100">
    <cfRule type="expression" dxfId="823" priority="230">
      <formula>ISTEXT($AC$100)</formula>
    </cfRule>
  </conditionalFormatting>
  <conditionalFormatting sqref="AD100">
    <cfRule type="expression" dxfId="822" priority="229">
      <formula>ISTEXT($AD$100)</formula>
    </cfRule>
  </conditionalFormatting>
  <conditionalFormatting sqref="AA101">
    <cfRule type="expression" dxfId="821" priority="228">
      <formula>ISTEXT($AA$101)</formula>
    </cfRule>
  </conditionalFormatting>
  <conditionalFormatting sqref="AB101">
    <cfRule type="expression" dxfId="820" priority="227">
      <formula>ISTEXT($AB$101)</formula>
    </cfRule>
  </conditionalFormatting>
  <conditionalFormatting sqref="AC101">
    <cfRule type="expression" dxfId="819" priority="226">
      <formula>ISTEXT($AC$101)</formula>
    </cfRule>
  </conditionalFormatting>
  <conditionalFormatting sqref="AD101">
    <cfRule type="expression" dxfId="818" priority="225">
      <formula>ISTEXT($AD$101)</formula>
    </cfRule>
  </conditionalFormatting>
  <conditionalFormatting sqref="AA102">
    <cfRule type="expression" dxfId="817" priority="224">
      <formula>ISTEXT($AA$102)</formula>
    </cfRule>
  </conditionalFormatting>
  <conditionalFormatting sqref="AB102">
    <cfRule type="expression" dxfId="816" priority="223">
      <formula>ISTEXT($AB$102)</formula>
    </cfRule>
  </conditionalFormatting>
  <conditionalFormatting sqref="AC102">
    <cfRule type="expression" dxfId="815" priority="222">
      <formula>ISTEXT($AC$102)</formula>
    </cfRule>
  </conditionalFormatting>
  <conditionalFormatting sqref="AD102">
    <cfRule type="expression" dxfId="814" priority="221">
      <formula>ISTEXT($AD$102)</formula>
    </cfRule>
  </conditionalFormatting>
  <conditionalFormatting sqref="AA117">
    <cfRule type="expression" dxfId="813" priority="220">
      <formula>ISTEXT($AA$117)</formula>
    </cfRule>
  </conditionalFormatting>
  <conditionalFormatting sqref="AB117">
    <cfRule type="expression" dxfId="812" priority="219">
      <formula>ISTEXT($AB$117)</formula>
    </cfRule>
  </conditionalFormatting>
  <conditionalFormatting sqref="AC117">
    <cfRule type="expression" dxfId="811" priority="218">
      <formula>ISTEXT($AC$117)</formula>
    </cfRule>
  </conditionalFormatting>
  <conditionalFormatting sqref="AD117">
    <cfRule type="expression" dxfId="810" priority="217">
      <formula>ISTEXT($AD$117)</formula>
    </cfRule>
  </conditionalFormatting>
  <conditionalFormatting sqref="AA118">
    <cfRule type="expression" dxfId="809" priority="216">
      <formula>ISTEXT($AA$118)</formula>
    </cfRule>
  </conditionalFormatting>
  <conditionalFormatting sqref="AB118">
    <cfRule type="expression" dxfId="808" priority="215">
      <formula>ISTEXT($AB$118)</formula>
    </cfRule>
  </conditionalFormatting>
  <conditionalFormatting sqref="AC118">
    <cfRule type="expression" dxfId="807" priority="214">
      <formula>ISTEXT($AC$118)</formula>
    </cfRule>
  </conditionalFormatting>
  <conditionalFormatting sqref="AD118">
    <cfRule type="expression" dxfId="806" priority="213">
      <formula>ISTEXT($AD$118)</formula>
    </cfRule>
  </conditionalFormatting>
  <conditionalFormatting sqref="AA119">
    <cfRule type="expression" dxfId="805" priority="212">
      <formula>ISTEXT($AA$119)</formula>
    </cfRule>
  </conditionalFormatting>
  <conditionalFormatting sqref="AB119">
    <cfRule type="expression" dxfId="804" priority="211">
      <formula>ISTEXT($AB$119)</formula>
    </cfRule>
  </conditionalFormatting>
  <conditionalFormatting sqref="AC119">
    <cfRule type="expression" dxfId="803" priority="210">
      <formula>ISTEXT($AC$119)</formula>
    </cfRule>
  </conditionalFormatting>
  <conditionalFormatting sqref="AD119">
    <cfRule type="expression" dxfId="802" priority="209">
      <formula>ISTEXT($AD$119)</formula>
    </cfRule>
  </conditionalFormatting>
  <conditionalFormatting sqref="AA120">
    <cfRule type="expression" dxfId="801" priority="208">
      <formula>ISTEXT($AA$120)</formula>
    </cfRule>
  </conditionalFormatting>
  <conditionalFormatting sqref="AB120">
    <cfRule type="expression" dxfId="800" priority="207">
      <formula>ISTEXT($AB$120)</formula>
    </cfRule>
  </conditionalFormatting>
  <conditionalFormatting sqref="AC120">
    <cfRule type="expression" dxfId="799" priority="206">
      <formula>ISTEXT($AC$120)</formula>
    </cfRule>
  </conditionalFormatting>
  <conditionalFormatting sqref="AD120">
    <cfRule type="expression" dxfId="798" priority="205">
      <formula>ISTEXT($AD$120)</formula>
    </cfRule>
  </conditionalFormatting>
  <conditionalFormatting sqref="AA121">
    <cfRule type="expression" dxfId="797" priority="204">
      <formula>ISTEXT($AA$121)</formula>
    </cfRule>
  </conditionalFormatting>
  <conditionalFormatting sqref="AB121">
    <cfRule type="expression" dxfId="796" priority="203">
      <formula>ISTEXT($AB$121)</formula>
    </cfRule>
  </conditionalFormatting>
  <conditionalFormatting sqref="AC121">
    <cfRule type="expression" dxfId="795" priority="202">
      <formula>ISTEXT($AC$121)</formula>
    </cfRule>
  </conditionalFormatting>
  <conditionalFormatting sqref="AD121">
    <cfRule type="expression" dxfId="794" priority="201">
      <formula>ISTEXT($AD$121)</formula>
    </cfRule>
  </conditionalFormatting>
  <conditionalFormatting sqref="AA136">
    <cfRule type="expression" dxfId="793" priority="200">
      <formula>ISTEXT($AA$136)</formula>
    </cfRule>
  </conditionalFormatting>
  <conditionalFormatting sqref="AB136">
    <cfRule type="expression" dxfId="792" priority="199">
      <formula>ISTEXT($AB$136)</formula>
    </cfRule>
  </conditionalFormatting>
  <conditionalFormatting sqref="AC136">
    <cfRule type="expression" dxfId="791" priority="198">
      <formula>ISTEXT($AC$136)</formula>
    </cfRule>
  </conditionalFormatting>
  <conditionalFormatting sqref="AD136">
    <cfRule type="expression" dxfId="790" priority="197">
      <formula>ISTEXT($AD$136)</formula>
    </cfRule>
  </conditionalFormatting>
  <conditionalFormatting sqref="AA137">
    <cfRule type="expression" dxfId="789" priority="196">
      <formula>ISTEXT($AA$137)</formula>
    </cfRule>
  </conditionalFormatting>
  <conditionalFormatting sqref="AB137">
    <cfRule type="expression" dxfId="788" priority="195">
      <formula>ISTEXT($AB$137)</formula>
    </cfRule>
  </conditionalFormatting>
  <conditionalFormatting sqref="AC137">
    <cfRule type="expression" dxfId="787" priority="194">
      <formula>ISTEXT($AC$137)</formula>
    </cfRule>
  </conditionalFormatting>
  <conditionalFormatting sqref="AD137">
    <cfRule type="expression" dxfId="786" priority="193">
      <formula>ISTEXT($AD$137)</formula>
    </cfRule>
  </conditionalFormatting>
  <conditionalFormatting sqref="AA138">
    <cfRule type="expression" dxfId="785" priority="192">
      <formula>ISTEXT($AA$138)</formula>
    </cfRule>
  </conditionalFormatting>
  <conditionalFormatting sqref="AB138">
    <cfRule type="expression" dxfId="784" priority="191">
      <formula>ISTEXT($AB$138)</formula>
    </cfRule>
  </conditionalFormatting>
  <conditionalFormatting sqref="AC138">
    <cfRule type="expression" dxfId="783" priority="190">
      <formula>ISTEXT($AC$138)</formula>
    </cfRule>
  </conditionalFormatting>
  <conditionalFormatting sqref="AD138">
    <cfRule type="expression" dxfId="782" priority="189">
      <formula>ISTEXT($AD$138)</formula>
    </cfRule>
  </conditionalFormatting>
  <conditionalFormatting sqref="AA139">
    <cfRule type="expression" dxfId="781" priority="188">
      <formula>ISTEXT($AA$139)</formula>
    </cfRule>
  </conditionalFormatting>
  <conditionalFormatting sqref="AB139">
    <cfRule type="expression" dxfId="780" priority="187">
      <formula>ISTEXT($AB$139)</formula>
    </cfRule>
  </conditionalFormatting>
  <conditionalFormatting sqref="AC139">
    <cfRule type="expression" dxfId="779" priority="186">
      <formula>ISTEXT($AC$139)</formula>
    </cfRule>
  </conditionalFormatting>
  <conditionalFormatting sqref="AD139">
    <cfRule type="expression" dxfId="778" priority="185">
      <formula>ISTEXT($AD$139)</formula>
    </cfRule>
  </conditionalFormatting>
  <conditionalFormatting sqref="AA140">
    <cfRule type="expression" dxfId="777" priority="184">
      <formula>ISTEXT($AA$140)</formula>
    </cfRule>
  </conditionalFormatting>
  <conditionalFormatting sqref="AB140">
    <cfRule type="expression" dxfId="776" priority="183">
      <formula>ISTEXT($AB$140)</formula>
    </cfRule>
  </conditionalFormatting>
  <conditionalFormatting sqref="AC140">
    <cfRule type="expression" dxfId="775" priority="182">
      <formula>ISTEXT($AC$140)</formula>
    </cfRule>
  </conditionalFormatting>
  <conditionalFormatting sqref="AD140">
    <cfRule type="expression" dxfId="774" priority="181">
      <formula>ISTEXT($AD$140)</formula>
    </cfRule>
  </conditionalFormatting>
  <conditionalFormatting sqref="AA155">
    <cfRule type="expression" dxfId="773" priority="180">
      <formula>ISTEXT($AA$155)</formula>
    </cfRule>
  </conditionalFormatting>
  <conditionalFormatting sqref="AB155">
    <cfRule type="expression" dxfId="772" priority="179">
      <formula>ISTEXT($AB$155)</formula>
    </cfRule>
  </conditionalFormatting>
  <conditionalFormatting sqref="AC155">
    <cfRule type="expression" dxfId="771" priority="178">
      <formula>ISTEXT($AC$155)</formula>
    </cfRule>
  </conditionalFormatting>
  <conditionalFormatting sqref="AD155">
    <cfRule type="expression" dxfId="770" priority="177">
      <formula>ISTEXT($AD$155)</formula>
    </cfRule>
  </conditionalFormatting>
  <conditionalFormatting sqref="AA156">
    <cfRule type="expression" dxfId="769" priority="176">
      <formula>ISTEXT($AA$156)</formula>
    </cfRule>
  </conditionalFormatting>
  <conditionalFormatting sqref="AB156">
    <cfRule type="expression" dxfId="768" priority="175">
      <formula>ISTEXT($AB$156)</formula>
    </cfRule>
  </conditionalFormatting>
  <conditionalFormatting sqref="AC156">
    <cfRule type="expression" dxfId="767" priority="174">
      <formula>ISTEXT($AC$156)</formula>
    </cfRule>
  </conditionalFormatting>
  <conditionalFormatting sqref="AD156">
    <cfRule type="expression" dxfId="766" priority="173">
      <formula>ISTEXT($AD$156)</formula>
    </cfRule>
  </conditionalFormatting>
  <conditionalFormatting sqref="AA157">
    <cfRule type="expression" dxfId="765" priority="172">
      <formula>ISTEXT($AA$157)</formula>
    </cfRule>
  </conditionalFormatting>
  <conditionalFormatting sqref="AB157">
    <cfRule type="expression" dxfId="764" priority="171">
      <formula>ISTEXT($AB$157)</formula>
    </cfRule>
  </conditionalFormatting>
  <conditionalFormatting sqref="AC157">
    <cfRule type="expression" dxfId="763" priority="170">
      <formula>ISTEXT($AC$157)</formula>
    </cfRule>
  </conditionalFormatting>
  <conditionalFormatting sqref="AD157">
    <cfRule type="expression" dxfId="762" priority="169">
      <formula>ISTEXT($AD$157)</formula>
    </cfRule>
  </conditionalFormatting>
  <conditionalFormatting sqref="AA158">
    <cfRule type="expression" dxfId="761" priority="168">
      <formula>ISTEXT($AA$158)</formula>
    </cfRule>
  </conditionalFormatting>
  <conditionalFormatting sqref="AB158">
    <cfRule type="expression" dxfId="760" priority="167">
      <formula>ISTEXT($AB$158)</formula>
    </cfRule>
  </conditionalFormatting>
  <conditionalFormatting sqref="AC158">
    <cfRule type="expression" dxfId="759" priority="166">
      <formula>ISTEXT($AC$158)</formula>
    </cfRule>
  </conditionalFormatting>
  <conditionalFormatting sqref="AD158">
    <cfRule type="expression" dxfId="758" priority="165">
      <formula>ISTEXT($AD$158)</formula>
    </cfRule>
  </conditionalFormatting>
  <conditionalFormatting sqref="AA159">
    <cfRule type="expression" dxfId="757" priority="164">
      <formula>ISTEXT($AA$159)</formula>
    </cfRule>
  </conditionalFormatting>
  <conditionalFormatting sqref="AB159">
    <cfRule type="expression" dxfId="756" priority="163">
      <formula>ISTEXT($AB$159)</formula>
    </cfRule>
  </conditionalFormatting>
  <conditionalFormatting sqref="AC159">
    <cfRule type="expression" dxfId="755" priority="162">
      <formula>ISTEXT($AC$159)</formula>
    </cfRule>
  </conditionalFormatting>
  <conditionalFormatting sqref="AD159">
    <cfRule type="expression" dxfId="754" priority="161">
      <formula>ISTEXT($AD$159)</formula>
    </cfRule>
  </conditionalFormatting>
  <conditionalFormatting sqref="AA174">
    <cfRule type="expression" dxfId="753" priority="160">
      <formula>ISTEXT($AA$174)</formula>
    </cfRule>
  </conditionalFormatting>
  <conditionalFormatting sqref="AB174">
    <cfRule type="expression" dxfId="752" priority="159">
      <formula>ISTEXT($AB$174)</formula>
    </cfRule>
  </conditionalFormatting>
  <conditionalFormatting sqref="AC174">
    <cfRule type="expression" dxfId="751" priority="158">
      <formula>ISTEXT($AC$174)</formula>
    </cfRule>
  </conditionalFormatting>
  <conditionalFormatting sqref="AD174">
    <cfRule type="expression" dxfId="750" priority="157">
      <formula>ISTEXT($AD$174)</formula>
    </cfRule>
  </conditionalFormatting>
  <conditionalFormatting sqref="AA175">
    <cfRule type="expression" dxfId="749" priority="156">
      <formula>ISTEXT($AA$175)</formula>
    </cfRule>
  </conditionalFormatting>
  <conditionalFormatting sqref="AB175">
    <cfRule type="expression" dxfId="748" priority="155">
      <formula>ISTEXT($AB$175)</formula>
    </cfRule>
  </conditionalFormatting>
  <conditionalFormatting sqref="AC175">
    <cfRule type="expression" dxfId="747" priority="154">
      <formula>ISTEXT($AC$175)</formula>
    </cfRule>
  </conditionalFormatting>
  <conditionalFormatting sqref="AD175">
    <cfRule type="expression" dxfId="746" priority="153">
      <formula>ISTEXT($AD$175)</formula>
    </cfRule>
  </conditionalFormatting>
  <conditionalFormatting sqref="AA176">
    <cfRule type="expression" dxfId="745" priority="152">
      <formula>ISTEXT($AA$176)</formula>
    </cfRule>
  </conditionalFormatting>
  <conditionalFormatting sqref="AB176">
    <cfRule type="expression" dxfId="744" priority="151">
      <formula>ISTEXT($AB$176)</formula>
    </cfRule>
  </conditionalFormatting>
  <conditionalFormatting sqref="AC176">
    <cfRule type="expression" dxfId="743" priority="150">
      <formula>ISTEXT($AC$176)</formula>
    </cfRule>
  </conditionalFormatting>
  <conditionalFormatting sqref="AD176">
    <cfRule type="expression" dxfId="742" priority="149">
      <formula>ISTEXT($AD$176)</formula>
    </cfRule>
  </conditionalFormatting>
  <conditionalFormatting sqref="AA177">
    <cfRule type="expression" dxfId="741" priority="148">
      <formula>ISTEXT($AA$177)</formula>
    </cfRule>
  </conditionalFormatting>
  <conditionalFormatting sqref="AB177">
    <cfRule type="expression" dxfId="740" priority="147">
      <formula>ISTEXT($AB$177)</formula>
    </cfRule>
  </conditionalFormatting>
  <conditionalFormatting sqref="AC177">
    <cfRule type="expression" dxfId="739" priority="146">
      <formula>ISTEXT($AC$177)</formula>
    </cfRule>
  </conditionalFormatting>
  <conditionalFormatting sqref="AD177">
    <cfRule type="expression" dxfId="738" priority="145">
      <formula>ISTEXT($AD$177)</formula>
    </cfRule>
  </conditionalFormatting>
  <conditionalFormatting sqref="AA178">
    <cfRule type="expression" dxfId="737" priority="144">
      <formula>ISTEXT($AA$178)</formula>
    </cfRule>
  </conditionalFormatting>
  <conditionalFormatting sqref="AB178">
    <cfRule type="expression" dxfId="736" priority="143">
      <formula>ISTEXT($AB$178)</formula>
    </cfRule>
  </conditionalFormatting>
  <conditionalFormatting sqref="AC178">
    <cfRule type="expression" dxfId="735" priority="142">
      <formula>ISTEXT($AC$178)</formula>
    </cfRule>
  </conditionalFormatting>
  <conditionalFormatting sqref="AD178">
    <cfRule type="expression" dxfId="734" priority="141">
      <formula>ISTEXT($AD$178)</formula>
    </cfRule>
  </conditionalFormatting>
  <conditionalFormatting sqref="AA193">
    <cfRule type="expression" dxfId="733" priority="140">
      <formula>ISTEXT($AA$193)</formula>
    </cfRule>
  </conditionalFormatting>
  <conditionalFormatting sqref="AB193">
    <cfRule type="expression" dxfId="732" priority="139">
      <formula>ISTEXT($AB$193)</formula>
    </cfRule>
  </conditionalFormatting>
  <conditionalFormatting sqref="AC193">
    <cfRule type="expression" dxfId="731" priority="138">
      <formula>ISTEXT($AC$193)</formula>
    </cfRule>
  </conditionalFormatting>
  <conditionalFormatting sqref="AD193">
    <cfRule type="expression" dxfId="730" priority="137">
      <formula>ISTEXT($AD$193)</formula>
    </cfRule>
  </conditionalFormatting>
  <conditionalFormatting sqref="AA194">
    <cfRule type="expression" dxfId="729" priority="136">
      <formula>ISTEXT($AA$194)</formula>
    </cfRule>
  </conditionalFormatting>
  <conditionalFormatting sqref="AB194">
    <cfRule type="expression" dxfId="728" priority="135">
      <formula>ISTEXT($AB$194)</formula>
    </cfRule>
  </conditionalFormatting>
  <conditionalFormatting sqref="AC194">
    <cfRule type="expression" dxfId="727" priority="134">
      <formula>ISTEXT($AC$194)</formula>
    </cfRule>
  </conditionalFormatting>
  <conditionalFormatting sqref="AD194">
    <cfRule type="expression" dxfId="726" priority="133">
      <formula>ISTEXT($AD$194)</formula>
    </cfRule>
  </conditionalFormatting>
  <conditionalFormatting sqref="AA195">
    <cfRule type="expression" dxfId="725" priority="132">
      <formula>ISTEXT($AA$195)</formula>
    </cfRule>
  </conditionalFormatting>
  <conditionalFormatting sqref="AB195">
    <cfRule type="expression" dxfId="724" priority="131">
      <formula>ISTEXT($AB$195)</formula>
    </cfRule>
  </conditionalFormatting>
  <conditionalFormatting sqref="AC195">
    <cfRule type="expression" dxfId="723" priority="130">
      <formula>ISTEXT($AC$195)</formula>
    </cfRule>
  </conditionalFormatting>
  <conditionalFormatting sqref="AD195">
    <cfRule type="expression" dxfId="722" priority="129">
      <formula>ISTEXT($AD$195)</formula>
    </cfRule>
  </conditionalFormatting>
  <conditionalFormatting sqref="AA196">
    <cfRule type="expression" dxfId="721" priority="128">
      <formula>ISTEXT($AA$196)</formula>
    </cfRule>
  </conditionalFormatting>
  <conditionalFormatting sqref="AB196">
    <cfRule type="expression" dxfId="720" priority="127">
      <formula>ISTEXT($AB$196)</formula>
    </cfRule>
  </conditionalFormatting>
  <conditionalFormatting sqref="AC196">
    <cfRule type="expression" dxfId="719" priority="126">
      <formula>ISTEXT($AC$196)</formula>
    </cfRule>
  </conditionalFormatting>
  <conditionalFormatting sqref="AD196">
    <cfRule type="expression" dxfId="718" priority="125">
      <formula>ISTEXT($AD$196)</formula>
    </cfRule>
  </conditionalFormatting>
  <conditionalFormatting sqref="AA197">
    <cfRule type="expression" dxfId="717" priority="124">
      <formula>ISTEXT($AA$197)</formula>
    </cfRule>
  </conditionalFormatting>
  <conditionalFormatting sqref="AB197">
    <cfRule type="expression" dxfId="716" priority="123">
      <formula>ISTEXT($AB$197)</formula>
    </cfRule>
  </conditionalFormatting>
  <conditionalFormatting sqref="AC197">
    <cfRule type="expression" dxfId="715" priority="122">
      <formula>ISTEXT($AC$197)</formula>
    </cfRule>
  </conditionalFormatting>
  <conditionalFormatting sqref="AD197">
    <cfRule type="expression" dxfId="714" priority="121">
      <formula>ISTEXT($AD$197)</formula>
    </cfRule>
  </conditionalFormatting>
  <conditionalFormatting sqref="AA212">
    <cfRule type="expression" dxfId="713" priority="120">
      <formula>ISTEXT($AA$212)</formula>
    </cfRule>
  </conditionalFormatting>
  <conditionalFormatting sqref="AB212">
    <cfRule type="expression" dxfId="712" priority="119">
      <formula>ISTEXT($AB$212)</formula>
    </cfRule>
  </conditionalFormatting>
  <conditionalFormatting sqref="AC212">
    <cfRule type="expression" dxfId="711" priority="118">
      <formula>ISTEXT($AC$212)</formula>
    </cfRule>
  </conditionalFormatting>
  <conditionalFormatting sqref="AD212">
    <cfRule type="expression" dxfId="710" priority="117">
      <formula>ISTEXT($AD$212)</formula>
    </cfRule>
  </conditionalFormatting>
  <conditionalFormatting sqref="AA213">
    <cfRule type="expression" dxfId="709" priority="116">
      <formula>ISTEXT($AA$213)</formula>
    </cfRule>
  </conditionalFormatting>
  <conditionalFormatting sqref="AB213">
    <cfRule type="expression" dxfId="708" priority="115">
      <formula>ISTEXT($AB$213)</formula>
    </cfRule>
  </conditionalFormatting>
  <conditionalFormatting sqref="AC213">
    <cfRule type="expression" dxfId="707" priority="114">
      <formula>ISTEXT($AC$213)</formula>
    </cfRule>
  </conditionalFormatting>
  <conditionalFormatting sqref="AD213">
    <cfRule type="expression" dxfId="706" priority="113">
      <formula>ISTEXT($AD$213)</formula>
    </cfRule>
  </conditionalFormatting>
  <conditionalFormatting sqref="AA214">
    <cfRule type="expression" dxfId="705" priority="112">
      <formula>ISTEXT($AA$214)</formula>
    </cfRule>
  </conditionalFormatting>
  <conditionalFormatting sqref="AB214">
    <cfRule type="expression" dxfId="704" priority="111">
      <formula>ISTEXT($AB$214)</formula>
    </cfRule>
  </conditionalFormatting>
  <conditionalFormatting sqref="AC214">
    <cfRule type="expression" dxfId="703" priority="110">
      <formula>ISTEXT($AC$214)</formula>
    </cfRule>
  </conditionalFormatting>
  <conditionalFormatting sqref="AD214">
    <cfRule type="expression" dxfId="702" priority="109">
      <formula>ISTEXT($AD$214)</formula>
    </cfRule>
  </conditionalFormatting>
  <conditionalFormatting sqref="AA215">
    <cfRule type="expression" dxfId="701" priority="108">
      <formula>ISTEXT($AA$215)</formula>
    </cfRule>
  </conditionalFormatting>
  <conditionalFormatting sqref="AB215">
    <cfRule type="expression" dxfId="700" priority="107">
      <formula>ISTEXT($AB$215)</formula>
    </cfRule>
  </conditionalFormatting>
  <conditionalFormatting sqref="AC215">
    <cfRule type="expression" dxfId="699" priority="106">
      <formula>ISTEXT($AC$215)</formula>
    </cfRule>
  </conditionalFormatting>
  <conditionalFormatting sqref="AD215">
    <cfRule type="expression" dxfId="698" priority="105">
      <formula>ISTEXT($AD$215)</formula>
    </cfRule>
  </conditionalFormatting>
  <conditionalFormatting sqref="AA216">
    <cfRule type="expression" dxfId="697" priority="104">
      <formula>ISTEXT($AA$216)</formula>
    </cfRule>
  </conditionalFormatting>
  <conditionalFormatting sqref="AB216">
    <cfRule type="expression" dxfId="696" priority="103">
      <formula>ISTEXT($AB$216)</formula>
    </cfRule>
  </conditionalFormatting>
  <conditionalFormatting sqref="AC216">
    <cfRule type="expression" dxfId="695" priority="102">
      <formula>ISTEXT($AC$216)</formula>
    </cfRule>
  </conditionalFormatting>
  <conditionalFormatting sqref="AD216">
    <cfRule type="expression" dxfId="694" priority="101">
      <formula>ISTEXT($AD$216)</formula>
    </cfRule>
  </conditionalFormatting>
  <conditionalFormatting sqref="AA231">
    <cfRule type="expression" dxfId="693" priority="60">
      <formula>ISTEXT($AA$231)</formula>
    </cfRule>
  </conditionalFormatting>
  <conditionalFormatting sqref="AB231">
    <cfRule type="expression" dxfId="692" priority="59">
      <formula>ISTEXT($AB$231)</formula>
    </cfRule>
  </conditionalFormatting>
  <conditionalFormatting sqref="AC231">
    <cfRule type="expression" dxfId="691" priority="58">
      <formula>ISTEXT($AC$231)</formula>
    </cfRule>
  </conditionalFormatting>
  <conditionalFormatting sqref="AD231">
    <cfRule type="expression" dxfId="690" priority="57">
      <formula>ISTEXT($AD$231)</formula>
    </cfRule>
  </conditionalFormatting>
  <conditionalFormatting sqref="AA232">
    <cfRule type="expression" dxfId="689" priority="56">
      <formula>ISTEXT($AA$232)</formula>
    </cfRule>
  </conditionalFormatting>
  <conditionalFormatting sqref="AB232">
    <cfRule type="expression" dxfId="688" priority="55">
      <formula>ISTEXT($AB$232)</formula>
    </cfRule>
  </conditionalFormatting>
  <conditionalFormatting sqref="AC232">
    <cfRule type="expression" dxfId="687" priority="54">
      <formula>ISTEXT($AC$232)</formula>
    </cfRule>
  </conditionalFormatting>
  <conditionalFormatting sqref="AD232">
    <cfRule type="expression" dxfId="686" priority="53">
      <formula>ISTEXT($AD$232)</formula>
    </cfRule>
  </conditionalFormatting>
  <conditionalFormatting sqref="AA233">
    <cfRule type="expression" dxfId="685" priority="52">
      <formula>ISTEXT($AA$233)</formula>
    </cfRule>
  </conditionalFormatting>
  <conditionalFormatting sqref="AB233">
    <cfRule type="expression" dxfId="684" priority="51">
      <formula>ISTEXT($AB$233)</formula>
    </cfRule>
  </conditionalFormatting>
  <conditionalFormatting sqref="AC233">
    <cfRule type="expression" dxfId="683" priority="50">
      <formula>ISTEXT($AC$233)</formula>
    </cfRule>
  </conditionalFormatting>
  <conditionalFormatting sqref="AD233">
    <cfRule type="expression" dxfId="682" priority="49">
      <formula>ISTEXT($AD$233)</formula>
    </cfRule>
  </conditionalFormatting>
  <conditionalFormatting sqref="AA234">
    <cfRule type="expression" dxfId="681" priority="48">
      <formula>ISTEXT($AA$234)</formula>
    </cfRule>
  </conditionalFormatting>
  <conditionalFormatting sqref="AB234">
    <cfRule type="expression" dxfId="680" priority="47">
      <formula>ISTEXT($AB$234)</formula>
    </cfRule>
  </conditionalFormatting>
  <conditionalFormatting sqref="AC234">
    <cfRule type="expression" dxfId="679" priority="46">
      <formula>ISTEXT($AC$234)</formula>
    </cfRule>
  </conditionalFormatting>
  <conditionalFormatting sqref="AD234">
    <cfRule type="expression" dxfId="678" priority="45">
      <formula>ISTEXT($AD$234)</formula>
    </cfRule>
  </conditionalFormatting>
  <conditionalFormatting sqref="AA235">
    <cfRule type="expression" dxfId="677" priority="44">
      <formula>ISTEXT($AA$235)</formula>
    </cfRule>
  </conditionalFormatting>
  <conditionalFormatting sqref="AB235">
    <cfRule type="expression" dxfId="676" priority="43">
      <formula>ISTEXT($AB$235)</formula>
    </cfRule>
  </conditionalFormatting>
  <conditionalFormatting sqref="AC235">
    <cfRule type="expression" dxfId="675" priority="42">
      <formula>ISTEXT($AC$235)</formula>
    </cfRule>
  </conditionalFormatting>
  <conditionalFormatting sqref="AD235">
    <cfRule type="expression" dxfId="674" priority="41">
      <formula>ISTEXT($AD$235)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272"/>
  <sheetViews>
    <sheetView workbookViewId="0">
      <pane ySplit="1" topLeftCell="A149" activePane="bottomLeft" state="frozenSplit"/>
      <selection pane="bottomLeft" activeCell="D178" sqref="D178"/>
    </sheetView>
  </sheetViews>
  <sheetFormatPr defaultRowHeight="15" x14ac:dyDescent="0.25"/>
  <cols>
    <col min="1" max="1" width="63.28515625" style="80" bestFit="1" customWidth="1"/>
    <col min="2" max="2" width="15.85546875" style="80" bestFit="1" customWidth="1"/>
    <col min="3" max="3" width="11.85546875" style="80" bestFit="1" customWidth="1"/>
    <col min="4" max="4" width="9" style="80" bestFit="1" customWidth="1"/>
    <col min="5" max="5" width="10.5703125" style="80" bestFit="1" customWidth="1"/>
    <col min="6" max="6" width="8.7109375" style="80" customWidth="1"/>
    <col min="7" max="7" width="12.42578125" style="80" bestFit="1" customWidth="1"/>
    <col min="8" max="8" width="11.5703125" style="80" bestFit="1" customWidth="1"/>
    <col min="9" max="9" width="14.71093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10.140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ht="16.5" thickTop="1" thickBot="1" x14ac:dyDescent="0.3">
      <c r="A2" s="84" t="s">
        <v>825</v>
      </c>
      <c r="B2" s="84" t="s">
        <v>57</v>
      </c>
      <c r="C2" s="84" t="s">
        <v>58</v>
      </c>
      <c r="D2" s="84">
        <v>456100</v>
      </c>
      <c r="E2" s="84">
        <v>4895000</v>
      </c>
      <c r="F2" s="84">
        <v>9.3179999999999999E-2</v>
      </c>
      <c r="G2" s="84"/>
      <c r="H2" s="84"/>
      <c r="I2" s="84"/>
      <c r="J2" s="85"/>
      <c r="K2" s="84"/>
      <c r="L2" s="84"/>
      <c r="M2" s="84"/>
      <c r="N2" s="84"/>
      <c r="O2" s="84"/>
      <c r="P2" s="84"/>
      <c r="Q2" s="84"/>
      <c r="R2" s="84" t="s">
        <v>59</v>
      </c>
      <c r="S2" s="84"/>
      <c r="T2" s="84">
        <v>1</v>
      </c>
      <c r="U2" s="84"/>
      <c r="V2" s="84"/>
      <c r="W2" s="84"/>
      <c r="X2" s="84"/>
      <c r="Y2" s="84"/>
      <c r="Z2" s="86" t="s">
        <v>28</v>
      </c>
      <c r="AA2" s="86" t="s">
        <v>29</v>
      </c>
      <c r="AB2" s="86" t="s">
        <v>30</v>
      </c>
      <c r="AC2" s="86" t="s">
        <v>31</v>
      </c>
      <c r="AD2" s="86" t="s">
        <v>32</v>
      </c>
    </row>
    <row r="3" spans="1:30" ht="15.75" thickTop="1" x14ac:dyDescent="0.25">
      <c r="A3" s="87" t="s">
        <v>826</v>
      </c>
      <c r="B3" s="87" t="s">
        <v>57</v>
      </c>
      <c r="C3" s="87" t="s">
        <v>58</v>
      </c>
      <c r="D3" s="87">
        <v>476600</v>
      </c>
      <c r="E3" s="87">
        <v>4737000</v>
      </c>
      <c r="F3" s="87">
        <v>0.10059999999999999</v>
      </c>
      <c r="G3" s="87"/>
      <c r="H3" s="87"/>
      <c r="I3" s="87"/>
      <c r="J3" s="88"/>
      <c r="K3" s="87"/>
      <c r="L3" s="87"/>
      <c r="M3" s="87"/>
      <c r="N3" s="87"/>
      <c r="O3" s="87"/>
      <c r="P3" s="87"/>
      <c r="Q3" s="87"/>
      <c r="R3" s="87" t="s">
        <v>28</v>
      </c>
      <c r="S3" s="87"/>
      <c r="T3" s="87">
        <v>5</v>
      </c>
      <c r="U3" s="87"/>
      <c r="V3" s="87"/>
      <c r="W3" s="87"/>
      <c r="X3" s="87"/>
      <c r="Y3" s="87"/>
      <c r="Z3" s="89">
        <v>120</v>
      </c>
      <c r="AA3" s="90">
        <v>1.1917770544862762</v>
      </c>
      <c r="AB3" s="90">
        <v>1.1540866828569007</v>
      </c>
      <c r="AC3" s="91">
        <v>0.65034254281548831</v>
      </c>
      <c r="AD3" s="91">
        <v>0.99873542671955517</v>
      </c>
    </row>
    <row r="4" spans="1:30" ht="15.75" thickBot="1" x14ac:dyDescent="0.3">
      <c r="A4" s="84" t="s">
        <v>827</v>
      </c>
      <c r="B4" s="84" t="s">
        <v>57</v>
      </c>
      <c r="C4" s="84" t="s">
        <v>58</v>
      </c>
      <c r="D4" s="84">
        <v>482300</v>
      </c>
      <c r="E4" s="84">
        <v>4867000</v>
      </c>
      <c r="F4" s="84">
        <v>9.9099999999999994E-2</v>
      </c>
      <c r="G4" s="84"/>
      <c r="H4" s="84"/>
      <c r="I4" s="84"/>
      <c r="J4" s="85"/>
      <c r="K4" s="84"/>
      <c r="L4" s="84"/>
      <c r="M4" s="84"/>
      <c r="N4" s="84"/>
      <c r="O4" s="84"/>
      <c r="P4" s="84"/>
      <c r="Q4" s="84"/>
      <c r="R4" s="84" t="s">
        <v>33</v>
      </c>
      <c r="S4" s="84"/>
      <c r="T4" s="84">
        <v>10</v>
      </c>
      <c r="U4" s="84"/>
      <c r="V4" s="84"/>
      <c r="W4" s="84"/>
      <c r="X4" s="84"/>
      <c r="Y4" s="84"/>
      <c r="Z4" s="92">
        <v>0</v>
      </c>
      <c r="AA4" s="93">
        <v>1</v>
      </c>
      <c r="AB4" s="93">
        <v>1</v>
      </c>
      <c r="AC4" s="93">
        <v>1</v>
      </c>
      <c r="AD4" s="93">
        <v>1</v>
      </c>
    </row>
    <row r="5" spans="1:30" ht="16.5" thickTop="1" thickBot="1" x14ac:dyDescent="0.3">
      <c r="A5" s="87" t="s">
        <v>610</v>
      </c>
      <c r="B5" s="87" t="s">
        <v>57</v>
      </c>
      <c r="C5" s="87" t="s">
        <v>58</v>
      </c>
      <c r="D5" s="87">
        <v>62130000</v>
      </c>
      <c r="E5" s="87">
        <v>4412000</v>
      </c>
      <c r="F5" s="87">
        <v>14.08</v>
      </c>
      <c r="G5" s="87">
        <v>119.17770544862762</v>
      </c>
      <c r="H5" s="87">
        <v>120</v>
      </c>
      <c r="I5" s="95">
        <v>4.7806157023111053</v>
      </c>
      <c r="J5" s="88"/>
      <c r="K5" s="87"/>
      <c r="L5" s="87"/>
      <c r="M5" s="87"/>
      <c r="N5" s="87"/>
      <c r="O5" s="87"/>
      <c r="P5" s="87"/>
      <c r="Q5" s="87"/>
      <c r="R5" s="87"/>
      <c r="S5" s="87"/>
      <c r="T5" s="87"/>
      <c r="U5" s="87">
        <v>1</v>
      </c>
      <c r="V5" s="87">
        <v>120</v>
      </c>
      <c r="W5" s="87">
        <v>4.7806157023111053</v>
      </c>
      <c r="X5" s="87"/>
      <c r="Y5" s="87"/>
    </row>
    <row r="6" spans="1:30" x14ac:dyDescent="0.25">
      <c r="A6" s="84" t="s">
        <v>611</v>
      </c>
      <c r="B6" s="84" t="s">
        <v>57</v>
      </c>
      <c r="C6" s="84" t="s">
        <v>58</v>
      </c>
      <c r="D6" s="84">
        <v>71470000</v>
      </c>
      <c r="E6" s="84">
        <v>4255000</v>
      </c>
      <c r="F6" s="84">
        <v>16.8</v>
      </c>
      <c r="G6" s="84">
        <v>115.40866828569007</v>
      </c>
      <c r="H6" s="84">
        <v>120</v>
      </c>
      <c r="I6" s="94">
        <v>4.7484794663802958</v>
      </c>
      <c r="J6" s="85"/>
      <c r="K6" s="84"/>
      <c r="L6" s="84"/>
      <c r="M6" s="84"/>
      <c r="N6" s="84"/>
      <c r="O6" s="84"/>
      <c r="P6" s="84"/>
      <c r="Q6" s="84"/>
      <c r="R6" s="84"/>
      <c r="S6" s="84"/>
      <c r="T6" s="84"/>
      <c r="U6" s="84">
        <v>2</v>
      </c>
      <c r="V6" s="84">
        <v>120</v>
      </c>
      <c r="W6" s="84">
        <v>4.7484794663802958</v>
      </c>
      <c r="X6" s="84"/>
      <c r="Y6" s="84"/>
      <c r="Z6" s="96" t="s">
        <v>34</v>
      </c>
      <c r="AA6" s="97">
        <v>-3.0972574788956159E-4</v>
      </c>
    </row>
    <row r="7" spans="1:30" x14ac:dyDescent="0.25">
      <c r="A7" s="87" t="s">
        <v>612</v>
      </c>
      <c r="B7" s="87" t="s">
        <v>57</v>
      </c>
      <c r="C7" s="87" t="s">
        <v>58</v>
      </c>
      <c r="D7" s="87">
        <v>38120000</v>
      </c>
      <c r="E7" s="87">
        <v>4113000</v>
      </c>
      <c r="F7" s="87">
        <v>9.2690000000000001</v>
      </c>
      <c r="G7" s="87">
        <v>65.034254281548826</v>
      </c>
      <c r="H7" s="87">
        <v>120</v>
      </c>
      <c r="I7" s="95">
        <v>4.1749141200326321</v>
      </c>
      <c r="J7" s="88"/>
      <c r="K7" s="87"/>
      <c r="L7" s="87"/>
      <c r="M7" s="87"/>
      <c r="N7" s="87"/>
      <c r="O7" s="87"/>
      <c r="P7" s="87"/>
      <c r="Q7" s="87"/>
      <c r="R7" s="87"/>
      <c r="S7" s="87"/>
      <c r="T7" s="87"/>
      <c r="U7" s="87">
        <v>3</v>
      </c>
      <c r="V7" s="87">
        <v>120</v>
      </c>
      <c r="W7" s="87">
        <v>4.1749141200326321</v>
      </c>
      <c r="X7" s="87"/>
      <c r="Y7" s="87"/>
      <c r="Z7" s="98" t="s">
        <v>35</v>
      </c>
      <c r="AA7" s="99">
        <v>4.6051701859880918</v>
      </c>
    </row>
    <row r="8" spans="1:30" x14ac:dyDescent="0.25">
      <c r="A8" s="84" t="s">
        <v>613</v>
      </c>
      <c r="B8" s="84" t="s">
        <v>57</v>
      </c>
      <c r="C8" s="84" t="s">
        <v>58</v>
      </c>
      <c r="D8" s="84">
        <v>45290000</v>
      </c>
      <c r="E8" s="84">
        <v>3828000</v>
      </c>
      <c r="F8" s="84">
        <v>11.83</v>
      </c>
      <c r="G8" s="84">
        <v>100</v>
      </c>
      <c r="H8" s="84">
        <v>0</v>
      </c>
      <c r="I8" s="94">
        <v>4.6051701859880918</v>
      </c>
      <c r="J8" s="85"/>
      <c r="K8" s="84"/>
      <c r="L8" s="84"/>
      <c r="M8" s="84"/>
      <c r="N8" s="84"/>
      <c r="O8" s="84"/>
      <c r="P8" s="84"/>
      <c r="Q8" s="84"/>
      <c r="R8" s="84"/>
      <c r="S8" s="84"/>
      <c r="T8" s="84"/>
      <c r="U8" s="84">
        <v>4</v>
      </c>
      <c r="V8" s="84">
        <v>0</v>
      </c>
      <c r="W8" s="84">
        <v>4.6051701859880918</v>
      </c>
      <c r="X8" s="84"/>
      <c r="Y8" s="84"/>
      <c r="Z8" s="98" t="s">
        <v>819</v>
      </c>
      <c r="AA8" s="168">
        <v>8.841218975621571E-3</v>
      </c>
    </row>
    <row r="9" spans="1:30" x14ac:dyDescent="0.25">
      <c r="A9" s="87" t="s">
        <v>614</v>
      </c>
      <c r="B9" s="87" t="s">
        <v>57</v>
      </c>
      <c r="C9" s="87" t="s">
        <v>58</v>
      </c>
      <c r="D9" s="87">
        <v>61180000</v>
      </c>
      <c r="E9" s="87">
        <v>4200000</v>
      </c>
      <c r="F9" s="87">
        <v>14.57</v>
      </c>
      <c r="G9" s="87">
        <v>100</v>
      </c>
      <c r="H9" s="87">
        <v>0</v>
      </c>
      <c r="I9" s="95">
        <v>4.6051701859880918</v>
      </c>
      <c r="J9" s="88"/>
      <c r="K9" s="87"/>
      <c r="L9" s="87"/>
      <c r="M9" s="87"/>
      <c r="N9" s="87"/>
      <c r="O9" s="87"/>
      <c r="P9" s="87"/>
      <c r="Q9" s="87"/>
      <c r="R9" s="87"/>
      <c r="S9" s="87"/>
      <c r="T9" s="87"/>
      <c r="U9" s="87">
        <v>5</v>
      </c>
      <c r="V9" s="87">
        <v>0</v>
      </c>
      <c r="W9" s="87">
        <v>4.6051701859880918</v>
      </c>
      <c r="X9" s="87"/>
      <c r="Y9" s="87"/>
      <c r="Z9" s="98" t="s">
        <v>820</v>
      </c>
      <c r="AA9" s="109">
        <v>2237.9385158740488</v>
      </c>
    </row>
    <row r="10" spans="1:30" x14ac:dyDescent="0.25">
      <c r="A10" s="84" t="s">
        <v>615</v>
      </c>
      <c r="B10" s="84" t="s">
        <v>57</v>
      </c>
      <c r="C10" s="84" t="s">
        <v>58</v>
      </c>
      <c r="D10" s="84">
        <v>58300000</v>
      </c>
      <c r="E10" s="84">
        <v>4105000</v>
      </c>
      <c r="F10" s="84">
        <v>14.2</v>
      </c>
      <c r="G10" s="84">
        <v>100</v>
      </c>
      <c r="H10" s="84">
        <v>0</v>
      </c>
      <c r="I10" s="94">
        <v>4.6051701859880918</v>
      </c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>
        <v>6</v>
      </c>
      <c r="V10" s="84">
        <v>0</v>
      </c>
      <c r="W10" s="84">
        <v>4.6051701859880918</v>
      </c>
      <c r="X10" s="84"/>
      <c r="Y10" s="84"/>
      <c r="Z10" s="98" t="s">
        <v>822</v>
      </c>
      <c r="AA10" s="100">
        <v>0.61945149577912317</v>
      </c>
    </row>
    <row r="11" spans="1:30" ht="15.75" thickBot="1" x14ac:dyDescent="0.3">
      <c r="A11" s="87"/>
      <c r="B11" s="87"/>
      <c r="C11" s="87"/>
      <c r="D11" s="87"/>
      <c r="E11" s="87"/>
      <c r="F11" s="87"/>
      <c r="G11" s="87"/>
      <c r="H11" s="87"/>
      <c r="I11" s="95"/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103" t="s">
        <v>7</v>
      </c>
      <c r="AA11" s="104" t="s">
        <v>39</v>
      </c>
    </row>
    <row r="12" spans="1:30" x14ac:dyDescent="0.25">
      <c r="A12" s="84"/>
      <c r="B12" s="84"/>
      <c r="C12" s="84"/>
      <c r="D12" s="84"/>
      <c r="E12" s="84"/>
      <c r="F12" s="84"/>
      <c r="G12" s="84"/>
      <c r="H12" s="84"/>
      <c r="I12" s="94"/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30" x14ac:dyDescent="0.25">
      <c r="A13" s="87"/>
      <c r="B13" s="87"/>
      <c r="C13" s="87"/>
      <c r="D13" s="87"/>
      <c r="E13" s="87"/>
      <c r="F13" s="87"/>
      <c r="G13" s="87"/>
      <c r="H13" s="87"/>
      <c r="I13" s="95"/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30" x14ac:dyDescent="0.25">
      <c r="A14" s="84"/>
      <c r="B14" s="84"/>
      <c r="C14" s="84"/>
      <c r="D14" s="84"/>
      <c r="E14" s="84"/>
      <c r="F14" s="84"/>
      <c r="G14" s="84"/>
      <c r="H14" s="84"/>
      <c r="I14" s="94"/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spans="1:30" x14ac:dyDescent="0.25">
      <c r="A15" s="87"/>
      <c r="B15" s="87"/>
      <c r="C15" s="87"/>
      <c r="D15" s="87"/>
      <c r="E15" s="87"/>
      <c r="F15" s="87"/>
      <c r="G15" s="87"/>
      <c r="H15" s="87"/>
      <c r="I15" s="95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30" x14ac:dyDescent="0.25">
      <c r="A16" s="84"/>
      <c r="B16" s="84"/>
      <c r="C16" s="84"/>
      <c r="D16" s="84"/>
      <c r="E16" s="84"/>
      <c r="F16" s="84"/>
      <c r="G16" s="84"/>
      <c r="H16" s="84"/>
      <c r="I16" s="94"/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30" x14ac:dyDescent="0.25">
      <c r="A17" s="87"/>
      <c r="B17" s="87"/>
      <c r="C17" s="87"/>
      <c r="D17" s="87"/>
      <c r="E17" s="87"/>
      <c r="F17" s="87"/>
      <c r="G17" s="87"/>
      <c r="H17" s="87"/>
      <c r="I17" s="95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94"/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spans="1:30" x14ac:dyDescent="0.25">
      <c r="A19" s="87"/>
      <c r="B19" s="87"/>
      <c r="C19" s="87"/>
      <c r="D19" s="87"/>
      <c r="E19" s="87"/>
      <c r="F19" s="87"/>
      <c r="G19" s="87"/>
      <c r="H19" s="87"/>
      <c r="I19" s="95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94"/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30" ht="15.75" thickBot="1" x14ac:dyDescent="0.3">
      <c r="A21" s="87"/>
      <c r="B21" s="87"/>
      <c r="C21" s="87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30" ht="16.5" thickTop="1" thickBot="1" x14ac:dyDescent="0.3">
      <c r="A22" s="84" t="s">
        <v>825</v>
      </c>
      <c r="B22" s="84" t="s">
        <v>77</v>
      </c>
      <c r="C22" s="84" t="s">
        <v>78</v>
      </c>
      <c r="D22" s="84" t="s">
        <v>97</v>
      </c>
      <c r="E22" s="84">
        <v>4895000</v>
      </c>
      <c r="F22" s="84">
        <v>0</v>
      </c>
      <c r="G22" s="84"/>
      <c r="H22" s="84"/>
      <c r="I22" s="84"/>
      <c r="J22" s="85"/>
      <c r="K22" s="84"/>
      <c r="L22" s="84"/>
      <c r="M22" s="84"/>
      <c r="N22" s="84"/>
      <c r="O22" s="84"/>
      <c r="P22" s="84"/>
      <c r="Q22" s="84"/>
      <c r="R22" s="84" t="s">
        <v>79</v>
      </c>
      <c r="S22" s="84"/>
      <c r="T22" s="84">
        <v>2</v>
      </c>
      <c r="U22" s="84"/>
      <c r="V22" s="84"/>
      <c r="W22" s="84"/>
      <c r="X22" s="84"/>
      <c r="Y22" s="84"/>
      <c r="Z22" s="86" t="s">
        <v>28</v>
      </c>
      <c r="AA22" s="86" t="s">
        <v>29</v>
      </c>
      <c r="AB22" s="86" t="s">
        <v>30</v>
      </c>
      <c r="AC22" s="86" t="s">
        <v>31</v>
      </c>
      <c r="AD22" s="86" t="s">
        <v>32</v>
      </c>
    </row>
    <row r="23" spans="1:30" ht="15.75" thickTop="1" x14ac:dyDescent="0.25">
      <c r="A23" s="87" t="s">
        <v>826</v>
      </c>
      <c r="B23" s="87" t="s">
        <v>77</v>
      </c>
      <c r="C23" s="87" t="s">
        <v>78</v>
      </c>
      <c r="D23" s="87">
        <v>227.7</v>
      </c>
      <c r="E23" s="87">
        <v>4737000</v>
      </c>
      <c r="F23" s="87">
        <v>4.8069999999999999E-5</v>
      </c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 t="s">
        <v>28</v>
      </c>
      <c r="S23" s="87"/>
      <c r="T23" s="87">
        <v>25</v>
      </c>
      <c r="U23" s="87"/>
      <c r="V23" s="87"/>
      <c r="W23" s="87"/>
      <c r="X23" s="87"/>
      <c r="Y23" s="87"/>
      <c r="Z23" s="89">
        <v>120</v>
      </c>
      <c r="AA23" s="107" t="s">
        <v>44</v>
      </c>
      <c r="AB23" s="90">
        <v>1.2319674288322027</v>
      </c>
      <c r="AC23" s="91">
        <v>0.91457131809500036</v>
      </c>
      <c r="AD23" s="90">
        <v>1.0732693734636016</v>
      </c>
    </row>
    <row r="24" spans="1:30" ht="15.75" thickBot="1" x14ac:dyDescent="0.3">
      <c r="A24" s="84" t="s">
        <v>827</v>
      </c>
      <c r="B24" s="84" t="s">
        <v>77</v>
      </c>
      <c r="C24" s="84" t="s">
        <v>78</v>
      </c>
      <c r="D24" s="84" t="s">
        <v>97</v>
      </c>
      <c r="E24" s="84">
        <v>4867000</v>
      </c>
      <c r="F24" s="84">
        <v>0</v>
      </c>
      <c r="G24" s="84"/>
      <c r="H24" s="84"/>
      <c r="I24" s="84"/>
      <c r="J24" s="85"/>
      <c r="K24" s="84"/>
      <c r="L24" s="84"/>
      <c r="M24" s="84"/>
      <c r="N24" s="84"/>
      <c r="O24" s="84"/>
      <c r="P24" s="84"/>
      <c r="Q24" s="84"/>
      <c r="R24" s="84" t="s">
        <v>33</v>
      </c>
      <c r="S24" s="84"/>
      <c r="T24" s="84">
        <v>30</v>
      </c>
      <c r="U24" s="84"/>
      <c r="V24" s="84"/>
      <c r="W24" s="84"/>
      <c r="X24" s="84"/>
      <c r="Y24" s="84"/>
      <c r="Z24" s="92">
        <v>0</v>
      </c>
      <c r="AA24" s="93">
        <v>1</v>
      </c>
      <c r="AB24" s="93">
        <v>1</v>
      </c>
      <c r="AC24" s="93">
        <v>1</v>
      </c>
      <c r="AD24" s="93">
        <v>1</v>
      </c>
    </row>
    <row r="25" spans="1:30" ht="16.5" thickTop="1" thickBot="1" x14ac:dyDescent="0.3">
      <c r="A25" s="87" t="s">
        <v>616</v>
      </c>
      <c r="B25" s="87" t="s">
        <v>77</v>
      </c>
      <c r="C25" s="87" t="s">
        <v>78</v>
      </c>
      <c r="D25" s="87" t="s">
        <v>97</v>
      </c>
      <c r="E25" s="87">
        <v>3955000</v>
      </c>
      <c r="F25" s="87">
        <v>0</v>
      </c>
      <c r="G25" s="87">
        <v>-7.2772476798304096E-3</v>
      </c>
      <c r="H25" s="87">
        <v>120</v>
      </c>
      <c r="I25" s="95" t="s">
        <v>43</v>
      </c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 t="s">
        <v>43</v>
      </c>
      <c r="V25" s="87">
        <v>120</v>
      </c>
      <c r="W25" s="87">
        <v>4.81378261311374</v>
      </c>
      <c r="X25" s="87"/>
      <c r="Y25" s="87"/>
    </row>
    <row r="26" spans="1:30" x14ac:dyDescent="0.25">
      <c r="A26" s="84" t="s">
        <v>617</v>
      </c>
      <c r="B26" s="84" t="s">
        <v>77</v>
      </c>
      <c r="C26" s="84" t="s">
        <v>78</v>
      </c>
      <c r="D26" s="84">
        <v>631300</v>
      </c>
      <c r="E26" s="84">
        <v>3897000</v>
      </c>
      <c r="F26" s="84">
        <v>0.16200000000000001</v>
      </c>
      <c r="G26" s="84">
        <v>123.19674288322027</v>
      </c>
      <c r="H26" s="84">
        <v>120</v>
      </c>
      <c r="I26" s="94">
        <v>4.81378261311374</v>
      </c>
      <c r="J26" s="8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>
        <v>2</v>
      </c>
      <c r="V26" s="84">
        <v>120</v>
      </c>
      <c r="W26" s="84">
        <v>4.5158703576845971</v>
      </c>
      <c r="X26" s="84"/>
      <c r="Y26" s="84"/>
      <c r="Z26" s="96" t="s">
        <v>34</v>
      </c>
      <c r="AA26" s="97">
        <v>4.9713582842563961E-4</v>
      </c>
    </row>
    <row r="27" spans="1:30" x14ac:dyDescent="0.25">
      <c r="A27" s="87" t="s">
        <v>618</v>
      </c>
      <c r="B27" s="87" t="s">
        <v>77</v>
      </c>
      <c r="C27" s="87" t="s">
        <v>78</v>
      </c>
      <c r="D27" s="87">
        <v>832700</v>
      </c>
      <c r="E27" s="87">
        <v>3868000</v>
      </c>
      <c r="F27" s="87">
        <v>0.2152</v>
      </c>
      <c r="G27" s="87">
        <v>91.457131809500041</v>
      </c>
      <c r="H27" s="87">
        <v>120</v>
      </c>
      <c r="I27" s="95">
        <v>4.5158703576845971</v>
      </c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>
        <v>3</v>
      </c>
      <c r="V27" s="87">
        <v>0</v>
      </c>
      <c r="W27" s="87">
        <v>4.6051701859880918</v>
      </c>
      <c r="X27" s="87"/>
      <c r="Y27" s="87"/>
      <c r="Z27" s="98" t="s">
        <v>35</v>
      </c>
      <c r="AA27" s="99">
        <v>4.6051701859880927</v>
      </c>
    </row>
    <row r="28" spans="1:30" x14ac:dyDescent="0.25">
      <c r="A28" s="84" t="s">
        <v>619</v>
      </c>
      <c r="B28" s="84" t="s">
        <v>77</v>
      </c>
      <c r="C28" s="84" t="s">
        <v>78</v>
      </c>
      <c r="D28" s="84">
        <v>899500</v>
      </c>
      <c r="E28" s="84">
        <v>4086000</v>
      </c>
      <c r="F28" s="84">
        <v>0.22020000000000001</v>
      </c>
      <c r="G28" s="84">
        <v>100</v>
      </c>
      <c r="H28" s="84">
        <v>0</v>
      </c>
      <c r="I28" s="94">
        <v>4.6051701859880918</v>
      </c>
      <c r="J28" s="85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>
        <v>4</v>
      </c>
      <c r="V28" s="84">
        <v>0</v>
      </c>
      <c r="W28" s="84">
        <v>4.6051701859880918</v>
      </c>
      <c r="X28" s="84"/>
      <c r="Y28" s="84"/>
      <c r="Z28" s="98" t="s">
        <v>819</v>
      </c>
      <c r="AA28" s="114">
        <v>8.7789428767082817E-2</v>
      </c>
    </row>
    <row r="29" spans="1:30" x14ac:dyDescent="0.25">
      <c r="A29" s="87" t="s">
        <v>620</v>
      </c>
      <c r="B29" s="87" t="s">
        <v>77</v>
      </c>
      <c r="C29" s="87" t="s">
        <v>78</v>
      </c>
      <c r="D29" s="87">
        <v>529300</v>
      </c>
      <c r="E29" s="87">
        <v>4026000</v>
      </c>
      <c r="F29" s="87">
        <v>0.13150000000000001</v>
      </c>
      <c r="G29" s="87">
        <v>100</v>
      </c>
      <c r="H29" s="87">
        <v>0</v>
      </c>
      <c r="I29" s="95">
        <v>4.6051701859880918</v>
      </c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>
        <v>5</v>
      </c>
      <c r="V29" s="87">
        <v>0</v>
      </c>
      <c r="W29" s="87">
        <v>4.6051701859880918</v>
      </c>
      <c r="X29" s="87"/>
      <c r="Y29" s="87"/>
      <c r="Z29" s="98" t="s">
        <v>820</v>
      </c>
      <c r="AA29" s="101" t="s">
        <v>45</v>
      </c>
    </row>
    <row r="30" spans="1:30" x14ac:dyDescent="0.25">
      <c r="A30" s="84" t="s">
        <v>621</v>
      </c>
      <c r="B30" s="84" t="s">
        <v>77</v>
      </c>
      <c r="C30" s="84" t="s">
        <v>78</v>
      </c>
      <c r="D30" s="84">
        <v>845700</v>
      </c>
      <c r="E30" s="84">
        <v>3594000</v>
      </c>
      <c r="F30" s="84">
        <v>0.23530000000000001</v>
      </c>
      <c r="G30" s="84">
        <v>100</v>
      </c>
      <c r="H30" s="84">
        <v>0</v>
      </c>
      <c r="I30" s="94">
        <v>4.6051701859880918</v>
      </c>
      <c r="J30" s="85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>
        <v>6</v>
      </c>
      <c r="V30" s="84" t="s">
        <v>43</v>
      </c>
      <c r="W30" s="84" t="s">
        <v>43</v>
      </c>
      <c r="X30" s="84"/>
      <c r="Y30" s="84"/>
      <c r="Z30" s="98" t="s">
        <v>822</v>
      </c>
      <c r="AA30" s="102">
        <v>0</v>
      </c>
    </row>
    <row r="31" spans="1:30" ht="15.75" thickBot="1" x14ac:dyDescent="0.3">
      <c r="A31" s="87"/>
      <c r="B31" s="87"/>
      <c r="C31" s="87"/>
      <c r="D31" s="87"/>
      <c r="E31" s="87"/>
      <c r="F31" s="87"/>
      <c r="G31" s="87"/>
      <c r="H31" s="87"/>
      <c r="I31" s="95"/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103" t="s">
        <v>7</v>
      </c>
      <c r="AA31" s="104" t="s">
        <v>39</v>
      </c>
    </row>
    <row r="32" spans="1:30" x14ac:dyDescent="0.25">
      <c r="A32" s="84"/>
      <c r="B32" s="84"/>
      <c r="C32" s="84"/>
      <c r="D32" s="84"/>
      <c r="E32" s="84"/>
      <c r="F32" s="84"/>
      <c r="G32" s="84"/>
      <c r="H32" s="84"/>
      <c r="I32" s="94"/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:30" x14ac:dyDescent="0.25">
      <c r="A33" s="87"/>
      <c r="B33" s="87"/>
      <c r="C33" s="87"/>
      <c r="D33" s="87"/>
      <c r="E33" s="87"/>
      <c r="F33" s="87"/>
      <c r="G33" s="87"/>
      <c r="H33" s="87"/>
      <c r="I33" s="95"/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30" x14ac:dyDescent="0.25">
      <c r="A34" s="84"/>
      <c r="B34" s="84"/>
      <c r="C34" s="84"/>
      <c r="D34" s="84"/>
      <c r="E34" s="84"/>
      <c r="F34" s="84"/>
      <c r="G34" s="84"/>
      <c r="H34" s="84"/>
      <c r="I34" s="94"/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spans="1:30" x14ac:dyDescent="0.25">
      <c r="A35" s="87"/>
      <c r="B35" s="87"/>
      <c r="C35" s="87"/>
      <c r="D35" s="87"/>
      <c r="E35" s="87"/>
      <c r="F35" s="87"/>
      <c r="G35" s="87"/>
      <c r="H35" s="87"/>
      <c r="I35" s="95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30" x14ac:dyDescent="0.25">
      <c r="A36" s="84"/>
      <c r="B36" s="84"/>
      <c r="C36" s="84"/>
      <c r="D36" s="84"/>
      <c r="E36" s="84"/>
      <c r="F36" s="84"/>
      <c r="G36" s="84"/>
      <c r="H36" s="84"/>
      <c r="I36" s="94"/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spans="1:30" x14ac:dyDescent="0.25">
      <c r="A37" s="87"/>
      <c r="B37" s="87"/>
      <c r="C37" s="87"/>
      <c r="D37" s="87"/>
      <c r="E37" s="87"/>
      <c r="F37" s="87"/>
      <c r="G37" s="87"/>
      <c r="H37" s="87"/>
      <c r="I37" s="95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30" x14ac:dyDescent="0.25">
      <c r="A38" s="84"/>
      <c r="B38" s="84"/>
      <c r="C38" s="84"/>
      <c r="D38" s="84"/>
      <c r="E38" s="84"/>
      <c r="F38" s="84"/>
      <c r="G38" s="84"/>
      <c r="H38" s="84"/>
      <c r="I38" s="94"/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30" x14ac:dyDescent="0.25">
      <c r="A39" s="87"/>
      <c r="B39" s="87"/>
      <c r="C39" s="87"/>
      <c r="D39" s="87"/>
      <c r="E39" s="87"/>
      <c r="F39" s="87"/>
      <c r="G39" s="87"/>
      <c r="H39" s="87"/>
      <c r="I39" s="95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30" x14ac:dyDescent="0.25">
      <c r="A40" s="84"/>
      <c r="B40" s="84"/>
      <c r="C40" s="84"/>
      <c r="D40" s="84"/>
      <c r="E40" s="84"/>
      <c r="F40" s="84"/>
      <c r="G40" s="84"/>
      <c r="H40" s="84"/>
      <c r="I40" s="94"/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30" ht="15.75" thickBot="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30" ht="16.5" thickTop="1" thickBot="1" x14ac:dyDescent="0.3">
      <c r="A42" s="84" t="s">
        <v>825</v>
      </c>
      <c r="B42" s="84" t="s">
        <v>95</v>
      </c>
      <c r="C42" s="84" t="s">
        <v>96</v>
      </c>
      <c r="D42" s="84">
        <v>9199</v>
      </c>
      <c r="E42" s="84">
        <v>4895000</v>
      </c>
      <c r="F42" s="84">
        <v>1.879E-3</v>
      </c>
      <c r="G42" s="84"/>
      <c r="H42" s="84"/>
      <c r="I42" s="84"/>
      <c r="J42" s="85"/>
      <c r="K42" s="84"/>
      <c r="L42" s="84"/>
      <c r="M42" s="84"/>
      <c r="N42" s="84"/>
      <c r="O42" s="84"/>
      <c r="P42" s="84"/>
      <c r="Q42" s="84"/>
      <c r="R42" s="84" t="s">
        <v>98</v>
      </c>
      <c r="S42" s="84"/>
      <c r="T42" s="84">
        <v>3</v>
      </c>
      <c r="U42" s="84"/>
      <c r="V42" s="84"/>
      <c r="W42" s="84"/>
      <c r="X42" s="84"/>
      <c r="Y42" s="84"/>
      <c r="Z42" s="86" t="s">
        <v>28</v>
      </c>
      <c r="AA42" s="86" t="s">
        <v>29</v>
      </c>
      <c r="AB42" s="86" t="s">
        <v>30</v>
      </c>
      <c r="AC42" s="86" t="s">
        <v>31</v>
      </c>
      <c r="AD42" s="86" t="s">
        <v>32</v>
      </c>
    </row>
    <row r="43" spans="1:30" ht="15.75" thickTop="1" x14ac:dyDescent="0.25">
      <c r="A43" s="87" t="s">
        <v>826</v>
      </c>
      <c r="B43" s="87" t="s">
        <v>95</v>
      </c>
      <c r="C43" s="87" t="s">
        <v>96</v>
      </c>
      <c r="D43" s="87">
        <v>7765</v>
      </c>
      <c r="E43" s="87">
        <v>4737000</v>
      </c>
      <c r="F43" s="87">
        <v>1.639E-3</v>
      </c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 t="s">
        <v>28</v>
      </c>
      <c r="S43" s="87"/>
      <c r="T43" s="87">
        <v>45</v>
      </c>
      <c r="U43" s="87"/>
      <c r="V43" s="87"/>
      <c r="W43" s="87"/>
      <c r="X43" s="87"/>
      <c r="Y43" s="87"/>
      <c r="Z43" s="89">
        <v>120</v>
      </c>
      <c r="AA43" s="91">
        <v>0.3600295367912667</v>
      </c>
      <c r="AB43" s="91">
        <v>0.54250374951395197</v>
      </c>
      <c r="AC43" s="90">
        <v>1.2027983021537494</v>
      </c>
      <c r="AD43" s="91">
        <v>0.70177719615298939</v>
      </c>
    </row>
    <row r="44" spans="1:30" ht="15.75" thickBot="1" x14ac:dyDescent="0.3">
      <c r="A44" s="84" t="s">
        <v>827</v>
      </c>
      <c r="B44" s="84" t="s">
        <v>95</v>
      </c>
      <c r="C44" s="84" t="s">
        <v>96</v>
      </c>
      <c r="D44" s="84">
        <v>8819</v>
      </c>
      <c r="E44" s="84">
        <v>4867000</v>
      </c>
      <c r="F44" s="84">
        <v>1.812E-3</v>
      </c>
      <c r="G44" s="84"/>
      <c r="H44" s="84"/>
      <c r="I44" s="84"/>
      <c r="J44" s="85"/>
      <c r="K44" s="84"/>
      <c r="L44" s="84"/>
      <c r="M44" s="84"/>
      <c r="N44" s="84"/>
      <c r="O44" s="84"/>
      <c r="P44" s="84"/>
      <c r="Q44" s="84"/>
      <c r="R44" s="84" t="s">
        <v>33</v>
      </c>
      <c r="S44" s="84"/>
      <c r="T44" s="84">
        <v>50</v>
      </c>
      <c r="U44" s="84"/>
      <c r="V44" s="84"/>
      <c r="W44" s="84"/>
      <c r="X44" s="84"/>
      <c r="Y44" s="84"/>
      <c r="Z44" s="92">
        <v>0</v>
      </c>
      <c r="AA44" s="93">
        <v>1</v>
      </c>
      <c r="AB44" s="93">
        <v>1</v>
      </c>
      <c r="AC44" s="93">
        <v>1</v>
      </c>
      <c r="AD44" s="93">
        <v>1</v>
      </c>
    </row>
    <row r="45" spans="1:30" ht="16.5" thickTop="1" thickBot="1" x14ac:dyDescent="0.3">
      <c r="A45" s="87" t="s">
        <v>623</v>
      </c>
      <c r="B45" s="87" t="s">
        <v>95</v>
      </c>
      <c r="C45" s="87" t="s">
        <v>96</v>
      </c>
      <c r="D45" s="87">
        <v>273000</v>
      </c>
      <c r="E45" s="87">
        <v>4409000</v>
      </c>
      <c r="F45" s="87">
        <v>6.191E-2</v>
      </c>
      <c r="G45" s="87">
        <v>36.002953679126669</v>
      </c>
      <c r="H45" s="87">
        <v>120</v>
      </c>
      <c r="I45" s="95">
        <v>3.583600981732876</v>
      </c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>
        <v>1</v>
      </c>
      <c r="V45" s="87">
        <v>120</v>
      </c>
      <c r="W45" s="87">
        <v>3.583600981732876</v>
      </c>
      <c r="X45" s="87"/>
      <c r="Y45" s="87"/>
    </row>
    <row r="46" spans="1:30" x14ac:dyDescent="0.25">
      <c r="A46" s="84" t="s">
        <v>624</v>
      </c>
      <c r="B46" s="84" t="s">
        <v>95</v>
      </c>
      <c r="C46" s="84" t="s">
        <v>96</v>
      </c>
      <c r="D46" s="84">
        <v>441600</v>
      </c>
      <c r="E46" s="84">
        <v>4441000</v>
      </c>
      <c r="F46" s="84">
        <v>9.9440000000000001E-2</v>
      </c>
      <c r="G46" s="84">
        <v>54.250374951395195</v>
      </c>
      <c r="H46" s="84">
        <v>120</v>
      </c>
      <c r="I46" s="94">
        <v>3.9936099039431396</v>
      </c>
      <c r="J46" s="8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>
        <v>2</v>
      </c>
      <c r="V46" s="84">
        <v>120</v>
      </c>
      <c r="W46" s="84">
        <v>3.9936099039431396</v>
      </c>
      <c r="X46" s="84"/>
      <c r="Y46" s="84"/>
      <c r="Z46" s="96" t="s">
        <v>34</v>
      </c>
      <c r="AA46" s="110">
        <v>-4.0235520159642244E-3</v>
      </c>
    </row>
    <row r="47" spans="1:30" x14ac:dyDescent="0.25">
      <c r="A47" s="87" t="s">
        <v>625</v>
      </c>
      <c r="B47" s="87" t="s">
        <v>95</v>
      </c>
      <c r="C47" s="87" t="s">
        <v>96</v>
      </c>
      <c r="D47" s="87">
        <v>830600</v>
      </c>
      <c r="E47" s="87">
        <v>4606000</v>
      </c>
      <c r="F47" s="87">
        <v>0.18029999999999999</v>
      </c>
      <c r="G47" s="87">
        <v>120.27983021537494</v>
      </c>
      <c r="H47" s="87">
        <v>120</v>
      </c>
      <c r="I47" s="95">
        <v>4.7898209465411394</v>
      </c>
      <c r="J47" s="88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>
        <v>3</v>
      </c>
      <c r="V47" s="87">
        <v>120</v>
      </c>
      <c r="W47" s="87">
        <v>4.7898209465411394</v>
      </c>
      <c r="X47" s="87"/>
      <c r="Y47" s="87"/>
      <c r="Z47" s="98" t="s">
        <v>35</v>
      </c>
      <c r="AA47" s="99">
        <v>4.6051701859880918</v>
      </c>
    </row>
    <row r="48" spans="1:30" x14ac:dyDescent="0.25">
      <c r="A48" s="84" t="s">
        <v>626</v>
      </c>
      <c r="B48" s="84" t="s">
        <v>95</v>
      </c>
      <c r="C48" s="84" t="s">
        <v>96</v>
      </c>
      <c r="D48" s="84">
        <v>679400</v>
      </c>
      <c r="E48" s="84">
        <v>4026000</v>
      </c>
      <c r="F48" s="84">
        <v>0.16880000000000001</v>
      </c>
      <c r="G48" s="84">
        <v>100</v>
      </c>
      <c r="H48" s="84">
        <v>0</v>
      </c>
      <c r="I48" s="94">
        <v>4.6051701859880918</v>
      </c>
      <c r="J48" s="85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>
        <v>4</v>
      </c>
      <c r="V48" s="84">
        <v>0</v>
      </c>
      <c r="W48" s="84">
        <v>4.6051701859880918</v>
      </c>
      <c r="X48" s="84"/>
      <c r="Y48" s="84"/>
      <c r="Z48" s="98" t="s">
        <v>819</v>
      </c>
      <c r="AA48" s="100">
        <v>0.31730874170431833</v>
      </c>
    </row>
    <row r="49" spans="1:30" x14ac:dyDescent="0.25">
      <c r="A49" s="87" t="s">
        <v>627</v>
      </c>
      <c r="B49" s="87" t="s">
        <v>95</v>
      </c>
      <c r="C49" s="87" t="s">
        <v>96</v>
      </c>
      <c r="D49" s="87">
        <v>739600</v>
      </c>
      <c r="E49" s="87">
        <v>4069000</v>
      </c>
      <c r="F49" s="87">
        <v>0.18179999999999999</v>
      </c>
      <c r="G49" s="87">
        <v>100</v>
      </c>
      <c r="H49" s="87">
        <v>0</v>
      </c>
      <c r="I49" s="95">
        <v>4.6051701859880918</v>
      </c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>
        <v>5</v>
      </c>
      <c r="V49" s="87">
        <v>0</v>
      </c>
      <c r="W49" s="87">
        <v>4.6051701859880918</v>
      </c>
      <c r="X49" s="87"/>
      <c r="Y49" s="87"/>
      <c r="Z49" s="98" t="s">
        <v>820</v>
      </c>
      <c r="AA49" s="109">
        <v>172.27245424186123</v>
      </c>
    </row>
    <row r="50" spans="1:30" x14ac:dyDescent="0.25">
      <c r="A50" s="84" t="s">
        <v>628</v>
      </c>
      <c r="B50" s="84" t="s">
        <v>95</v>
      </c>
      <c r="C50" s="84" t="s">
        <v>96</v>
      </c>
      <c r="D50" s="84">
        <v>607600</v>
      </c>
      <c r="E50" s="84">
        <v>4046000</v>
      </c>
      <c r="F50" s="84">
        <v>0.1502</v>
      </c>
      <c r="G50" s="84">
        <v>100</v>
      </c>
      <c r="H50" s="84">
        <v>0</v>
      </c>
      <c r="I50" s="94">
        <v>4.6051701859880918</v>
      </c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>
        <v>6</v>
      </c>
      <c r="V50" s="84">
        <v>0</v>
      </c>
      <c r="W50" s="84">
        <v>4.6051701859880918</v>
      </c>
      <c r="X50" s="84"/>
      <c r="Y50" s="84"/>
      <c r="Z50" s="98" t="s">
        <v>822</v>
      </c>
      <c r="AA50" s="99">
        <v>8.0471040319284484</v>
      </c>
    </row>
    <row r="51" spans="1:30" ht="15.75" thickBot="1" x14ac:dyDescent="0.3">
      <c r="A51" s="87"/>
      <c r="B51" s="87"/>
      <c r="C51" s="87"/>
      <c r="D51" s="87"/>
      <c r="E51" s="87"/>
      <c r="F51" s="87"/>
      <c r="G51" s="87"/>
      <c r="H51" s="87"/>
      <c r="I51" s="95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103" t="s">
        <v>7</v>
      </c>
      <c r="AA51" s="104" t="s">
        <v>39</v>
      </c>
    </row>
    <row r="52" spans="1:30" x14ac:dyDescent="0.25">
      <c r="A52" s="84"/>
      <c r="B52" s="84"/>
      <c r="C52" s="84"/>
      <c r="D52" s="84"/>
      <c r="E52" s="84"/>
      <c r="F52" s="84"/>
      <c r="G52" s="84"/>
      <c r="H52" s="84"/>
      <c r="I52" s="94"/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spans="1:30" x14ac:dyDescent="0.25">
      <c r="A53" s="87"/>
      <c r="B53" s="87"/>
      <c r="C53" s="87"/>
      <c r="D53" s="87"/>
      <c r="E53" s="87"/>
      <c r="F53" s="87"/>
      <c r="G53" s="87"/>
      <c r="H53" s="87"/>
      <c r="I53" s="95"/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30" x14ac:dyDescent="0.25">
      <c r="A54" s="84"/>
      <c r="B54" s="84"/>
      <c r="C54" s="84"/>
      <c r="D54" s="84"/>
      <c r="E54" s="84"/>
      <c r="F54" s="84"/>
      <c r="G54" s="84"/>
      <c r="H54" s="84"/>
      <c r="I54" s="94"/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spans="1:30" x14ac:dyDescent="0.25">
      <c r="A55" s="87"/>
      <c r="B55" s="87"/>
      <c r="C55" s="87"/>
      <c r="D55" s="87"/>
      <c r="E55" s="87"/>
      <c r="F55" s="87"/>
      <c r="G55" s="87"/>
      <c r="H55" s="87"/>
      <c r="I55" s="95"/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30" x14ac:dyDescent="0.25">
      <c r="A56" s="84"/>
      <c r="B56" s="84"/>
      <c r="C56" s="84"/>
      <c r="D56" s="84"/>
      <c r="E56" s="84"/>
      <c r="F56" s="84"/>
      <c r="G56" s="84"/>
      <c r="H56" s="84"/>
      <c r="I56" s="94"/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spans="1:30" x14ac:dyDescent="0.25">
      <c r="A57" s="87"/>
      <c r="B57" s="87"/>
      <c r="C57" s="87"/>
      <c r="D57" s="87"/>
      <c r="E57" s="87"/>
      <c r="F57" s="87"/>
      <c r="G57" s="87"/>
      <c r="H57" s="87"/>
      <c r="I57" s="95"/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30" x14ac:dyDescent="0.25">
      <c r="A58" s="84"/>
      <c r="B58" s="84"/>
      <c r="C58" s="84"/>
      <c r="D58" s="84"/>
      <c r="E58" s="84"/>
      <c r="F58" s="84"/>
      <c r="G58" s="84"/>
      <c r="H58" s="84"/>
      <c r="I58" s="94"/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spans="1:30" x14ac:dyDescent="0.25">
      <c r="A59" s="87"/>
      <c r="B59" s="87"/>
      <c r="C59" s="87"/>
      <c r="D59" s="87"/>
      <c r="E59" s="87"/>
      <c r="F59" s="87"/>
      <c r="G59" s="87"/>
      <c r="H59" s="87"/>
      <c r="I59" s="95"/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30" x14ac:dyDescent="0.25">
      <c r="A60" s="84"/>
      <c r="B60" s="84"/>
      <c r="C60" s="84"/>
      <c r="D60" s="84"/>
      <c r="E60" s="84"/>
      <c r="F60" s="84"/>
      <c r="G60" s="84"/>
      <c r="H60" s="84"/>
      <c r="I60" s="94"/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spans="1:30" ht="15.75" thickBot="1" x14ac:dyDescent="0.3">
      <c r="A61" s="87"/>
      <c r="B61" s="87"/>
      <c r="C61" s="87"/>
      <c r="D61" s="87"/>
      <c r="E61" s="87"/>
      <c r="F61" s="87"/>
      <c r="G61" s="87"/>
      <c r="H61" s="87"/>
      <c r="I61" s="87"/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30" ht="16.5" thickTop="1" thickBot="1" x14ac:dyDescent="0.3">
      <c r="A62" s="84" t="s">
        <v>825</v>
      </c>
      <c r="B62" s="84" t="s">
        <v>114</v>
      </c>
      <c r="C62" s="84" t="s">
        <v>115</v>
      </c>
      <c r="D62" s="84" t="s">
        <v>97</v>
      </c>
      <c r="E62" s="84">
        <v>4895000</v>
      </c>
      <c r="F62" s="84">
        <v>0</v>
      </c>
      <c r="G62" s="84"/>
      <c r="H62" s="84"/>
      <c r="I62" s="84"/>
      <c r="J62" s="85"/>
      <c r="K62" s="84"/>
      <c r="L62" s="84"/>
      <c r="M62" s="84"/>
      <c r="N62" s="84"/>
      <c r="O62" s="84"/>
      <c r="P62" s="84"/>
      <c r="Q62" s="84"/>
      <c r="R62" s="84" t="s">
        <v>116</v>
      </c>
      <c r="S62" s="84"/>
      <c r="T62" s="84">
        <v>4</v>
      </c>
      <c r="U62" s="84"/>
      <c r="V62" s="84"/>
      <c r="W62" s="84"/>
      <c r="X62" s="84"/>
      <c r="Y62" s="84"/>
      <c r="Z62" s="86" t="s">
        <v>28</v>
      </c>
      <c r="AA62" s="86" t="s">
        <v>29</v>
      </c>
      <c r="AB62" s="86" t="s">
        <v>30</v>
      </c>
      <c r="AC62" s="86" t="s">
        <v>31</v>
      </c>
      <c r="AD62" s="86" t="s">
        <v>32</v>
      </c>
    </row>
    <row r="63" spans="1:30" ht="15.75" thickTop="1" x14ac:dyDescent="0.25">
      <c r="A63" s="87" t="s">
        <v>826</v>
      </c>
      <c r="B63" s="87" t="s">
        <v>114</v>
      </c>
      <c r="C63" s="87" t="s">
        <v>115</v>
      </c>
      <c r="D63" s="87" t="s">
        <v>97</v>
      </c>
      <c r="E63" s="87">
        <v>4737000</v>
      </c>
      <c r="F63" s="87">
        <v>0</v>
      </c>
      <c r="G63" s="87"/>
      <c r="H63" s="87"/>
      <c r="I63" s="87"/>
      <c r="J63" s="88"/>
      <c r="K63" s="87"/>
      <c r="L63" s="87"/>
      <c r="M63" s="87"/>
      <c r="N63" s="87"/>
      <c r="O63" s="87"/>
      <c r="P63" s="87"/>
      <c r="Q63" s="87"/>
      <c r="R63" s="87" t="s">
        <v>28</v>
      </c>
      <c r="S63" s="87"/>
      <c r="T63" s="87">
        <v>65</v>
      </c>
      <c r="U63" s="87"/>
      <c r="V63" s="87"/>
      <c r="W63" s="87"/>
      <c r="X63" s="87"/>
      <c r="Y63" s="87"/>
      <c r="Z63" s="89">
        <v>120</v>
      </c>
      <c r="AA63" s="91">
        <v>0.88402664515440288</v>
      </c>
      <c r="AB63" s="90">
        <v>1.6604936639726808</v>
      </c>
      <c r="AC63" s="90">
        <v>1.3931172506321434</v>
      </c>
      <c r="AD63" s="90">
        <v>1.3125458532530756</v>
      </c>
    </row>
    <row r="64" spans="1:30" ht="15.75" thickBot="1" x14ac:dyDescent="0.3">
      <c r="A64" s="84" t="s">
        <v>827</v>
      </c>
      <c r="B64" s="84" t="s">
        <v>114</v>
      </c>
      <c r="C64" s="84" t="s">
        <v>115</v>
      </c>
      <c r="D64" s="84">
        <v>28.6</v>
      </c>
      <c r="E64" s="84">
        <v>4867000</v>
      </c>
      <c r="F64" s="84">
        <v>5.8760000000000002E-6</v>
      </c>
      <c r="G64" s="84"/>
      <c r="H64" s="84"/>
      <c r="I64" s="84"/>
      <c r="J64" s="85"/>
      <c r="K64" s="84"/>
      <c r="L64" s="84"/>
      <c r="M64" s="84"/>
      <c r="N64" s="84"/>
      <c r="O64" s="84"/>
      <c r="P64" s="84"/>
      <c r="Q64" s="84"/>
      <c r="R64" s="84" t="s">
        <v>33</v>
      </c>
      <c r="S64" s="84"/>
      <c r="T64" s="84">
        <v>70</v>
      </c>
      <c r="U64" s="84"/>
      <c r="V64" s="84"/>
      <c r="W64" s="84"/>
      <c r="X64" s="84"/>
      <c r="Y64" s="84"/>
      <c r="Z64" s="92">
        <v>0</v>
      </c>
      <c r="AA64" s="93">
        <v>1</v>
      </c>
      <c r="AB64" s="93">
        <v>1</v>
      </c>
      <c r="AC64" s="93">
        <v>1</v>
      </c>
      <c r="AD64" s="93">
        <v>1</v>
      </c>
    </row>
    <row r="65" spans="1:27" ht="16.5" thickTop="1" thickBot="1" x14ac:dyDescent="0.3">
      <c r="A65" s="87" t="s">
        <v>629</v>
      </c>
      <c r="B65" s="87" t="s">
        <v>114</v>
      </c>
      <c r="C65" s="87" t="s">
        <v>115</v>
      </c>
      <c r="D65" s="87">
        <v>150300</v>
      </c>
      <c r="E65" s="87">
        <v>4857000</v>
      </c>
      <c r="F65" s="87">
        <v>3.0949999999999998E-2</v>
      </c>
      <c r="G65" s="87">
        <v>88.402664515440293</v>
      </c>
      <c r="H65" s="87">
        <v>120</v>
      </c>
      <c r="I65" s="95">
        <v>4.4819021107667281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v>1</v>
      </c>
      <c r="V65" s="87">
        <v>120</v>
      </c>
      <c r="W65" s="87">
        <v>4.4819021107667281</v>
      </c>
      <c r="X65" s="87"/>
      <c r="Y65" s="87"/>
    </row>
    <row r="66" spans="1:27" x14ac:dyDescent="0.25">
      <c r="A66" s="84" t="s">
        <v>630</v>
      </c>
      <c r="B66" s="84" t="s">
        <v>114</v>
      </c>
      <c r="C66" s="84" t="s">
        <v>115</v>
      </c>
      <c r="D66" s="84">
        <v>115500</v>
      </c>
      <c r="E66" s="84">
        <v>4352000</v>
      </c>
      <c r="F66" s="84">
        <v>2.6550000000000001E-2</v>
      </c>
      <c r="G66" s="84">
        <v>166.04936639726807</v>
      </c>
      <c r="H66" s="84">
        <v>120</v>
      </c>
      <c r="I66" s="94">
        <v>5.1122851320808662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v>2</v>
      </c>
      <c r="V66" s="84">
        <v>120</v>
      </c>
      <c r="W66" s="84">
        <v>5.1122851320808662</v>
      </c>
      <c r="X66" s="84"/>
      <c r="Y66" s="84"/>
      <c r="Z66" s="96" t="s">
        <v>34</v>
      </c>
      <c r="AA66" s="110">
        <v>1.9871964817637336E-3</v>
      </c>
    </row>
    <row r="67" spans="1:27" x14ac:dyDescent="0.25">
      <c r="A67" s="87" t="s">
        <v>631</v>
      </c>
      <c r="B67" s="87" t="s">
        <v>114</v>
      </c>
      <c r="C67" s="87" t="s">
        <v>115</v>
      </c>
      <c r="D67" s="87">
        <v>115700</v>
      </c>
      <c r="E67" s="87">
        <v>3991000</v>
      </c>
      <c r="F67" s="87">
        <v>2.8989999999999998E-2</v>
      </c>
      <c r="G67" s="87">
        <v>139.31172506321434</v>
      </c>
      <c r="H67" s="87">
        <v>120</v>
      </c>
      <c r="I67" s="95">
        <v>4.9367140485516252</v>
      </c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>
        <v>3</v>
      </c>
      <c r="V67" s="87">
        <v>120</v>
      </c>
      <c r="W67" s="87">
        <v>4.9367140485516252</v>
      </c>
      <c r="X67" s="87"/>
      <c r="Y67" s="87"/>
      <c r="Z67" s="98" t="s">
        <v>35</v>
      </c>
      <c r="AA67" s="99">
        <v>4.6051701859880918</v>
      </c>
    </row>
    <row r="68" spans="1:27" x14ac:dyDescent="0.25">
      <c r="A68" s="84" t="s">
        <v>632</v>
      </c>
      <c r="B68" s="84" t="s">
        <v>114</v>
      </c>
      <c r="C68" s="84" t="s">
        <v>115</v>
      </c>
      <c r="D68" s="84">
        <v>141900</v>
      </c>
      <c r="E68" s="84">
        <v>4051000</v>
      </c>
      <c r="F68" s="84">
        <v>3.5009999999999999E-2</v>
      </c>
      <c r="G68" s="84">
        <v>100</v>
      </c>
      <c r="H68" s="84">
        <v>0</v>
      </c>
      <c r="I68" s="94">
        <v>4.6051701859880918</v>
      </c>
      <c r="J68" s="85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>
        <v>4</v>
      </c>
      <c r="V68" s="84">
        <v>0</v>
      </c>
      <c r="W68" s="84">
        <v>4.6051701859880918</v>
      </c>
      <c r="X68" s="84"/>
      <c r="Y68" s="84"/>
      <c r="Z68" s="98" t="s">
        <v>819</v>
      </c>
      <c r="AA68" s="100">
        <v>0.28721124296461281</v>
      </c>
    </row>
    <row r="69" spans="1:27" x14ac:dyDescent="0.25">
      <c r="A69" s="87" t="s">
        <v>633</v>
      </c>
      <c r="B69" s="87" t="s">
        <v>114</v>
      </c>
      <c r="C69" s="87" t="s">
        <v>115</v>
      </c>
      <c r="D69" s="87">
        <v>73830</v>
      </c>
      <c r="E69" s="87">
        <v>4618000</v>
      </c>
      <c r="F69" s="87">
        <v>1.5990000000000001E-2</v>
      </c>
      <c r="G69" s="87">
        <v>100</v>
      </c>
      <c r="H69" s="87">
        <v>0</v>
      </c>
      <c r="I69" s="95">
        <v>4.6051701859880918</v>
      </c>
      <c r="J69" s="88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>
        <v>5</v>
      </c>
      <c r="V69" s="87">
        <v>0</v>
      </c>
      <c r="W69" s="87">
        <v>4.6051701859880918</v>
      </c>
      <c r="X69" s="87"/>
      <c r="Y69" s="87"/>
      <c r="Z69" s="98" t="s">
        <v>820</v>
      </c>
      <c r="AA69" s="101" t="s">
        <v>45</v>
      </c>
    </row>
    <row r="70" spans="1:27" x14ac:dyDescent="0.25">
      <c r="A70" s="84" t="s">
        <v>634</v>
      </c>
      <c r="B70" s="84" t="s">
        <v>114</v>
      </c>
      <c r="C70" s="84" t="s">
        <v>115</v>
      </c>
      <c r="D70" s="84">
        <v>92640</v>
      </c>
      <c r="E70" s="84">
        <v>4451000</v>
      </c>
      <c r="F70" s="84">
        <v>2.0809999999999999E-2</v>
      </c>
      <c r="G70" s="84">
        <v>100</v>
      </c>
      <c r="H70" s="84">
        <v>0</v>
      </c>
      <c r="I70" s="94">
        <v>4.6051701859880918</v>
      </c>
      <c r="J70" s="85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>
        <v>6</v>
      </c>
      <c r="V70" s="84">
        <v>0</v>
      </c>
      <c r="W70" s="84">
        <v>4.6051701859880918</v>
      </c>
      <c r="X70" s="84"/>
      <c r="Y70" s="84"/>
      <c r="Z70" s="98" t="s">
        <v>822</v>
      </c>
      <c r="AA70" s="102">
        <v>0</v>
      </c>
    </row>
    <row r="71" spans="1:27" ht="15.75" thickBot="1" x14ac:dyDescent="0.3">
      <c r="A71" s="87"/>
      <c r="B71" s="87"/>
      <c r="C71" s="87"/>
      <c r="D71" s="87"/>
      <c r="E71" s="87"/>
      <c r="F71" s="87"/>
      <c r="G71" s="87"/>
      <c r="H71" s="87"/>
      <c r="I71" s="95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103" t="s">
        <v>7</v>
      </c>
      <c r="AA71" s="104" t="s">
        <v>39</v>
      </c>
    </row>
    <row r="72" spans="1:27" x14ac:dyDescent="0.25">
      <c r="A72" s="84"/>
      <c r="B72" s="84"/>
      <c r="C72" s="84"/>
      <c r="D72" s="84"/>
      <c r="E72" s="84"/>
      <c r="F72" s="84"/>
      <c r="G72" s="84"/>
      <c r="H72" s="84"/>
      <c r="I72" s="9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spans="1:27" x14ac:dyDescent="0.25">
      <c r="A73" s="87"/>
      <c r="B73" s="87"/>
      <c r="C73" s="87"/>
      <c r="D73" s="87"/>
      <c r="E73" s="87"/>
      <c r="F73" s="87"/>
      <c r="G73" s="87"/>
      <c r="H73" s="87"/>
      <c r="I73" s="95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7" x14ac:dyDescent="0.25">
      <c r="A74" s="84"/>
      <c r="B74" s="84"/>
      <c r="C74" s="84"/>
      <c r="D74" s="84"/>
      <c r="E74" s="84"/>
      <c r="F74" s="84"/>
      <c r="G74" s="84"/>
      <c r="H74" s="84"/>
      <c r="I74" s="94"/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spans="1:27" x14ac:dyDescent="0.25">
      <c r="A75" s="87"/>
      <c r="B75" s="87"/>
      <c r="C75" s="87"/>
      <c r="D75" s="87"/>
      <c r="E75" s="87"/>
      <c r="F75" s="87"/>
      <c r="G75" s="87"/>
      <c r="H75" s="87"/>
      <c r="I75" s="95"/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7" x14ac:dyDescent="0.25">
      <c r="A76" s="84"/>
      <c r="B76" s="84"/>
      <c r="C76" s="84"/>
      <c r="D76" s="84"/>
      <c r="E76" s="84"/>
      <c r="F76" s="84"/>
      <c r="G76" s="84"/>
      <c r="H76" s="84"/>
      <c r="I76" s="94"/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spans="1:27" x14ac:dyDescent="0.25">
      <c r="A77" s="87"/>
      <c r="B77" s="87"/>
      <c r="C77" s="87"/>
      <c r="D77" s="87"/>
      <c r="E77" s="87"/>
      <c r="F77" s="87"/>
      <c r="G77" s="87"/>
      <c r="H77" s="87"/>
      <c r="I77" s="95"/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7" x14ac:dyDescent="0.25">
      <c r="A78" s="84"/>
      <c r="B78" s="84"/>
      <c r="C78" s="84"/>
      <c r="D78" s="84"/>
      <c r="E78" s="84"/>
      <c r="F78" s="84"/>
      <c r="G78" s="84"/>
      <c r="H78" s="84"/>
      <c r="I78" s="94"/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spans="1:27" x14ac:dyDescent="0.25">
      <c r="A79" s="87"/>
      <c r="B79" s="87"/>
      <c r="C79" s="87"/>
      <c r="D79" s="87"/>
      <c r="E79" s="87"/>
      <c r="F79" s="87"/>
      <c r="G79" s="87"/>
      <c r="H79" s="87"/>
      <c r="I79" s="95"/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7" x14ac:dyDescent="0.25">
      <c r="A80" s="84"/>
      <c r="B80" s="84"/>
      <c r="C80" s="84"/>
      <c r="D80" s="84"/>
      <c r="E80" s="84"/>
      <c r="F80" s="84"/>
      <c r="G80" s="84"/>
      <c r="H80" s="84"/>
      <c r="I80" s="94"/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spans="1:30" x14ac:dyDescent="0.25">
      <c r="A81" s="87"/>
      <c r="B81" s="87"/>
      <c r="C81" s="87"/>
      <c r="D81" s="87"/>
      <c r="E81" s="87"/>
      <c r="F81" s="87"/>
      <c r="G81" s="87"/>
      <c r="H81" s="87"/>
      <c r="I81" s="95"/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30" x14ac:dyDescent="0.25">
      <c r="A82" s="84"/>
      <c r="B82" s="84"/>
      <c r="C82" s="84"/>
      <c r="D82" s="84"/>
      <c r="E82" s="84"/>
      <c r="F82" s="84"/>
      <c r="G82" s="84"/>
      <c r="H82" s="84"/>
      <c r="I82" s="94"/>
      <c r="J82" s="85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spans="1:30" x14ac:dyDescent="0.25">
      <c r="A83" s="87"/>
      <c r="B83" s="87"/>
      <c r="C83" s="87"/>
      <c r="D83" s="87"/>
      <c r="E83" s="87"/>
      <c r="F83" s="87"/>
      <c r="G83" s="87"/>
      <c r="H83" s="87"/>
      <c r="I83" s="95"/>
      <c r="J83" s="88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spans="1:30" x14ac:dyDescent="0.25">
      <c r="A84" s="84"/>
      <c r="B84" s="84"/>
      <c r="C84" s="84"/>
      <c r="D84" s="84"/>
      <c r="E84" s="84"/>
      <c r="F84" s="84"/>
      <c r="G84" s="84"/>
      <c r="H84" s="84"/>
      <c r="I84" s="94"/>
      <c r="J84" s="85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spans="1:30" x14ac:dyDescent="0.25">
      <c r="A85" s="87"/>
      <c r="B85" s="87"/>
      <c r="C85" s="87"/>
      <c r="D85" s="87"/>
      <c r="E85" s="87"/>
      <c r="F85" s="87"/>
      <c r="G85" s="87"/>
      <c r="H85" s="87"/>
      <c r="I85" s="95"/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30" x14ac:dyDescent="0.25">
      <c r="A86" s="84"/>
      <c r="B86" s="84"/>
      <c r="C86" s="84"/>
      <c r="D86" s="84"/>
      <c r="E86" s="84"/>
      <c r="F86" s="84"/>
      <c r="G86" s="84"/>
      <c r="H86" s="84"/>
      <c r="I86" s="94"/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spans="1:30" x14ac:dyDescent="0.25">
      <c r="A87" s="87"/>
      <c r="B87" s="87"/>
      <c r="C87" s="87"/>
      <c r="D87" s="87"/>
      <c r="E87" s="87"/>
      <c r="F87" s="87"/>
      <c r="G87" s="87"/>
      <c r="H87" s="87"/>
      <c r="I87" s="95"/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spans="1:30" x14ac:dyDescent="0.25">
      <c r="A88" s="84"/>
      <c r="B88" s="84"/>
      <c r="C88" s="84"/>
      <c r="D88" s="84"/>
      <c r="E88" s="84"/>
      <c r="F88" s="84"/>
      <c r="G88" s="84"/>
      <c r="H88" s="84"/>
      <c r="I88" s="94"/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spans="1:30" ht="15.75" thickBot="1" x14ac:dyDescent="0.3">
      <c r="A89" s="87"/>
      <c r="B89" s="87"/>
      <c r="C89" s="87"/>
      <c r="D89" s="87"/>
      <c r="E89" s="87"/>
      <c r="F89" s="87"/>
      <c r="G89" s="87"/>
      <c r="H89" s="87"/>
      <c r="I89" s="87"/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30" ht="16.5" thickTop="1" thickBot="1" x14ac:dyDescent="0.3">
      <c r="A90" s="84" t="s">
        <v>825</v>
      </c>
      <c r="B90" s="84" t="s">
        <v>133</v>
      </c>
      <c r="C90" s="84" t="s">
        <v>134</v>
      </c>
      <c r="D90" s="84">
        <v>4641</v>
      </c>
      <c r="E90" s="84">
        <v>4895000</v>
      </c>
      <c r="F90" s="84">
        <v>9.4819999999999995E-4</v>
      </c>
      <c r="G90" s="84"/>
      <c r="H90" s="84"/>
      <c r="I90" s="84"/>
      <c r="J90" s="85"/>
      <c r="K90" s="84"/>
      <c r="L90" s="84"/>
      <c r="M90" s="84"/>
      <c r="N90" s="84"/>
      <c r="O90" s="84"/>
      <c r="P90" s="84"/>
      <c r="Q90" s="84"/>
      <c r="R90" s="84" t="s">
        <v>135</v>
      </c>
      <c r="S90" s="84"/>
      <c r="T90" s="84">
        <v>7</v>
      </c>
      <c r="U90" s="84"/>
      <c r="V90" s="84"/>
      <c r="W90" s="84"/>
      <c r="X90" s="84"/>
      <c r="Y90" s="84"/>
      <c r="Z90" s="86" t="s">
        <v>28</v>
      </c>
      <c r="AA90" s="86" t="s">
        <v>29</v>
      </c>
      <c r="AB90" s="86" t="s">
        <v>30</v>
      </c>
      <c r="AC90" s="86" t="s">
        <v>31</v>
      </c>
      <c r="AD90" s="86" t="s">
        <v>32</v>
      </c>
    </row>
    <row r="91" spans="1:30" ht="15.75" thickTop="1" x14ac:dyDescent="0.25">
      <c r="A91" s="87" t="s">
        <v>826</v>
      </c>
      <c r="B91" s="87" t="s">
        <v>133</v>
      </c>
      <c r="C91" s="87" t="s">
        <v>134</v>
      </c>
      <c r="D91" s="87">
        <v>4869</v>
      </c>
      <c r="E91" s="87">
        <v>4737000</v>
      </c>
      <c r="F91" s="87">
        <v>1.0280000000000001E-3</v>
      </c>
      <c r="G91" s="87"/>
      <c r="H91" s="87"/>
      <c r="I91" s="87"/>
      <c r="J91" s="88"/>
      <c r="K91" s="87"/>
      <c r="L91" s="87"/>
      <c r="M91" s="87"/>
      <c r="N91" s="87"/>
      <c r="O91" s="87"/>
      <c r="P91" s="87"/>
      <c r="Q91" s="87"/>
      <c r="R91" s="87" t="s">
        <v>28</v>
      </c>
      <c r="S91" s="87"/>
      <c r="T91" s="87">
        <v>125</v>
      </c>
      <c r="U91" s="87"/>
      <c r="V91" s="87"/>
      <c r="W91" s="87"/>
      <c r="X91" s="87"/>
      <c r="Y91" s="87"/>
      <c r="Z91" s="89">
        <v>120</v>
      </c>
      <c r="AA91" s="90">
        <v>1.008660896248309</v>
      </c>
      <c r="AB91" s="91">
        <v>0.92466141399151303</v>
      </c>
      <c r="AC91" s="91">
        <v>0.97525034074093386</v>
      </c>
      <c r="AD91" s="91">
        <v>0.96952421699358526</v>
      </c>
    </row>
    <row r="92" spans="1:30" ht="15.75" thickBot="1" x14ac:dyDescent="0.3">
      <c r="A92" s="84" t="s">
        <v>827</v>
      </c>
      <c r="B92" s="84" t="s">
        <v>133</v>
      </c>
      <c r="C92" s="84" t="s">
        <v>134</v>
      </c>
      <c r="D92" s="84">
        <v>6563</v>
      </c>
      <c r="E92" s="84">
        <v>4867000</v>
      </c>
      <c r="F92" s="84">
        <v>1.348E-3</v>
      </c>
      <c r="G92" s="84"/>
      <c r="H92" s="84"/>
      <c r="I92" s="84"/>
      <c r="J92" s="85"/>
      <c r="K92" s="84"/>
      <c r="L92" s="84"/>
      <c r="M92" s="84"/>
      <c r="N92" s="84"/>
      <c r="O92" s="84"/>
      <c r="P92" s="84"/>
      <c r="Q92" s="84"/>
      <c r="R92" s="84" t="s">
        <v>33</v>
      </c>
      <c r="S92" s="84"/>
      <c r="T92" s="84">
        <v>130</v>
      </c>
      <c r="U92" s="84"/>
      <c r="V92" s="84"/>
      <c r="W92" s="84"/>
      <c r="X92" s="84"/>
      <c r="Y92" s="84"/>
      <c r="Z92" s="92">
        <v>0</v>
      </c>
      <c r="AA92" s="93">
        <v>1</v>
      </c>
      <c r="AB92" s="93">
        <v>1</v>
      </c>
      <c r="AC92" s="93">
        <v>1</v>
      </c>
      <c r="AD92" s="93">
        <v>1</v>
      </c>
    </row>
    <row r="93" spans="1:30" ht="16.5" thickTop="1" thickBot="1" x14ac:dyDescent="0.3">
      <c r="A93" s="87" t="s">
        <v>635</v>
      </c>
      <c r="B93" s="87" t="s">
        <v>133</v>
      </c>
      <c r="C93" s="87" t="s">
        <v>134</v>
      </c>
      <c r="D93" s="87">
        <v>3772000</v>
      </c>
      <c r="E93" s="87">
        <v>4044000</v>
      </c>
      <c r="F93" s="87">
        <v>0.93279999999999996</v>
      </c>
      <c r="G93" s="87">
        <v>100.86608962483091</v>
      </c>
      <c r="H93" s="87">
        <v>120</v>
      </c>
      <c r="I93" s="95">
        <v>4.613793791832018</v>
      </c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>
        <v>1</v>
      </c>
      <c r="V93" s="87">
        <v>120</v>
      </c>
      <c r="W93" s="87">
        <v>4.613793791832018</v>
      </c>
      <c r="X93" s="87"/>
      <c r="Y93" s="87"/>
    </row>
    <row r="94" spans="1:30" x14ac:dyDescent="0.25">
      <c r="A94" s="84" t="s">
        <v>636</v>
      </c>
      <c r="B94" s="84" t="s">
        <v>133</v>
      </c>
      <c r="C94" s="84" t="s">
        <v>134</v>
      </c>
      <c r="D94" s="84">
        <v>3226000</v>
      </c>
      <c r="E94" s="84">
        <v>3860000</v>
      </c>
      <c r="F94" s="84">
        <v>0.8357</v>
      </c>
      <c r="G94" s="84">
        <v>92.466141399151297</v>
      </c>
      <c r="H94" s="84">
        <v>120</v>
      </c>
      <c r="I94" s="94">
        <v>4.5268425385816844</v>
      </c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>
        <v>2</v>
      </c>
      <c r="V94" s="84">
        <v>120</v>
      </c>
      <c r="W94" s="84">
        <v>4.5268425385816844</v>
      </c>
      <c r="X94" s="84"/>
      <c r="Y94" s="84"/>
      <c r="Z94" s="96" t="s">
        <v>34</v>
      </c>
      <c r="AA94" s="97">
        <v>-2.6323645213783338E-4</v>
      </c>
    </row>
    <row r="95" spans="1:30" x14ac:dyDescent="0.25">
      <c r="A95" s="87" t="s">
        <v>637</v>
      </c>
      <c r="B95" s="87" t="s">
        <v>133</v>
      </c>
      <c r="C95" s="87" t="s">
        <v>134</v>
      </c>
      <c r="D95" s="87">
        <v>2992000</v>
      </c>
      <c r="E95" s="87">
        <v>3791000</v>
      </c>
      <c r="F95" s="87">
        <v>0.78920000000000001</v>
      </c>
      <c r="G95" s="87">
        <v>97.525034074093384</v>
      </c>
      <c r="H95" s="87">
        <v>120</v>
      </c>
      <c r="I95" s="95">
        <v>4.580109104780953</v>
      </c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>
        <v>3</v>
      </c>
      <c r="V95" s="87">
        <v>120</v>
      </c>
      <c r="W95" s="87">
        <v>4.580109104780953</v>
      </c>
      <c r="X95" s="87"/>
      <c r="Y95" s="87"/>
      <c r="Z95" s="98" t="s">
        <v>35</v>
      </c>
      <c r="AA95" s="99">
        <v>4.6051701859880918</v>
      </c>
    </row>
    <row r="96" spans="1:30" x14ac:dyDescent="0.25">
      <c r="A96" s="84" t="s">
        <v>638</v>
      </c>
      <c r="B96" s="84" t="s">
        <v>133</v>
      </c>
      <c r="C96" s="84" t="s">
        <v>134</v>
      </c>
      <c r="D96" s="84">
        <v>3592000</v>
      </c>
      <c r="E96" s="84">
        <v>3885000</v>
      </c>
      <c r="F96" s="84">
        <v>0.92479999999999996</v>
      </c>
      <c r="G96" s="84">
        <v>100</v>
      </c>
      <c r="H96" s="84">
        <v>0</v>
      </c>
      <c r="I96" s="94">
        <v>4.6051701859880918</v>
      </c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>
        <v>4</v>
      </c>
      <c r="V96" s="84">
        <v>0</v>
      </c>
      <c r="W96" s="84">
        <v>4.6051701859880918</v>
      </c>
      <c r="X96" s="84"/>
      <c r="Y96" s="84"/>
      <c r="Z96" s="98" t="s">
        <v>819</v>
      </c>
      <c r="AA96" s="100">
        <v>0.28024045064780856</v>
      </c>
    </row>
    <row r="97" spans="1:30" x14ac:dyDescent="0.25">
      <c r="A97" s="87" t="s">
        <v>639</v>
      </c>
      <c r="B97" s="87" t="s">
        <v>133</v>
      </c>
      <c r="C97" s="87" t="s">
        <v>134</v>
      </c>
      <c r="D97" s="87">
        <v>3474000</v>
      </c>
      <c r="E97" s="87">
        <v>3844000</v>
      </c>
      <c r="F97" s="87">
        <v>0.90369999999999995</v>
      </c>
      <c r="G97" s="87">
        <v>100</v>
      </c>
      <c r="H97" s="87">
        <v>0</v>
      </c>
      <c r="I97" s="95">
        <v>4.6051701859880918</v>
      </c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>
        <v>5</v>
      </c>
      <c r="V97" s="87">
        <v>0</v>
      </c>
      <c r="W97" s="87">
        <v>4.6051701859880918</v>
      </c>
      <c r="X97" s="87"/>
      <c r="Y97" s="87"/>
      <c r="Z97" s="98" t="s">
        <v>820</v>
      </c>
      <c r="AA97" s="109">
        <v>2633.1732361937702</v>
      </c>
    </row>
    <row r="98" spans="1:30" x14ac:dyDescent="0.25">
      <c r="A98" s="84" t="s">
        <v>640</v>
      </c>
      <c r="B98" s="84" t="s">
        <v>133</v>
      </c>
      <c r="C98" s="84" t="s">
        <v>134</v>
      </c>
      <c r="D98" s="84">
        <v>3227000</v>
      </c>
      <c r="E98" s="84">
        <v>3987000</v>
      </c>
      <c r="F98" s="84">
        <v>0.80920000000000003</v>
      </c>
      <c r="G98" s="84">
        <v>100</v>
      </c>
      <c r="H98" s="84">
        <v>0</v>
      </c>
      <c r="I98" s="94">
        <v>4.6051701859880918</v>
      </c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>
        <v>6</v>
      </c>
      <c r="V98" s="84">
        <v>0</v>
      </c>
      <c r="W98" s="84">
        <v>4.6051701859880918</v>
      </c>
      <c r="X98" s="84"/>
      <c r="Y98" s="84"/>
      <c r="Z98" s="98" t="s">
        <v>822</v>
      </c>
      <c r="AA98" s="100">
        <v>0.52647290427566673</v>
      </c>
    </row>
    <row r="99" spans="1:30" ht="15.75" thickBot="1" x14ac:dyDescent="0.3">
      <c r="A99" s="87"/>
      <c r="B99" s="87"/>
      <c r="C99" s="87"/>
      <c r="D99" s="87"/>
      <c r="E99" s="87"/>
      <c r="F99" s="87"/>
      <c r="G99" s="87"/>
      <c r="H99" s="87"/>
      <c r="I99" s="95"/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103" t="s">
        <v>7</v>
      </c>
      <c r="AA99" s="104" t="s">
        <v>39</v>
      </c>
    </row>
    <row r="100" spans="1:30" x14ac:dyDescent="0.25">
      <c r="A100" s="84"/>
      <c r="B100" s="84"/>
      <c r="C100" s="84"/>
      <c r="D100" s="84"/>
      <c r="E100" s="84"/>
      <c r="F100" s="84"/>
      <c r="G100" s="84"/>
      <c r="H100" s="84"/>
      <c r="I100" s="94"/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spans="1:30" x14ac:dyDescent="0.25">
      <c r="A101" s="87"/>
      <c r="B101" s="87"/>
      <c r="C101" s="87"/>
      <c r="D101" s="87"/>
      <c r="E101" s="87"/>
      <c r="F101" s="87"/>
      <c r="G101" s="87"/>
      <c r="H101" s="87"/>
      <c r="I101" s="95"/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30" x14ac:dyDescent="0.25">
      <c r="A102" s="84"/>
      <c r="B102" s="84"/>
      <c r="C102" s="84"/>
      <c r="D102" s="84"/>
      <c r="E102" s="84"/>
      <c r="F102" s="84"/>
      <c r="G102" s="84"/>
      <c r="H102" s="84"/>
      <c r="I102" s="94"/>
      <c r="J102" s="85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spans="1:30" x14ac:dyDescent="0.25">
      <c r="A103" s="87"/>
      <c r="B103" s="87"/>
      <c r="C103" s="87"/>
      <c r="D103" s="87"/>
      <c r="E103" s="87"/>
      <c r="F103" s="87"/>
      <c r="G103" s="87"/>
      <c r="H103" s="87"/>
      <c r="I103" s="95"/>
      <c r="J103" s="88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spans="1:30" x14ac:dyDescent="0.25">
      <c r="A104" s="84"/>
      <c r="B104" s="84"/>
      <c r="C104" s="84"/>
      <c r="D104" s="84"/>
      <c r="E104" s="84"/>
      <c r="F104" s="84"/>
      <c r="G104" s="84"/>
      <c r="H104" s="84"/>
      <c r="I104" s="94"/>
      <c r="J104" s="85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spans="1:30" x14ac:dyDescent="0.25">
      <c r="A105" s="87"/>
      <c r="B105" s="87"/>
      <c r="C105" s="87"/>
      <c r="D105" s="87"/>
      <c r="E105" s="87"/>
      <c r="F105" s="87"/>
      <c r="G105" s="87"/>
      <c r="H105" s="87"/>
      <c r="I105" s="95"/>
      <c r="J105" s="88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spans="1:30" x14ac:dyDescent="0.25">
      <c r="A106" s="84"/>
      <c r="B106" s="84"/>
      <c r="C106" s="84"/>
      <c r="D106" s="84"/>
      <c r="E106" s="84"/>
      <c r="F106" s="84"/>
      <c r="G106" s="84"/>
      <c r="H106" s="84"/>
      <c r="I106" s="94"/>
      <c r="J106" s="85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spans="1:30" x14ac:dyDescent="0.25">
      <c r="A107" s="87"/>
      <c r="B107" s="87"/>
      <c r="C107" s="87"/>
      <c r="D107" s="87"/>
      <c r="E107" s="87"/>
      <c r="F107" s="87"/>
      <c r="G107" s="87"/>
      <c r="H107" s="87"/>
      <c r="I107" s="95"/>
      <c r="J107" s="88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spans="1:30" x14ac:dyDescent="0.25">
      <c r="A108" s="84"/>
      <c r="B108" s="84"/>
      <c r="C108" s="84"/>
      <c r="D108" s="84"/>
      <c r="E108" s="84"/>
      <c r="F108" s="84"/>
      <c r="G108" s="84"/>
      <c r="H108" s="84"/>
      <c r="I108" s="94"/>
      <c r="J108" s="85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spans="1:30" ht="15.75" thickBot="1" x14ac:dyDescent="0.3">
      <c r="A109" s="87"/>
      <c r="B109" s="87"/>
      <c r="C109" s="87"/>
      <c r="D109" s="87"/>
      <c r="E109" s="87"/>
      <c r="F109" s="87"/>
      <c r="G109" s="87"/>
      <c r="H109" s="87"/>
      <c r="I109" s="87"/>
      <c r="J109" s="88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spans="1:30" ht="16.5" thickTop="1" thickBot="1" x14ac:dyDescent="0.3">
      <c r="A110" s="84" t="s">
        <v>825</v>
      </c>
      <c r="B110" s="84" t="s">
        <v>152</v>
      </c>
      <c r="C110" s="84" t="s">
        <v>153</v>
      </c>
      <c r="D110" s="84">
        <v>235.9</v>
      </c>
      <c r="E110" s="84">
        <v>4895000</v>
      </c>
      <c r="F110" s="84">
        <v>4.8189999999999998E-5</v>
      </c>
      <c r="G110" s="84"/>
      <c r="H110" s="84"/>
      <c r="I110" s="84"/>
      <c r="J110" s="85"/>
      <c r="K110" s="84"/>
      <c r="L110" s="84"/>
      <c r="M110" s="84"/>
      <c r="N110" s="84"/>
      <c r="O110" s="84"/>
      <c r="P110" s="84"/>
      <c r="Q110" s="84"/>
      <c r="R110" s="84" t="s">
        <v>154</v>
      </c>
      <c r="S110" s="84"/>
      <c r="T110" s="84">
        <v>8</v>
      </c>
      <c r="U110" s="84"/>
      <c r="V110" s="84"/>
      <c r="W110" s="84"/>
      <c r="X110" s="84"/>
      <c r="Y110" s="84"/>
      <c r="Z110" s="86" t="s">
        <v>28</v>
      </c>
      <c r="AA110" s="86" t="s">
        <v>29</v>
      </c>
      <c r="AB110" s="86" t="s">
        <v>30</v>
      </c>
      <c r="AC110" s="86" t="s">
        <v>31</v>
      </c>
      <c r="AD110" s="86" t="s">
        <v>32</v>
      </c>
    </row>
    <row r="111" spans="1:30" ht="15.75" thickTop="1" x14ac:dyDescent="0.25">
      <c r="A111" s="87" t="s">
        <v>826</v>
      </c>
      <c r="B111" s="87" t="s">
        <v>152</v>
      </c>
      <c r="C111" s="87" t="s">
        <v>153</v>
      </c>
      <c r="D111" s="87">
        <v>69.260000000000005</v>
      </c>
      <c r="E111" s="87">
        <v>4737000</v>
      </c>
      <c r="F111" s="87">
        <v>1.4620000000000001E-5</v>
      </c>
      <c r="G111" s="87"/>
      <c r="H111" s="87"/>
      <c r="I111" s="87"/>
      <c r="J111" s="88"/>
      <c r="K111" s="87"/>
      <c r="L111" s="87"/>
      <c r="M111" s="87"/>
      <c r="N111" s="87"/>
      <c r="O111" s="87"/>
      <c r="P111" s="87"/>
      <c r="Q111" s="87"/>
      <c r="R111" s="87" t="s">
        <v>28</v>
      </c>
      <c r="S111" s="87"/>
      <c r="T111" s="87">
        <v>145</v>
      </c>
      <c r="U111" s="87"/>
      <c r="V111" s="87"/>
      <c r="W111" s="87"/>
      <c r="X111" s="87"/>
      <c r="Y111" s="87"/>
      <c r="Z111" s="89">
        <v>120</v>
      </c>
      <c r="AA111" s="91">
        <v>0.70227175217187965</v>
      </c>
      <c r="AB111" s="91">
        <v>0.52632186227032174</v>
      </c>
      <c r="AC111" s="91">
        <v>0.6843832669781813</v>
      </c>
      <c r="AD111" s="91">
        <v>0.63765896047346093</v>
      </c>
    </row>
    <row r="112" spans="1:30" ht="15.75" thickBot="1" x14ac:dyDescent="0.3">
      <c r="A112" s="84" t="s">
        <v>827</v>
      </c>
      <c r="B112" s="84" t="s">
        <v>152</v>
      </c>
      <c r="C112" s="84" t="s">
        <v>153</v>
      </c>
      <c r="D112" s="84" t="s">
        <v>97</v>
      </c>
      <c r="E112" s="84">
        <v>4867000</v>
      </c>
      <c r="F112" s="84">
        <v>0</v>
      </c>
      <c r="G112" s="84"/>
      <c r="H112" s="84"/>
      <c r="I112" s="84"/>
      <c r="J112" s="85"/>
      <c r="K112" s="84"/>
      <c r="L112" s="84"/>
      <c r="M112" s="84"/>
      <c r="N112" s="84"/>
      <c r="O112" s="84"/>
      <c r="P112" s="84"/>
      <c r="Q112" s="84"/>
      <c r="R112" s="84" t="s">
        <v>33</v>
      </c>
      <c r="S112" s="84"/>
      <c r="T112" s="84">
        <v>150</v>
      </c>
      <c r="U112" s="84"/>
      <c r="V112" s="84"/>
      <c r="W112" s="84"/>
      <c r="X112" s="84"/>
      <c r="Y112" s="84"/>
      <c r="Z112" s="92">
        <v>0</v>
      </c>
      <c r="AA112" s="93">
        <v>1</v>
      </c>
      <c r="AB112" s="93">
        <v>1</v>
      </c>
      <c r="AC112" s="93">
        <v>1</v>
      </c>
      <c r="AD112" s="93">
        <v>1</v>
      </c>
    </row>
    <row r="113" spans="1:44" s="83" customFormat="1" ht="16.5" thickTop="1" thickBot="1" x14ac:dyDescent="0.3">
      <c r="A113" s="87" t="s">
        <v>641</v>
      </c>
      <c r="B113" s="87" t="s">
        <v>152</v>
      </c>
      <c r="C113" s="87" t="s">
        <v>153</v>
      </c>
      <c r="D113" s="87">
        <v>11130</v>
      </c>
      <c r="E113" s="87">
        <v>3962000</v>
      </c>
      <c r="F113" s="87">
        <v>2.8089999999999999E-3</v>
      </c>
      <c r="G113" s="87">
        <v>70.227175217187963</v>
      </c>
      <c r="H113" s="87">
        <v>120</v>
      </c>
      <c r="I113" s="95">
        <v>4.2517353474794497</v>
      </c>
      <c r="J113" s="88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>
        <v>1</v>
      </c>
      <c r="V113" s="87">
        <v>120</v>
      </c>
      <c r="W113" s="87">
        <v>4.2517353474794497</v>
      </c>
      <c r="X113" s="87"/>
      <c r="Y113" s="87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</row>
    <row r="114" spans="1:44" s="83" customFormat="1" x14ac:dyDescent="0.25">
      <c r="A114" s="84" t="s">
        <v>642</v>
      </c>
      <c r="B114" s="84" t="s">
        <v>152</v>
      </c>
      <c r="C114" s="84" t="s">
        <v>153</v>
      </c>
      <c r="D114" s="84">
        <v>10330</v>
      </c>
      <c r="E114" s="84">
        <v>3943000</v>
      </c>
      <c r="F114" s="84">
        <v>2.6210000000000001E-3</v>
      </c>
      <c r="G114" s="84">
        <v>52.632186227032172</v>
      </c>
      <c r="H114" s="84">
        <v>120</v>
      </c>
      <c r="I114" s="94">
        <v>3.9633278380627419</v>
      </c>
      <c r="J114" s="85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>
        <v>2</v>
      </c>
      <c r="V114" s="84">
        <v>120</v>
      </c>
      <c r="W114" s="84">
        <v>3.9633278380627419</v>
      </c>
      <c r="X114" s="84"/>
      <c r="Y114" s="84"/>
      <c r="Z114" s="96" t="s">
        <v>34</v>
      </c>
      <c r="AA114" s="110">
        <v>-3.8180954802261098E-3</v>
      </c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</row>
    <row r="115" spans="1:44" s="83" customFormat="1" x14ac:dyDescent="0.25">
      <c r="A115" s="87" t="s">
        <v>643</v>
      </c>
      <c r="B115" s="87" t="s">
        <v>152</v>
      </c>
      <c r="C115" s="87" t="s">
        <v>153</v>
      </c>
      <c r="D115" s="87">
        <v>14060</v>
      </c>
      <c r="E115" s="87">
        <v>4356000</v>
      </c>
      <c r="F115" s="87">
        <v>3.228E-3</v>
      </c>
      <c r="G115" s="87">
        <v>68.438326697818127</v>
      </c>
      <c r="H115" s="87">
        <v>120</v>
      </c>
      <c r="I115" s="95">
        <v>4.2259329995406842</v>
      </c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>
        <v>3</v>
      </c>
      <c r="V115" s="87">
        <v>120</v>
      </c>
      <c r="W115" s="87">
        <v>4.2259329995406842</v>
      </c>
      <c r="X115" s="87"/>
      <c r="Y115" s="87"/>
      <c r="Z115" s="98" t="s">
        <v>35</v>
      </c>
      <c r="AA115" s="99">
        <v>4.6051701859880918</v>
      </c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</row>
    <row r="116" spans="1:44" s="83" customFormat="1" x14ac:dyDescent="0.25">
      <c r="A116" s="84" t="s">
        <v>644</v>
      </c>
      <c r="B116" s="84" t="s">
        <v>152</v>
      </c>
      <c r="C116" s="84" t="s">
        <v>153</v>
      </c>
      <c r="D116" s="84">
        <v>16130</v>
      </c>
      <c r="E116" s="84">
        <v>4041000</v>
      </c>
      <c r="F116" s="84">
        <v>3.9909999999999998E-3</v>
      </c>
      <c r="G116" s="84">
        <v>100</v>
      </c>
      <c r="H116" s="84">
        <v>0</v>
      </c>
      <c r="I116" s="94">
        <v>4.6051701859880918</v>
      </c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>
        <v>4</v>
      </c>
      <c r="V116" s="84">
        <v>0</v>
      </c>
      <c r="W116" s="84">
        <v>4.6051701859880918</v>
      </c>
      <c r="X116" s="84"/>
      <c r="Y116" s="84"/>
      <c r="Z116" s="98" t="s">
        <v>819</v>
      </c>
      <c r="AA116" s="100">
        <v>0.86076269199299948</v>
      </c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</row>
    <row r="117" spans="1:44" s="83" customFormat="1" x14ac:dyDescent="0.25">
      <c r="A117" s="87" t="s">
        <v>645</v>
      </c>
      <c r="B117" s="87" t="s">
        <v>152</v>
      </c>
      <c r="C117" s="87" t="s">
        <v>153</v>
      </c>
      <c r="D117" s="87">
        <v>18760</v>
      </c>
      <c r="E117" s="87">
        <v>3782000</v>
      </c>
      <c r="F117" s="87">
        <v>4.9610000000000001E-3</v>
      </c>
      <c r="G117" s="87">
        <v>100</v>
      </c>
      <c r="H117" s="87">
        <v>0</v>
      </c>
      <c r="I117" s="95">
        <v>4.6051701859880918</v>
      </c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>
        <v>5</v>
      </c>
      <c r="V117" s="87">
        <v>0</v>
      </c>
      <c r="W117" s="87">
        <v>4.6051701859880918</v>
      </c>
      <c r="X117" s="87"/>
      <c r="Y117" s="87"/>
      <c r="Z117" s="98" t="s">
        <v>820</v>
      </c>
      <c r="AA117" s="109">
        <v>181.54265239037363</v>
      </c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</row>
    <row r="118" spans="1:44" s="83" customFormat="1" x14ac:dyDescent="0.25">
      <c r="A118" s="84" t="s">
        <v>646</v>
      </c>
      <c r="B118" s="84" t="s">
        <v>152</v>
      </c>
      <c r="C118" s="84" t="s">
        <v>153</v>
      </c>
      <c r="D118" s="84">
        <v>18060</v>
      </c>
      <c r="E118" s="84">
        <v>3837000</v>
      </c>
      <c r="F118" s="84">
        <v>4.7070000000000002E-3</v>
      </c>
      <c r="G118" s="84">
        <v>100</v>
      </c>
      <c r="H118" s="84">
        <v>0</v>
      </c>
      <c r="I118" s="94">
        <v>4.6051701859880918</v>
      </c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>
        <v>6</v>
      </c>
      <c r="V118" s="84">
        <v>0</v>
      </c>
      <c r="W118" s="84">
        <v>4.6051701859880918</v>
      </c>
      <c r="X118" s="84"/>
      <c r="Y118" s="84"/>
      <c r="Z118" s="98" t="s">
        <v>822</v>
      </c>
      <c r="AA118" s="99">
        <v>7.63619096045222</v>
      </c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</row>
    <row r="119" spans="1:44" s="83" customFormat="1" ht="15.75" thickBot="1" x14ac:dyDescent="0.3">
      <c r="A119" s="87"/>
      <c r="B119" s="87"/>
      <c r="C119" s="87"/>
      <c r="D119" s="87"/>
      <c r="E119" s="87"/>
      <c r="F119" s="87"/>
      <c r="G119" s="87"/>
      <c r="H119" s="87"/>
      <c r="I119" s="95"/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103" t="s">
        <v>7</v>
      </c>
      <c r="AA119" s="104" t="s">
        <v>39</v>
      </c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</row>
    <row r="120" spans="1:44" s="83" customFormat="1" x14ac:dyDescent="0.25">
      <c r="A120" s="84"/>
      <c r="B120" s="84"/>
      <c r="C120" s="84"/>
      <c r="D120" s="84"/>
      <c r="E120" s="84"/>
      <c r="F120" s="84"/>
      <c r="G120" s="84"/>
      <c r="H120" s="84"/>
      <c r="I120" s="9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</row>
    <row r="121" spans="1:44" s="83" customFormat="1" x14ac:dyDescent="0.25">
      <c r="A121" s="87"/>
      <c r="B121" s="87"/>
      <c r="C121" s="87"/>
      <c r="D121" s="87"/>
      <c r="E121" s="87"/>
      <c r="F121" s="87"/>
      <c r="G121" s="87"/>
      <c r="H121" s="87"/>
      <c r="I121" s="95"/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</row>
    <row r="122" spans="1:44" s="83" customFormat="1" x14ac:dyDescent="0.25">
      <c r="A122" s="84"/>
      <c r="B122" s="84"/>
      <c r="C122" s="84"/>
      <c r="D122" s="84"/>
      <c r="E122" s="84"/>
      <c r="F122" s="84"/>
      <c r="G122" s="84"/>
      <c r="H122" s="84"/>
      <c r="I122" s="94"/>
      <c r="J122" s="85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</row>
    <row r="123" spans="1:44" s="83" customFormat="1" x14ac:dyDescent="0.25">
      <c r="A123" s="87"/>
      <c r="B123" s="87"/>
      <c r="C123" s="87"/>
      <c r="D123" s="87"/>
      <c r="E123" s="87"/>
      <c r="F123" s="87"/>
      <c r="G123" s="87"/>
      <c r="H123" s="87"/>
      <c r="I123" s="95"/>
      <c r="J123" s="88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</row>
    <row r="124" spans="1:44" s="83" customFormat="1" x14ac:dyDescent="0.25">
      <c r="A124" s="84"/>
      <c r="B124" s="84"/>
      <c r="C124" s="84"/>
      <c r="D124" s="84"/>
      <c r="E124" s="84"/>
      <c r="F124" s="84"/>
      <c r="G124" s="84"/>
      <c r="H124" s="84"/>
      <c r="I124" s="94"/>
      <c r="J124" s="85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</row>
    <row r="125" spans="1:44" s="83" customFormat="1" x14ac:dyDescent="0.25">
      <c r="A125" s="87"/>
      <c r="B125" s="87"/>
      <c r="C125" s="87"/>
      <c r="D125" s="87"/>
      <c r="E125" s="87"/>
      <c r="F125" s="87"/>
      <c r="G125" s="87"/>
      <c r="H125" s="87"/>
      <c r="I125" s="95"/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</row>
    <row r="126" spans="1:44" s="83" customFormat="1" x14ac:dyDescent="0.25">
      <c r="A126" s="84"/>
      <c r="B126" s="84"/>
      <c r="C126" s="84"/>
      <c r="D126" s="84"/>
      <c r="E126" s="84"/>
      <c r="F126" s="84"/>
      <c r="G126" s="84"/>
      <c r="H126" s="84"/>
      <c r="I126" s="94"/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</row>
    <row r="127" spans="1:44" s="83" customFormat="1" x14ac:dyDescent="0.25">
      <c r="A127" s="87"/>
      <c r="B127" s="87"/>
      <c r="C127" s="87"/>
      <c r="D127" s="87"/>
      <c r="E127" s="87"/>
      <c r="F127" s="87"/>
      <c r="G127" s="87"/>
      <c r="H127" s="87"/>
      <c r="I127" s="95"/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</row>
    <row r="128" spans="1:44" s="83" customFormat="1" x14ac:dyDescent="0.25">
      <c r="A128" s="84"/>
      <c r="B128" s="84"/>
      <c r="C128" s="84"/>
      <c r="D128" s="84"/>
      <c r="E128" s="84"/>
      <c r="F128" s="84"/>
      <c r="G128" s="84"/>
      <c r="H128" s="84"/>
      <c r="I128" s="94"/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</row>
    <row r="129" spans="1:30" ht="15.75" thickBot="1" x14ac:dyDescent="0.3">
      <c r="A129" s="87"/>
      <c r="B129" s="87"/>
      <c r="C129" s="87"/>
      <c r="D129" s="87"/>
      <c r="E129" s="87"/>
      <c r="F129" s="87"/>
      <c r="G129" s="87"/>
      <c r="H129" s="87"/>
      <c r="I129" s="87"/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spans="1:30" ht="16.5" thickTop="1" thickBot="1" x14ac:dyDescent="0.3">
      <c r="A130" s="84" t="s">
        <v>825</v>
      </c>
      <c r="B130" s="84" t="s">
        <v>170</v>
      </c>
      <c r="C130" s="84" t="s">
        <v>171</v>
      </c>
      <c r="D130" s="84">
        <v>490.5</v>
      </c>
      <c r="E130" s="84">
        <v>4895000</v>
      </c>
      <c r="F130" s="84">
        <v>1.002E-4</v>
      </c>
      <c r="G130" s="84"/>
      <c r="H130" s="84"/>
      <c r="I130" s="84"/>
      <c r="J130" s="85"/>
      <c r="K130" s="84"/>
      <c r="L130" s="84"/>
      <c r="M130" s="84"/>
      <c r="N130" s="84"/>
      <c r="O130" s="84"/>
      <c r="P130" s="84"/>
      <c r="Q130" s="84"/>
      <c r="R130" s="84" t="s">
        <v>172</v>
      </c>
      <c r="S130" s="84"/>
      <c r="T130" s="84">
        <v>9</v>
      </c>
      <c r="U130" s="84"/>
      <c r="V130" s="84"/>
      <c r="W130" s="84"/>
      <c r="X130" s="84"/>
      <c r="Y130" s="84"/>
      <c r="Z130" s="86" t="s">
        <v>28</v>
      </c>
      <c r="AA130" s="86" t="s">
        <v>29</v>
      </c>
      <c r="AB130" s="86" t="s">
        <v>30</v>
      </c>
      <c r="AC130" s="86" t="s">
        <v>31</v>
      </c>
      <c r="AD130" s="86" t="s">
        <v>32</v>
      </c>
    </row>
    <row r="131" spans="1:30" ht="15.75" thickTop="1" x14ac:dyDescent="0.25">
      <c r="A131" s="87" t="s">
        <v>826</v>
      </c>
      <c r="B131" s="87" t="s">
        <v>170</v>
      </c>
      <c r="C131" s="87" t="s">
        <v>171</v>
      </c>
      <c r="D131" s="87">
        <v>386.9</v>
      </c>
      <c r="E131" s="87">
        <v>4737000</v>
      </c>
      <c r="F131" s="87">
        <v>8.1660000000000001E-5</v>
      </c>
      <c r="G131" s="87"/>
      <c r="H131" s="87"/>
      <c r="I131" s="87"/>
      <c r="J131" s="88"/>
      <c r="K131" s="87"/>
      <c r="L131" s="87"/>
      <c r="M131" s="87"/>
      <c r="N131" s="87"/>
      <c r="O131" s="87"/>
      <c r="P131" s="87"/>
      <c r="Q131" s="87"/>
      <c r="R131" s="87" t="s">
        <v>28</v>
      </c>
      <c r="S131" s="87"/>
      <c r="T131" s="87">
        <v>165</v>
      </c>
      <c r="U131" s="87"/>
      <c r="V131" s="87"/>
      <c r="W131" s="87"/>
      <c r="X131" s="87"/>
      <c r="Y131" s="87"/>
      <c r="Z131" s="89">
        <v>120</v>
      </c>
      <c r="AA131" s="91">
        <v>0.96496451811775386</v>
      </c>
      <c r="AB131" s="91">
        <v>0.82846681890112184</v>
      </c>
      <c r="AC131" s="91">
        <v>0.41924793203020788</v>
      </c>
      <c r="AD131" s="91">
        <v>0.73755975634969451</v>
      </c>
    </row>
    <row r="132" spans="1:30" ht="15.75" thickBot="1" x14ac:dyDescent="0.3">
      <c r="A132" s="84" t="s">
        <v>827</v>
      </c>
      <c r="B132" s="84" t="s">
        <v>170</v>
      </c>
      <c r="C132" s="84" t="s">
        <v>171</v>
      </c>
      <c r="D132" s="84" t="s">
        <v>97</v>
      </c>
      <c r="E132" s="84">
        <v>4867000</v>
      </c>
      <c r="F132" s="84">
        <v>0</v>
      </c>
      <c r="G132" s="84"/>
      <c r="H132" s="84"/>
      <c r="I132" s="84"/>
      <c r="J132" s="85"/>
      <c r="K132" s="84"/>
      <c r="L132" s="84"/>
      <c r="M132" s="84"/>
      <c r="N132" s="84"/>
      <c r="O132" s="84"/>
      <c r="P132" s="84"/>
      <c r="Q132" s="84"/>
      <c r="R132" s="84" t="s">
        <v>33</v>
      </c>
      <c r="S132" s="84"/>
      <c r="T132" s="84">
        <v>170</v>
      </c>
      <c r="U132" s="84"/>
      <c r="V132" s="84"/>
      <c r="W132" s="84"/>
      <c r="X132" s="84"/>
      <c r="Y132" s="84"/>
      <c r="Z132" s="92">
        <v>0</v>
      </c>
      <c r="AA132" s="93">
        <v>1</v>
      </c>
      <c r="AB132" s="93">
        <v>1</v>
      </c>
      <c r="AC132" s="93">
        <v>1</v>
      </c>
      <c r="AD132" s="93">
        <v>1</v>
      </c>
    </row>
    <row r="133" spans="1:30" ht="16.5" thickTop="1" thickBot="1" x14ac:dyDescent="0.3">
      <c r="A133" s="87" t="s">
        <v>647</v>
      </c>
      <c r="B133" s="87" t="s">
        <v>170</v>
      </c>
      <c r="C133" s="87" t="s">
        <v>171</v>
      </c>
      <c r="D133" s="87">
        <v>1964000</v>
      </c>
      <c r="E133" s="87">
        <v>4097000</v>
      </c>
      <c r="F133" s="87">
        <v>0.4793</v>
      </c>
      <c r="G133" s="87">
        <v>96.496451811775387</v>
      </c>
      <c r="H133" s="87">
        <v>120</v>
      </c>
      <c r="I133" s="95">
        <v>4.5695062388790593</v>
      </c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>
        <v>1</v>
      </c>
      <c r="V133" s="87">
        <v>120</v>
      </c>
      <c r="W133" s="87">
        <v>4.5695062388790593</v>
      </c>
      <c r="X133" s="87"/>
      <c r="Y133" s="87"/>
    </row>
    <row r="134" spans="1:30" x14ac:dyDescent="0.25">
      <c r="A134" s="84" t="s">
        <v>648</v>
      </c>
      <c r="B134" s="84" t="s">
        <v>170</v>
      </c>
      <c r="C134" s="84" t="s">
        <v>171</v>
      </c>
      <c r="D134" s="84">
        <v>1819000</v>
      </c>
      <c r="E134" s="84">
        <v>4094000</v>
      </c>
      <c r="F134" s="84">
        <v>0.44440000000000002</v>
      </c>
      <c r="G134" s="84">
        <v>82.84668189011218</v>
      </c>
      <c r="H134" s="84">
        <v>120</v>
      </c>
      <c r="I134" s="94">
        <v>4.416991693464194</v>
      </c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>
        <v>2</v>
      </c>
      <c r="V134" s="84">
        <v>120</v>
      </c>
      <c r="W134" s="84">
        <v>4.416991693464194</v>
      </c>
      <c r="X134" s="84"/>
      <c r="Y134" s="84"/>
      <c r="Z134" s="96" t="s">
        <v>34</v>
      </c>
      <c r="AA134" s="110">
        <v>-3.0364868068600897E-3</v>
      </c>
    </row>
    <row r="135" spans="1:30" x14ac:dyDescent="0.25">
      <c r="A135" s="87" t="s">
        <v>649</v>
      </c>
      <c r="B135" s="87" t="s">
        <v>170</v>
      </c>
      <c r="C135" s="87" t="s">
        <v>171</v>
      </c>
      <c r="D135" s="87">
        <v>1095000</v>
      </c>
      <c r="E135" s="87">
        <v>4574000</v>
      </c>
      <c r="F135" s="87">
        <v>0.23930000000000001</v>
      </c>
      <c r="G135" s="87">
        <v>41.924793203020791</v>
      </c>
      <c r="H135" s="87">
        <v>120</v>
      </c>
      <c r="I135" s="95">
        <v>3.7358773751513898</v>
      </c>
      <c r="J135" s="88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>
        <v>3</v>
      </c>
      <c r="V135" s="87">
        <v>120</v>
      </c>
      <c r="W135" s="87">
        <v>3.7358773751513898</v>
      </c>
      <c r="X135" s="87"/>
      <c r="Y135" s="87"/>
      <c r="Z135" s="98" t="s">
        <v>35</v>
      </c>
      <c r="AA135" s="99">
        <v>4.6051701859880918</v>
      </c>
    </row>
    <row r="136" spans="1:30" x14ac:dyDescent="0.25">
      <c r="A136" s="84" t="s">
        <v>650</v>
      </c>
      <c r="B136" s="84" t="s">
        <v>170</v>
      </c>
      <c r="C136" s="84" t="s">
        <v>171</v>
      </c>
      <c r="D136" s="84">
        <v>2065000</v>
      </c>
      <c r="E136" s="84">
        <v>4158000</v>
      </c>
      <c r="F136" s="84">
        <v>0.49669999999999997</v>
      </c>
      <c r="G136" s="84">
        <v>100</v>
      </c>
      <c r="H136" s="84">
        <v>0</v>
      </c>
      <c r="I136" s="94">
        <v>4.6051701859880918</v>
      </c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>
        <v>4</v>
      </c>
      <c r="V136" s="84">
        <v>0</v>
      </c>
      <c r="W136" s="84">
        <v>4.6051701859880918</v>
      </c>
      <c r="X136" s="84"/>
      <c r="Y136" s="84"/>
      <c r="Z136" s="98" t="s">
        <v>819</v>
      </c>
      <c r="AA136" s="100">
        <v>0.33573654889071736</v>
      </c>
    </row>
    <row r="137" spans="1:30" x14ac:dyDescent="0.25">
      <c r="A137" s="87" t="s">
        <v>651</v>
      </c>
      <c r="B137" s="87" t="s">
        <v>170</v>
      </c>
      <c r="C137" s="87" t="s">
        <v>171</v>
      </c>
      <c r="D137" s="87">
        <v>2109000</v>
      </c>
      <c r="E137" s="87">
        <v>3933000</v>
      </c>
      <c r="F137" s="87">
        <v>0.53639999999999999</v>
      </c>
      <c r="G137" s="87">
        <v>100</v>
      </c>
      <c r="H137" s="87">
        <v>0</v>
      </c>
      <c r="I137" s="95">
        <v>4.6051701859880918</v>
      </c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>
        <v>5</v>
      </c>
      <c r="V137" s="87">
        <v>0</v>
      </c>
      <c r="W137" s="87">
        <v>4.6051701859880918</v>
      </c>
      <c r="X137" s="87"/>
      <c r="Y137" s="87"/>
      <c r="Z137" s="98" t="s">
        <v>820</v>
      </c>
      <c r="AA137" s="109">
        <v>228.27274565921834</v>
      </c>
    </row>
    <row r="138" spans="1:30" x14ac:dyDescent="0.25">
      <c r="A138" s="84" t="s">
        <v>652</v>
      </c>
      <c r="B138" s="84" t="s">
        <v>170</v>
      </c>
      <c r="C138" s="84" t="s">
        <v>171</v>
      </c>
      <c r="D138" s="84">
        <v>2250000</v>
      </c>
      <c r="E138" s="84">
        <v>3942000</v>
      </c>
      <c r="F138" s="84">
        <v>0.57069999999999999</v>
      </c>
      <c r="G138" s="84">
        <v>100</v>
      </c>
      <c r="H138" s="84">
        <v>0</v>
      </c>
      <c r="I138" s="94">
        <v>4.6051701859880918</v>
      </c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>
        <v>6</v>
      </c>
      <c r="V138" s="84">
        <v>0</v>
      </c>
      <c r="W138" s="84">
        <v>4.6051701859880918</v>
      </c>
      <c r="X138" s="84"/>
      <c r="Y138" s="84"/>
      <c r="Z138" s="98" t="s">
        <v>822</v>
      </c>
      <c r="AA138" s="99">
        <v>6.0729736137201797</v>
      </c>
    </row>
    <row r="139" spans="1:30" ht="15.75" thickBot="1" x14ac:dyDescent="0.3">
      <c r="A139" s="87"/>
      <c r="B139" s="87"/>
      <c r="C139" s="87"/>
      <c r="D139" s="87"/>
      <c r="E139" s="87"/>
      <c r="F139" s="87"/>
      <c r="G139" s="87"/>
      <c r="H139" s="87"/>
      <c r="I139" s="95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103" t="s">
        <v>7</v>
      </c>
      <c r="AA139" s="104" t="s">
        <v>39</v>
      </c>
    </row>
    <row r="140" spans="1:30" x14ac:dyDescent="0.25">
      <c r="A140" s="84"/>
      <c r="B140" s="84"/>
      <c r="C140" s="84"/>
      <c r="D140" s="84"/>
      <c r="E140" s="84"/>
      <c r="F140" s="84"/>
      <c r="G140" s="84"/>
      <c r="H140" s="84"/>
      <c r="I140" s="9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spans="1:30" x14ac:dyDescent="0.25">
      <c r="A141" s="87"/>
      <c r="B141" s="87"/>
      <c r="C141" s="87"/>
      <c r="D141" s="87"/>
      <c r="E141" s="87"/>
      <c r="F141" s="87"/>
      <c r="G141" s="87"/>
      <c r="H141" s="87"/>
      <c r="I141" s="95"/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30" x14ac:dyDescent="0.25">
      <c r="A142" s="84"/>
      <c r="B142" s="84"/>
      <c r="C142" s="84"/>
      <c r="D142" s="84"/>
      <c r="E142" s="84"/>
      <c r="F142" s="84"/>
      <c r="G142" s="84"/>
      <c r="H142" s="84"/>
      <c r="I142" s="94"/>
      <c r="J142" s="85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spans="1:30" x14ac:dyDescent="0.25">
      <c r="A143" s="87"/>
      <c r="B143" s="87"/>
      <c r="C143" s="87"/>
      <c r="D143" s="87"/>
      <c r="E143" s="87"/>
      <c r="F143" s="87"/>
      <c r="G143" s="87"/>
      <c r="H143" s="87"/>
      <c r="I143" s="95"/>
      <c r="J143" s="88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spans="1:30" x14ac:dyDescent="0.25">
      <c r="A144" s="84"/>
      <c r="B144" s="84"/>
      <c r="C144" s="84"/>
      <c r="D144" s="84"/>
      <c r="E144" s="84"/>
      <c r="F144" s="84"/>
      <c r="G144" s="84"/>
      <c r="H144" s="84"/>
      <c r="I144" s="94"/>
      <c r="J144" s="85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spans="1:30" x14ac:dyDescent="0.25">
      <c r="A145" s="87"/>
      <c r="B145" s="87"/>
      <c r="C145" s="87"/>
      <c r="D145" s="87"/>
      <c r="E145" s="87"/>
      <c r="F145" s="87"/>
      <c r="G145" s="87"/>
      <c r="H145" s="87"/>
      <c r="I145" s="95"/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spans="1:30" x14ac:dyDescent="0.25">
      <c r="A146" s="84"/>
      <c r="B146" s="84"/>
      <c r="C146" s="84"/>
      <c r="D146" s="84"/>
      <c r="E146" s="84"/>
      <c r="F146" s="84"/>
      <c r="G146" s="84"/>
      <c r="H146" s="84"/>
      <c r="I146" s="94"/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spans="1:30" x14ac:dyDescent="0.25">
      <c r="A147" s="87"/>
      <c r="B147" s="87"/>
      <c r="C147" s="87"/>
      <c r="D147" s="87"/>
      <c r="E147" s="87"/>
      <c r="F147" s="87"/>
      <c r="G147" s="87"/>
      <c r="H147" s="87"/>
      <c r="I147" s="95"/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spans="1:30" x14ac:dyDescent="0.25">
      <c r="A148" s="84"/>
      <c r="B148" s="84"/>
      <c r="C148" s="84"/>
      <c r="D148" s="84"/>
      <c r="E148" s="84"/>
      <c r="F148" s="84"/>
      <c r="G148" s="84"/>
      <c r="H148" s="84"/>
      <c r="I148" s="94"/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spans="1:30" ht="15.75" thickBot="1" x14ac:dyDescent="0.3">
      <c r="A149" s="87"/>
      <c r="B149" s="87"/>
      <c r="C149" s="87"/>
      <c r="D149" s="87"/>
      <c r="E149" s="87"/>
      <c r="F149" s="87"/>
      <c r="G149" s="87"/>
      <c r="H149" s="87"/>
      <c r="I149" s="87"/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spans="1:30" ht="16.5" thickTop="1" thickBot="1" x14ac:dyDescent="0.3">
      <c r="A150" s="84" t="s">
        <v>825</v>
      </c>
      <c r="B150" s="84" t="s">
        <v>189</v>
      </c>
      <c r="C150" s="84" t="s">
        <v>190</v>
      </c>
      <c r="D150" s="84">
        <v>175.2</v>
      </c>
      <c r="E150" s="84">
        <v>4895000</v>
      </c>
      <c r="F150" s="84">
        <v>3.5800000000000003E-5</v>
      </c>
      <c r="G150" s="84"/>
      <c r="H150" s="84"/>
      <c r="I150" s="84"/>
      <c r="J150" s="85"/>
      <c r="K150" s="84"/>
      <c r="L150" s="84"/>
      <c r="M150" s="84"/>
      <c r="N150" s="84"/>
      <c r="O150" s="84"/>
      <c r="P150" s="84"/>
      <c r="Q150" s="84"/>
      <c r="R150" s="84" t="s">
        <v>191</v>
      </c>
      <c r="S150" s="84"/>
      <c r="T150" s="84">
        <v>10</v>
      </c>
      <c r="U150" s="84"/>
      <c r="V150" s="84"/>
      <c r="W150" s="84"/>
      <c r="X150" s="84"/>
      <c r="Y150" s="84"/>
      <c r="Z150" s="86" t="s">
        <v>28</v>
      </c>
      <c r="AA150" s="86" t="s">
        <v>29</v>
      </c>
      <c r="AB150" s="86" t="s">
        <v>30</v>
      </c>
      <c r="AC150" s="86" t="s">
        <v>31</v>
      </c>
      <c r="AD150" s="86" t="s">
        <v>32</v>
      </c>
    </row>
    <row r="151" spans="1:30" ht="15.75" thickTop="1" x14ac:dyDescent="0.25">
      <c r="A151" s="87" t="s">
        <v>826</v>
      </c>
      <c r="B151" s="87" t="s">
        <v>189</v>
      </c>
      <c r="C151" s="87" t="s">
        <v>190</v>
      </c>
      <c r="D151" s="87">
        <v>906.2</v>
      </c>
      <c r="E151" s="87">
        <v>4737000</v>
      </c>
      <c r="F151" s="87">
        <v>1.9129999999999999E-4</v>
      </c>
      <c r="G151" s="87"/>
      <c r="H151" s="87"/>
      <c r="I151" s="87"/>
      <c r="J151" s="88"/>
      <c r="K151" s="87"/>
      <c r="L151" s="87"/>
      <c r="M151" s="87"/>
      <c r="N151" s="87"/>
      <c r="O151" s="87"/>
      <c r="P151" s="87"/>
      <c r="Q151" s="87"/>
      <c r="R151" s="87" t="s">
        <v>28</v>
      </c>
      <c r="S151" s="87"/>
      <c r="T151" s="87">
        <v>185</v>
      </c>
      <c r="U151" s="87"/>
      <c r="V151" s="87"/>
      <c r="W151" s="87"/>
      <c r="X151" s="87"/>
      <c r="Y151" s="87"/>
      <c r="Z151" s="89">
        <v>120</v>
      </c>
      <c r="AA151" s="90">
        <v>2.043546522293755</v>
      </c>
      <c r="AB151" s="90">
        <v>3.351484544038136</v>
      </c>
      <c r="AC151" s="90">
        <v>1.7372022678060792</v>
      </c>
      <c r="AD151" s="90">
        <v>2.3774111113793235</v>
      </c>
    </row>
    <row r="152" spans="1:30" ht="15.75" thickBot="1" x14ac:dyDescent="0.3">
      <c r="A152" s="84" t="s">
        <v>827</v>
      </c>
      <c r="B152" s="84" t="s">
        <v>189</v>
      </c>
      <c r="C152" s="84" t="s">
        <v>190</v>
      </c>
      <c r="D152" s="84">
        <v>444.5</v>
      </c>
      <c r="E152" s="84">
        <v>4867000</v>
      </c>
      <c r="F152" s="84">
        <v>9.132E-5</v>
      </c>
      <c r="G152" s="84"/>
      <c r="H152" s="84"/>
      <c r="I152" s="84"/>
      <c r="J152" s="85"/>
      <c r="K152" s="84"/>
      <c r="L152" s="84"/>
      <c r="M152" s="84"/>
      <c r="N152" s="84"/>
      <c r="O152" s="84"/>
      <c r="P152" s="84"/>
      <c r="Q152" s="84"/>
      <c r="R152" s="84" t="s">
        <v>33</v>
      </c>
      <c r="S152" s="84"/>
      <c r="T152" s="84">
        <v>190</v>
      </c>
      <c r="U152" s="84"/>
      <c r="V152" s="84"/>
      <c r="W152" s="84"/>
      <c r="X152" s="84"/>
      <c r="Y152" s="84"/>
      <c r="Z152" s="92">
        <v>0</v>
      </c>
      <c r="AA152" s="93">
        <v>1</v>
      </c>
      <c r="AB152" s="93">
        <v>1</v>
      </c>
      <c r="AC152" s="93">
        <v>1</v>
      </c>
      <c r="AD152" s="93">
        <v>1</v>
      </c>
    </row>
    <row r="153" spans="1:30" ht="16.5" thickTop="1" thickBot="1" x14ac:dyDescent="0.3">
      <c r="A153" s="87" t="s">
        <v>653</v>
      </c>
      <c r="B153" s="87" t="s">
        <v>189</v>
      </c>
      <c r="C153" s="87" t="s">
        <v>190</v>
      </c>
      <c r="D153" s="87">
        <v>39520</v>
      </c>
      <c r="E153" s="87">
        <v>4080000</v>
      </c>
      <c r="F153" s="87">
        <v>9.6860000000000002E-3</v>
      </c>
      <c r="G153" s="87">
        <v>204.35465222937549</v>
      </c>
      <c r="H153" s="87">
        <v>120</v>
      </c>
      <c r="I153" s="95">
        <v>5.3198569757378129</v>
      </c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>
        <v>1</v>
      </c>
      <c r="V153" s="87">
        <v>120</v>
      </c>
      <c r="W153" s="87">
        <v>5.3198569757378129</v>
      </c>
      <c r="X153" s="87"/>
      <c r="Y153" s="87"/>
    </row>
    <row r="154" spans="1:30" x14ac:dyDescent="0.25">
      <c r="A154" s="84" t="s">
        <v>654</v>
      </c>
      <c r="B154" s="84" t="s">
        <v>189</v>
      </c>
      <c r="C154" s="84" t="s">
        <v>190</v>
      </c>
      <c r="D154" s="84">
        <v>56350</v>
      </c>
      <c r="E154" s="84">
        <v>4076000</v>
      </c>
      <c r="F154" s="84">
        <v>1.383E-2</v>
      </c>
      <c r="G154" s="84">
        <v>335.14845440381362</v>
      </c>
      <c r="H154" s="84">
        <v>120</v>
      </c>
      <c r="I154" s="94">
        <v>5.8145735811382941</v>
      </c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>
        <v>2</v>
      </c>
      <c r="V154" s="84">
        <v>120</v>
      </c>
      <c r="W154" s="84">
        <v>5.8145735811382941</v>
      </c>
      <c r="X154" s="84"/>
      <c r="Y154" s="84"/>
      <c r="Z154" s="96" t="s">
        <v>34</v>
      </c>
      <c r="AA154" s="110">
        <v>6.8787947555975894E-3</v>
      </c>
    </row>
    <row r="155" spans="1:30" x14ac:dyDescent="0.25">
      <c r="A155" s="87" t="s">
        <v>655</v>
      </c>
      <c r="B155" s="87" t="s">
        <v>189</v>
      </c>
      <c r="C155" s="87" t="s">
        <v>190</v>
      </c>
      <c r="D155" s="87">
        <v>62090</v>
      </c>
      <c r="E155" s="87">
        <v>4189000</v>
      </c>
      <c r="F155" s="87">
        <v>1.482E-2</v>
      </c>
      <c r="G155" s="87">
        <v>173.72022678060793</v>
      </c>
      <c r="H155" s="87">
        <v>120</v>
      </c>
      <c r="I155" s="95">
        <v>5.1574461131033003</v>
      </c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>
        <v>3</v>
      </c>
      <c r="V155" s="87">
        <v>120</v>
      </c>
      <c r="W155" s="87">
        <v>5.1574461131033003</v>
      </c>
      <c r="X155" s="87"/>
      <c r="Y155" s="87"/>
      <c r="Z155" s="98" t="s">
        <v>35</v>
      </c>
      <c r="AA155" s="99">
        <v>4.6051701859880936</v>
      </c>
    </row>
    <row r="156" spans="1:30" x14ac:dyDescent="0.25">
      <c r="A156" s="84" t="s">
        <v>656</v>
      </c>
      <c r="B156" s="84" t="s">
        <v>189</v>
      </c>
      <c r="C156" s="84" t="s">
        <v>190</v>
      </c>
      <c r="D156" s="84">
        <v>19420</v>
      </c>
      <c r="E156" s="84">
        <v>4050000</v>
      </c>
      <c r="F156" s="84">
        <v>4.7939999999999997E-3</v>
      </c>
      <c r="G156" s="84">
        <v>100</v>
      </c>
      <c r="H156" s="84">
        <v>0</v>
      </c>
      <c r="I156" s="94">
        <v>4.6051701859880918</v>
      </c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>
        <v>4</v>
      </c>
      <c r="V156" s="84">
        <v>0</v>
      </c>
      <c r="W156" s="84">
        <v>4.6051701859880918</v>
      </c>
      <c r="X156" s="84"/>
      <c r="Y156" s="84"/>
      <c r="Z156" s="98" t="s">
        <v>819</v>
      </c>
      <c r="AA156" s="100">
        <v>0.81350131713611451</v>
      </c>
    </row>
    <row r="157" spans="1:30" x14ac:dyDescent="0.25">
      <c r="A157" s="87" t="s">
        <v>657</v>
      </c>
      <c r="B157" s="87" t="s">
        <v>189</v>
      </c>
      <c r="C157" s="87" t="s">
        <v>190</v>
      </c>
      <c r="D157" s="87">
        <v>16290</v>
      </c>
      <c r="E157" s="87">
        <v>3877000</v>
      </c>
      <c r="F157" s="87">
        <v>4.2009999999999999E-3</v>
      </c>
      <c r="G157" s="87">
        <v>100</v>
      </c>
      <c r="H157" s="87">
        <v>0</v>
      </c>
      <c r="I157" s="95">
        <v>4.6051701859880918</v>
      </c>
      <c r="J157" s="88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>
        <v>5</v>
      </c>
      <c r="V157" s="87">
        <v>0</v>
      </c>
      <c r="W157" s="87">
        <v>4.6051701859880918</v>
      </c>
      <c r="X157" s="87"/>
      <c r="Y157" s="87"/>
      <c r="Z157" s="98" t="s">
        <v>820</v>
      </c>
      <c r="AA157" s="101" t="s">
        <v>45</v>
      </c>
    </row>
    <row r="158" spans="1:30" x14ac:dyDescent="0.25">
      <c r="A158" s="84" t="s">
        <v>658</v>
      </c>
      <c r="B158" s="84" t="s">
        <v>189</v>
      </c>
      <c r="C158" s="84" t="s">
        <v>190</v>
      </c>
      <c r="D158" s="84">
        <v>33680</v>
      </c>
      <c r="E158" s="84">
        <v>3927000</v>
      </c>
      <c r="F158" s="84">
        <v>8.5760000000000003E-3</v>
      </c>
      <c r="G158" s="84">
        <v>100</v>
      </c>
      <c r="H158" s="84">
        <v>0</v>
      </c>
      <c r="I158" s="94">
        <v>4.6051701859880918</v>
      </c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>
        <v>6</v>
      </c>
      <c r="V158" s="84">
        <v>0</v>
      </c>
      <c r="W158" s="84">
        <v>4.6051701859880918</v>
      </c>
      <c r="X158" s="84"/>
      <c r="Y158" s="84"/>
      <c r="Z158" s="98" t="s">
        <v>822</v>
      </c>
      <c r="AA158" s="102">
        <v>0</v>
      </c>
    </row>
    <row r="159" spans="1:30" ht="15.75" thickBot="1" x14ac:dyDescent="0.3">
      <c r="A159" s="87"/>
      <c r="B159" s="87"/>
      <c r="C159" s="87"/>
      <c r="D159" s="87"/>
      <c r="E159" s="87"/>
      <c r="F159" s="87"/>
      <c r="G159" s="87"/>
      <c r="H159" s="87"/>
      <c r="I159" s="95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103" t="s">
        <v>7</v>
      </c>
      <c r="AA159" s="104" t="s">
        <v>39</v>
      </c>
    </row>
    <row r="160" spans="1:30" x14ac:dyDescent="0.25">
      <c r="A160" s="84"/>
      <c r="B160" s="84"/>
      <c r="C160" s="84"/>
      <c r="D160" s="84"/>
      <c r="E160" s="84"/>
      <c r="F160" s="84"/>
      <c r="G160" s="84"/>
      <c r="H160" s="84"/>
      <c r="I160" s="9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spans="1:30" x14ac:dyDescent="0.25">
      <c r="A161" s="87"/>
      <c r="B161" s="87"/>
      <c r="C161" s="87"/>
      <c r="D161" s="87"/>
      <c r="E161" s="87"/>
      <c r="F161" s="87"/>
      <c r="G161" s="87"/>
      <c r="H161" s="87"/>
      <c r="I161" s="95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30" x14ac:dyDescent="0.25">
      <c r="A162" s="84"/>
      <c r="B162" s="84"/>
      <c r="C162" s="84"/>
      <c r="D162" s="84"/>
      <c r="E162" s="84"/>
      <c r="F162" s="84"/>
      <c r="G162" s="84"/>
      <c r="H162" s="84"/>
      <c r="I162" s="94"/>
      <c r="J162" s="85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spans="1:30" x14ac:dyDescent="0.25">
      <c r="A163" s="87"/>
      <c r="B163" s="87"/>
      <c r="C163" s="87"/>
      <c r="D163" s="87"/>
      <c r="E163" s="87"/>
      <c r="F163" s="87"/>
      <c r="G163" s="87"/>
      <c r="H163" s="87"/>
      <c r="I163" s="95"/>
      <c r="J163" s="88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spans="1:30" x14ac:dyDescent="0.25">
      <c r="A164" s="84"/>
      <c r="B164" s="84"/>
      <c r="C164" s="84"/>
      <c r="D164" s="84"/>
      <c r="E164" s="84"/>
      <c r="F164" s="84"/>
      <c r="G164" s="84"/>
      <c r="H164" s="84"/>
      <c r="I164" s="94"/>
      <c r="J164" s="85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spans="1:30" x14ac:dyDescent="0.25">
      <c r="A165" s="87"/>
      <c r="B165" s="87"/>
      <c r="C165" s="87"/>
      <c r="D165" s="87"/>
      <c r="E165" s="87"/>
      <c r="F165" s="87"/>
      <c r="G165" s="87"/>
      <c r="H165" s="87"/>
      <c r="I165" s="95"/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spans="1:30" x14ac:dyDescent="0.25">
      <c r="A166" s="84"/>
      <c r="B166" s="84"/>
      <c r="C166" s="84"/>
      <c r="D166" s="84"/>
      <c r="E166" s="84"/>
      <c r="F166" s="84"/>
      <c r="G166" s="84"/>
      <c r="H166" s="84"/>
      <c r="I166" s="94"/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spans="1:30" x14ac:dyDescent="0.25">
      <c r="A167" s="87"/>
      <c r="B167" s="87"/>
      <c r="C167" s="87"/>
      <c r="D167" s="87"/>
      <c r="E167" s="87"/>
      <c r="F167" s="87"/>
      <c r="G167" s="87"/>
      <c r="H167" s="87"/>
      <c r="I167" s="95"/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spans="1:30" x14ac:dyDescent="0.25">
      <c r="A168" s="84"/>
      <c r="B168" s="84"/>
      <c r="C168" s="84"/>
      <c r="D168" s="84"/>
      <c r="E168" s="84"/>
      <c r="F168" s="84"/>
      <c r="G168" s="84"/>
      <c r="H168" s="84"/>
      <c r="I168" s="94"/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spans="1:30" ht="15.75" thickBot="1" x14ac:dyDescent="0.3">
      <c r="A169" s="87"/>
      <c r="B169" s="87"/>
      <c r="C169" s="87"/>
      <c r="D169" s="87"/>
      <c r="E169" s="87"/>
      <c r="F169" s="87"/>
      <c r="G169" s="87"/>
      <c r="H169" s="87"/>
      <c r="I169" s="87"/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spans="1:30" ht="16.5" thickTop="1" thickBot="1" x14ac:dyDescent="0.3">
      <c r="A170" s="84" t="s">
        <v>825</v>
      </c>
      <c r="B170" s="84" t="s">
        <v>207</v>
      </c>
      <c r="C170" s="84" t="s">
        <v>208</v>
      </c>
      <c r="D170" s="84" t="s">
        <v>97</v>
      </c>
      <c r="E170" s="84">
        <v>4895000</v>
      </c>
      <c r="F170" s="84">
        <v>0</v>
      </c>
      <c r="G170" s="84"/>
      <c r="H170" s="84"/>
      <c r="I170" s="84"/>
      <c r="J170" s="85"/>
      <c r="K170" s="84"/>
      <c r="L170" s="84"/>
      <c r="M170" s="84"/>
      <c r="N170" s="84"/>
      <c r="O170" s="84"/>
      <c r="P170" s="84"/>
      <c r="Q170" s="84"/>
      <c r="R170" s="84" t="s">
        <v>209</v>
      </c>
      <c r="S170" s="84"/>
      <c r="T170" s="84">
        <v>11</v>
      </c>
      <c r="U170" s="84"/>
      <c r="V170" s="84"/>
      <c r="W170" s="84"/>
      <c r="X170" s="84"/>
      <c r="Y170" s="84"/>
      <c r="Z170" s="86" t="s">
        <v>28</v>
      </c>
      <c r="AA170" s="86" t="s">
        <v>29</v>
      </c>
      <c r="AB170" s="86" t="s">
        <v>30</v>
      </c>
      <c r="AC170" s="86" t="s">
        <v>31</v>
      </c>
      <c r="AD170" s="86" t="s">
        <v>32</v>
      </c>
    </row>
    <row r="171" spans="1:30" ht="15.75" thickTop="1" x14ac:dyDescent="0.25">
      <c r="A171" s="87" t="s">
        <v>826</v>
      </c>
      <c r="B171" s="87" t="s">
        <v>207</v>
      </c>
      <c r="C171" s="87" t="s">
        <v>208</v>
      </c>
      <c r="D171" s="87">
        <v>51.71</v>
      </c>
      <c r="E171" s="87">
        <v>4737000</v>
      </c>
      <c r="F171" s="87">
        <v>1.092E-5</v>
      </c>
      <c r="G171" s="87"/>
      <c r="H171" s="87"/>
      <c r="I171" s="87"/>
      <c r="J171" s="88"/>
      <c r="K171" s="87"/>
      <c r="L171" s="87"/>
      <c r="M171" s="87"/>
      <c r="N171" s="87"/>
      <c r="O171" s="87"/>
      <c r="P171" s="87"/>
      <c r="Q171" s="87"/>
      <c r="R171" s="87" t="s">
        <v>28</v>
      </c>
      <c r="S171" s="87"/>
      <c r="T171" s="87">
        <v>205</v>
      </c>
      <c r="U171" s="87"/>
      <c r="V171" s="87"/>
      <c r="W171" s="87"/>
      <c r="X171" s="87"/>
      <c r="Y171" s="87"/>
      <c r="Z171" s="89">
        <v>120</v>
      </c>
      <c r="AA171" s="90">
        <v>1.2054942677914775</v>
      </c>
      <c r="AB171" s="90">
        <v>2.7731988472622477</v>
      </c>
      <c r="AC171" s="90">
        <v>2.5291595197255576</v>
      </c>
      <c r="AD171" s="90">
        <v>2.1692842115930944</v>
      </c>
    </row>
    <row r="172" spans="1:30" ht="15.75" thickBot="1" x14ac:dyDescent="0.3">
      <c r="A172" s="84" t="s">
        <v>827</v>
      </c>
      <c r="B172" s="84" t="s">
        <v>207</v>
      </c>
      <c r="C172" s="84" t="s">
        <v>208</v>
      </c>
      <c r="D172" s="84" t="s">
        <v>97</v>
      </c>
      <c r="E172" s="84">
        <v>4867000</v>
      </c>
      <c r="F172" s="84">
        <v>0</v>
      </c>
      <c r="G172" s="84"/>
      <c r="H172" s="84"/>
      <c r="I172" s="84"/>
      <c r="J172" s="85"/>
      <c r="K172" s="84"/>
      <c r="L172" s="84"/>
      <c r="M172" s="84"/>
      <c r="N172" s="84"/>
      <c r="O172" s="84"/>
      <c r="P172" s="84"/>
      <c r="Q172" s="84"/>
      <c r="R172" s="84" t="s">
        <v>33</v>
      </c>
      <c r="S172" s="84"/>
      <c r="T172" s="84">
        <v>210</v>
      </c>
      <c r="U172" s="84"/>
      <c r="V172" s="84"/>
      <c r="W172" s="84"/>
      <c r="X172" s="84"/>
      <c r="Y172" s="84"/>
      <c r="Z172" s="92">
        <v>0</v>
      </c>
      <c r="AA172" s="93">
        <v>1</v>
      </c>
      <c r="AB172" s="93">
        <v>1</v>
      </c>
      <c r="AC172" s="93">
        <v>1</v>
      </c>
      <c r="AD172" s="93">
        <v>1</v>
      </c>
    </row>
    <row r="173" spans="1:30" ht="16.5" thickTop="1" thickBot="1" x14ac:dyDescent="0.3">
      <c r="A173" s="87" t="s">
        <v>659</v>
      </c>
      <c r="B173" s="87" t="s">
        <v>207</v>
      </c>
      <c r="C173" s="87" t="s">
        <v>208</v>
      </c>
      <c r="D173" s="87">
        <v>457.7</v>
      </c>
      <c r="E173" s="87">
        <v>3977000</v>
      </c>
      <c r="F173" s="87">
        <v>1.1510000000000001E-4</v>
      </c>
      <c r="G173" s="87">
        <v>120.54942677914775</v>
      </c>
      <c r="H173" s="87">
        <v>120</v>
      </c>
      <c r="I173" s="95">
        <v>4.7920598495694025</v>
      </c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>
        <v>1</v>
      </c>
      <c r="V173" s="87">
        <v>120</v>
      </c>
      <c r="W173" s="87">
        <v>4.7920598495694025</v>
      </c>
      <c r="X173" s="87"/>
      <c r="Y173" s="87"/>
    </row>
    <row r="174" spans="1:30" x14ac:dyDescent="0.25">
      <c r="A174" s="84" t="s">
        <v>660</v>
      </c>
      <c r="B174" s="84" t="s">
        <v>207</v>
      </c>
      <c r="C174" s="84" t="s">
        <v>208</v>
      </c>
      <c r="D174" s="84">
        <v>429.1</v>
      </c>
      <c r="E174" s="84">
        <v>4297000</v>
      </c>
      <c r="F174" s="84">
        <v>9.9870000000000004E-5</v>
      </c>
      <c r="G174" s="84">
        <v>277.31988472622476</v>
      </c>
      <c r="H174" s="84">
        <v>120</v>
      </c>
      <c r="I174" s="94">
        <v>5.6251716584035876</v>
      </c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>
        <v>2</v>
      </c>
      <c r="V174" s="84">
        <v>120</v>
      </c>
      <c r="W174" s="84">
        <v>5.6251716584035876</v>
      </c>
      <c r="X174" s="84"/>
      <c r="Y174" s="84"/>
      <c r="Z174" s="96" t="s">
        <v>34</v>
      </c>
      <c r="AA174" s="110">
        <v>5.9299393830601231E-3</v>
      </c>
    </row>
    <row r="175" spans="1:30" x14ac:dyDescent="0.25">
      <c r="A175" s="87" t="s">
        <v>661</v>
      </c>
      <c r="B175" s="87" t="s">
        <v>207</v>
      </c>
      <c r="C175" s="87" t="s">
        <v>208</v>
      </c>
      <c r="D175" s="87">
        <v>514.9</v>
      </c>
      <c r="E175" s="87">
        <v>4234000</v>
      </c>
      <c r="F175" s="87">
        <v>1.216E-4</v>
      </c>
      <c r="G175" s="87">
        <v>252.91595197255577</v>
      </c>
      <c r="H175" s="87">
        <v>120</v>
      </c>
      <c r="I175" s="95">
        <v>5.5330572278929298</v>
      </c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>
        <v>3</v>
      </c>
      <c r="V175" s="87">
        <v>120</v>
      </c>
      <c r="W175" s="87">
        <v>5.5330572278929298</v>
      </c>
      <c r="X175" s="87"/>
      <c r="Y175" s="87"/>
      <c r="Z175" s="98" t="s">
        <v>35</v>
      </c>
      <c r="AA175" s="99">
        <v>4.6051701859880927</v>
      </c>
    </row>
    <row r="176" spans="1:30" x14ac:dyDescent="0.25">
      <c r="A176" s="84" t="s">
        <v>662</v>
      </c>
      <c r="B176" s="84" t="s">
        <v>207</v>
      </c>
      <c r="C176" s="84" t="s">
        <v>208</v>
      </c>
      <c r="D176" s="84">
        <v>371.8</v>
      </c>
      <c r="E176" s="84">
        <v>3869000</v>
      </c>
      <c r="F176" s="84">
        <v>9.6100000000000005E-5</v>
      </c>
      <c r="G176" s="84">
        <v>100</v>
      </c>
      <c r="H176" s="84">
        <v>0</v>
      </c>
      <c r="I176" s="94">
        <v>4.6051701859880918</v>
      </c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>
        <v>4</v>
      </c>
      <c r="V176" s="84">
        <v>0</v>
      </c>
      <c r="W176" s="84">
        <v>4.6051701859880918</v>
      </c>
      <c r="X176" s="84"/>
      <c r="Y176" s="84"/>
      <c r="Z176" s="98" t="s">
        <v>819</v>
      </c>
      <c r="AA176" s="100">
        <v>0.64545624025564496</v>
      </c>
    </row>
    <row r="177" spans="1:30" x14ac:dyDescent="0.25">
      <c r="A177" s="87" t="s">
        <v>663</v>
      </c>
      <c r="B177" s="87" t="s">
        <v>207</v>
      </c>
      <c r="C177" s="87" t="s">
        <v>208</v>
      </c>
      <c r="D177" s="87">
        <v>143</v>
      </c>
      <c r="E177" s="87">
        <v>3729000</v>
      </c>
      <c r="F177" s="87">
        <v>3.8340000000000002E-5</v>
      </c>
      <c r="G177" s="87">
        <v>100</v>
      </c>
      <c r="H177" s="87">
        <v>0</v>
      </c>
      <c r="I177" s="95">
        <v>4.6051701859880918</v>
      </c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>
        <v>5</v>
      </c>
      <c r="V177" s="87">
        <v>0</v>
      </c>
      <c r="W177" s="87">
        <v>4.6051701859880918</v>
      </c>
      <c r="X177" s="87"/>
      <c r="Y177" s="87"/>
      <c r="Z177" s="98" t="s">
        <v>820</v>
      </c>
      <c r="AA177" s="101" t="s">
        <v>45</v>
      </c>
    </row>
    <row r="178" spans="1:30" x14ac:dyDescent="0.25">
      <c r="A178" s="84" t="s">
        <v>664</v>
      </c>
      <c r="B178" s="84" t="s">
        <v>207</v>
      </c>
      <c r="C178" s="84" t="s">
        <v>208</v>
      </c>
      <c r="D178" s="84">
        <v>200.2</v>
      </c>
      <c r="E178" s="84">
        <v>3982000</v>
      </c>
      <c r="F178" s="84">
        <v>5.028E-5</v>
      </c>
      <c r="G178" s="84">
        <v>100</v>
      </c>
      <c r="H178" s="84">
        <v>0</v>
      </c>
      <c r="I178" s="94">
        <v>4.6051701859880918</v>
      </c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>
        <v>6</v>
      </c>
      <c r="V178" s="84">
        <v>0</v>
      </c>
      <c r="W178" s="84">
        <v>4.6051701859880918</v>
      </c>
      <c r="X178" s="84"/>
      <c r="Y178" s="84"/>
      <c r="Z178" s="98" t="s">
        <v>822</v>
      </c>
      <c r="AA178" s="102">
        <v>0</v>
      </c>
    </row>
    <row r="179" spans="1:30" ht="15.75" thickBot="1" x14ac:dyDescent="0.3">
      <c r="A179" s="87"/>
      <c r="B179" s="87"/>
      <c r="C179" s="87"/>
      <c r="D179" s="87"/>
      <c r="E179" s="87"/>
      <c r="F179" s="87"/>
      <c r="G179" s="87"/>
      <c r="H179" s="87"/>
      <c r="I179" s="95"/>
      <c r="J179" s="88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103" t="s">
        <v>7</v>
      </c>
      <c r="AA179" s="104" t="s">
        <v>39</v>
      </c>
    </row>
    <row r="180" spans="1:30" x14ac:dyDescent="0.25">
      <c r="A180" s="84"/>
      <c r="B180" s="84"/>
      <c r="C180" s="84"/>
      <c r="D180" s="84"/>
      <c r="E180" s="84"/>
      <c r="F180" s="84"/>
      <c r="G180" s="84"/>
      <c r="H180" s="84"/>
      <c r="I180" s="9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spans="1:30" x14ac:dyDescent="0.25">
      <c r="A181" s="87"/>
      <c r="B181" s="87"/>
      <c r="C181" s="87"/>
      <c r="D181" s="87"/>
      <c r="E181" s="87"/>
      <c r="F181" s="87"/>
      <c r="G181" s="87"/>
      <c r="H181" s="87"/>
      <c r="I181" s="95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30" x14ac:dyDescent="0.25">
      <c r="A182" s="84"/>
      <c r="B182" s="84"/>
      <c r="C182" s="84"/>
      <c r="D182" s="84"/>
      <c r="E182" s="84"/>
      <c r="F182" s="84"/>
      <c r="G182" s="84"/>
      <c r="H182" s="84"/>
      <c r="I182" s="94"/>
      <c r="J182" s="85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spans="1:30" x14ac:dyDescent="0.25">
      <c r="A183" s="87"/>
      <c r="B183" s="87"/>
      <c r="C183" s="87"/>
      <c r="D183" s="87"/>
      <c r="E183" s="87"/>
      <c r="F183" s="87"/>
      <c r="G183" s="87"/>
      <c r="H183" s="87"/>
      <c r="I183" s="95"/>
      <c r="J183" s="88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spans="1:30" x14ac:dyDescent="0.25">
      <c r="A184" s="84"/>
      <c r="B184" s="84"/>
      <c r="C184" s="84"/>
      <c r="D184" s="84"/>
      <c r="E184" s="84"/>
      <c r="F184" s="84"/>
      <c r="G184" s="84"/>
      <c r="H184" s="84"/>
      <c r="I184" s="94"/>
      <c r="J184" s="85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spans="1:30" x14ac:dyDescent="0.25">
      <c r="A185" s="87"/>
      <c r="B185" s="87"/>
      <c r="C185" s="87"/>
      <c r="D185" s="87"/>
      <c r="E185" s="87"/>
      <c r="F185" s="87"/>
      <c r="G185" s="87"/>
      <c r="H185" s="87"/>
      <c r="I185" s="95"/>
      <c r="J185" s="88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spans="1:30" x14ac:dyDescent="0.25">
      <c r="A186" s="84"/>
      <c r="B186" s="84"/>
      <c r="C186" s="84"/>
      <c r="D186" s="84"/>
      <c r="E186" s="84"/>
      <c r="F186" s="84"/>
      <c r="G186" s="84"/>
      <c r="H186" s="84"/>
      <c r="I186" s="94"/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spans="1:30" x14ac:dyDescent="0.25">
      <c r="A187" s="87"/>
      <c r="B187" s="87"/>
      <c r="C187" s="87"/>
      <c r="D187" s="87"/>
      <c r="E187" s="87"/>
      <c r="F187" s="87"/>
      <c r="G187" s="87"/>
      <c r="H187" s="87"/>
      <c r="I187" s="95"/>
      <c r="J187" s="88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spans="1:30" x14ac:dyDescent="0.25">
      <c r="A188" s="84"/>
      <c r="B188" s="84"/>
      <c r="C188" s="84"/>
      <c r="D188" s="84"/>
      <c r="E188" s="84"/>
      <c r="F188" s="84"/>
      <c r="G188" s="84"/>
      <c r="H188" s="84"/>
      <c r="I188" s="94"/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spans="1:30" ht="15.75" thickBot="1" x14ac:dyDescent="0.3">
      <c r="A189" s="87"/>
      <c r="B189" s="87"/>
      <c r="C189" s="87"/>
      <c r="D189" s="87"/>
      <c r="E189" s="87"/>
      <c r="F189" s="87"/>
      <c r="G189" s="87"/>
      <c r="H189" s="87"/>
      <c r="I189" s="87"/>
      <c r="J189" s="88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spans="1:30" ht="16.5" thickTop="1" thickBot="1" x14ac:dyDescent="0.3">
      <c r="A190" s="84" t="s">
        <v>825</v>
      </c>
      <c r="B190" s="84" t="s">
        <v>225</v>
      </c>
      <c r="C190" s="84" t="s">
        <v>226</v>
      </c>
      <c r="D190" s="84" t="s">
        <v>97</v>
      </c>
      <c r="E190" s="84">
        <v>4895000</v>
      </c>
      <c r="F190" s="84">
        <v>0</v>
      </c>
      <c r="G190" s="84"/>
      <c r="H190" s="84"/>
      <c r="I190" s="84"/>
      <c r="J190" s="85"/>
      <c r="K190" s="84"/>
      <c r="L190" s="84"/>
      <c r="M190" s="84"/>
      <c r="N190" s="84"/>
      <c r="O190" s="84"/>
      <c r="P190" s="84"/>
      <c r="Q190" s="84"/>
      <c r="R190" s="84" t="s">
        <v>227</v>
      </c>
      <c r="S190" s="84"/>
      <c r="T190" s="84">
        <v>12</v>
      </c>
      <c r="U190" s="84"/>
      <c r="V190" s="84"/>
      <c r="W190" s="84"/>
      <c r="X190" s="84"/>
      <c r="Y190" s="84"/>
      <c r="Z190" s="86" t="s">
        <v>28</v>
      </c>
      <c r="AA190" s="86" t="s">
        <v>29</v>
      </c>
      <c r="AB190" s="86" t="s">
        <v>30</v>
      </c>
      <c r="AC190" s="86" t="s">
        <v>31</v>
      </c>
      <c r="AD190" s="86" t="s">
        <v>32</v>
      </c>
    </row>
    <row r="191" spans="1:30" ht="15.75" thickTop="1" x14ac:dyDescent="0.25">
      <c r="A191" s="87" t="s">
        <v>826</v>
      </c>
      <c r="B191" s="87" t="s">
        <v>225</v>
      </c>
      <c r="C191" s="87" t="s">
        <v>226</v>
      </c>
      <c r="D191" s="87" t="s">
        <v>97</v>
      </c>
      <c r="E191" s="87">
        <v>4737000</v>
      </c>
      <c r="F191" s="87">
        <v>0</v>
      </c>
      <c r="G191" s="87"/>
      <c r="H191" s="87"/>
      <c r="I191" s="87"/>
      <c r="J191" s="88"/>
      <c r="K191" s="87"/>
      <c r="L191" s="87"/>
      <c r="M191" s="87"/>
      <c r="N191" s="87"/>
      <c r="O191" s="87"/>
      <c r="P191" s="87"/>
      <c r="Q191" s="87"/>
      <c r="R191" s="87" t="s">
        <v>28</v>
      </c>
      <c r="S191" s="87"/>
      <c r="T191" s="87">
        <v>225</v>
      </c>
      <c r="U191" s="87"/>
      <c r="V191" s="87"/>
      <c r="W191" s="87"/>
      <c r="X191" s="87"/>
      <c r="Y191" s="87"/>
      <c r="Z191" s="89">
        <v>120</v>
      </c>
      <c r="AA191" s="91">
        <v>0.6032463748144703</v>
      </c>
      <c r="AB191" s="91">
        <v>0.83041871211518359</v>
      </c>
      <c r="AC191" s="91">
        <v>0.95275504354314122</v>
      </c>
      <c r="AD191" s="91">
        <v>0.795473376824265</v>
      </c>
    </row>
    <row r="192" spans="1:30" ht="15.75" thickBot="1" x14ac:dyDescent="0.3">
      <c r="A192" s="84" t="s">
        <v>827</v>
      </c>
      <c r="B192" s="84" t="s">
        <v>225</v>
      </c>
      <c r="C192" s="84" t="s">
        <v>226</v>
      </c>
      <c r="D192" s="84">
        <v>419.5</v>
      </c>
      <c r="E192" s="84">
        <v>4867000</v>
      </c>
      <c r="F192" s="84">
        <v>8.619E-5</v>
      </c>
      <c r="G192" s="84"/>
      <c r="H192" s="84"/>
      <c r="I192" s="84"/>
      <c r="J192" s="85"/>
      <c r="K192" s="84"/>
      <c r="L192" s="84"/>
      <c r="M192" s="84"/>
      <c r="N192" s="84"/>
      <c r="O192" s="84"/>
      <c r="P192" s="84"/>
      <c r="Q192" s="84"/>
      <c r="R192" s="84" t="s">
        <v>33</v>
      </c>
      <c r="S192" s="84"/>
      <c r="T192" s="84">
        <v>230</v>
      </c>
      <c r="U192" s="84"/>
      <c r="V192" s="84"/>
      <c r="W192" s="84"/>
      <c r="X192" s="84"/>
      <c r="Y192" s="84"/>
      <c r="Z192" s="92">
        <v>0</v>
      </c>
      <c r="AA192" s="93">
        <v>1</v>
      </c>
      <c r="AB192" s="93">
        <v>1</v>
      </c>
      <c r="AC192" s="93">
        <v>1</v>
      </c>
      <c r="AD192" s="93">
        <v>1</v>
      </c>
    </row>
    <row r="193" spans="1:44" s="83" customFormat="1" ht="16.5" thickTop="1" thickBot="1" x14ac:dyDescent="0.3">
      <c r="A193" s="87" t="s">
        <v>665</v>
      </c>
      <c r="B193" s="87" t="s">
        <v>225</v>
      </c>
      <c r="C193" s="87" t="s">
        <v>226</v>
      </c>
      <c r="D193" s="87">
        <v>8841</v>
      </c>
      <c r="E193" s="87">
        <v>4150000</v>
      </c>
      <c r="F193" s="87">
        <v>2.1299999999999999E-3</v>
      </c>
      <c r="G193" s="87">
        <v>60.324637481447027</v>
      </c>
      <c r="H193" s="87">
        <v>120</v>
      </c>
      <c r="I193" s="95">
        <v>4.0997406020682075</v>
      </c>
      <c r="J193" s="88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>
        <v>1</v>
      </c>
      <c r="V193" s="87">
        <v>120</v>
      </c>
      <c r="W193" s="87">
        <v>4.0997406020682075</v>
      </c>
      <c r="X193" s="87"/>
      <c r="Y193" s="87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</row>
    <row r="194" spans="1:44" s="83" customFormat="1" x14ac:dyDescent="0.25">
      <c r="A194" s="84" t="s">
        <v>666</v>
      </c>
      <c r="B194" s="84" t="s">
        <v>225</v>
      </c>
      <c r="C194" s="84" t="s">
        <v>226</v>
      </c>
      <c r="D194" s="84">
        <v>12510</v>
      </c>
      <c r="E194" s="84">
        <v>4095000</v>
      </c>
      <c r="F194" s="84">
        <v>3.055E-3</v>
      </c>
      <c r="G194" s="84">
        <v>83.041871211518355</v>
      </c>
      <c r="H194" s="84">
        <v>120</v>
      </c>
      <c r="I194" s="94">
        <v>4.4193449530210929</v>
      </c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>
        <v>2</v>
      </c>
      <c r="V194" s="84">
        <v>120</v>
      </c>
      <c r="W194" s="84">
        <v>4.4193449530210929</v>
      </c>
      <c r="X194" s="84"/>
      <c r="Y194" s="84"/>
      <c r="Z194" s="96" t="s">
        <v>34</v>
      </c>
      <c r="AA194" s="110">
        <v>-2.0545896179446142E-3</v>
      </c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</row>
    <row r="195" spans="1:44" s="83" customFormat="1" x14ac:dyDescent="0.25">
      <c r="A195" s="87" t="s">
        <v>667</v>
      </c>
      <c r="B195" s="87" t="s">
        <v>225</v>
      </c>
      <c r="C195" s="87" t="s">
        <v>226</v>
      </c>
      <c r="D195" s="87">
        <v>12680</v>
      </c>
      <c r="E195" s="87">
        <v>3801000</v>
      </c>
      <c r="F195" s="87">
        <v>3.336E-3</v>
      </c>
      <c r="G195" s="87">
        <v>95.275504354314123</v>
      </c>
      <c r="H195" s="87">
        <v>120</v>
      </c>
      <c r="I195" s="95">
        <v>4.5567727404149139</v>
      </c>
      <c r="J195" s="88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>
        <v>3</v>
      </c>
      <c r="V195" s="87">
        <v>120</v>
      </c>
      <c r="W195" s="87">
        <v>4.5567727404149139</v>
      </c>
      <c r="X195" s="87"/>
      <c r="Y195" s="87"/>
      <c r="Z195" s="98" t="s">
        <v>35</v>
      </c>
      <c r="AA195" s="99">
        <v>4.6051701859880927</v>
      </c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</row>
    <row r="196" spans="1:44" s="83" customFormat="1" x14ac:dyDescent="0.25">
      <c r="A196" s="84" t="s">
        <v>668</v>
      </c>
      <c r="B196" s="84" t="s">
        <v>225</v>
      </c>
      <c r="C196" s="84" t="s">
        <v>226</v>
      </c>
      <c r="D196" s="84">
        <v>14010</v>
      </c>
      <c r="E196" s="84">
        <v>3990000</v>
      </c>
      <c r="F196" s="84">
        <v>3.5119999999999999E-3</v>
      </c>
      <c r="G196" s="84">
        <v>100</v>
      </c>
      <c r="H196" s="84">
        <v>0</v>
      </c>
      <c r="I196" s="94">
        <v>4.6051701859880918</v>
      </c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>
        <v>4</v>
      </c>
      <c r="V196" s="84">
        <v>0</v>
      </c>
      <c r="W196" s="84">
        <v>4.6051701859880918</v>
      </c>
      <c r="X196" s="84"/>
      <c r="Y196" s="84"/>
      <c r="Z196" s="98" t="s">
        <v>819</v>
      </c>
      <c r="AA196" s="100">
        <v>0.45329475250541557</v>
      </c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</row>
    <row r="197" spans="1:44" s="83" customFormat="1" x14ac:dyDescent="0.25">
      <c r="A197" s="87" t="s">
        <v>669</v>
      </c>
      <c r="B197" s="87" t="s">
        <v>225</v>
      </c>
      <c r="C197" s="87" t="s">
        <v>226</v>
      </c>
      <c r="D197" s="87">
        <v>15280</v>
      </c>
      <c r="E197" s="87">
        <v>4160000</v>
      </c>
      <c r="F197" s="87">
        <v>3.673E-3</v>
      </c>
      <c r="G197" s="87">
        <v>100</v>
      </c>
      <c r="H197" s="87">
        <v>0</v>
      </c>
      <c r="I197" s="95">
        <v>4.6051701859880918</v>
      </c>
      <c r="J197" s="88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>
        <v>5</v>
      </c>
      <c r="V197" s="87">
        <v>0</v>
      </c>
      <c r="W197" s="87">
        <v>4.6051701859880918</v>
      </c>
      <c r="X197" s="87"/>
      <c r="Y197" s="87"/>
      <c r="Z197" s="98" t="s">
        <v>820</v>
      </c>
      <c r="AA197" s="109">
        <v>337.36526968989608</v>
      </c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</row>
    <row r="198" spans="1:44" s="83" customFormat="1" x14ac:dyDescent="0.25">
      <c r="A198" s="84" t="s">
        <v>670</v>
      </c>
      <c r="B198" s="84" t="s">
        <v>225</v>
      </c>
      <c r="C198" s="84" t="s">
        <v>226</v>
      </c>
      <c r="D198" s="84">
        <v>14600</v>
      </c>
      <c r="E198" s="84">
        <v>4170000</v>
      </c>
      <c r="F198" s="84">
        <v>3.5000000000000001E-3</v>
      </c>
      <c r="G198" s="84">
        <v>100</v>
      </c>
      <c r="H198" s="84">
        <v>0</v>
      </c>
      <c r="I198" s="94">
        <v>4.6051701859880918</v>
      </c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>
        <v>6</v>
      </c>
      <c r="V198" s="84">
        <v>0</v>
      </c>
      <c r="W198" s="84">
        <v>4.6051701859880918</v>
      </c>
      <c r="X198" s="84"/>
      <c r="Y198" s="84"/>
      <c r="Z198" s="98" t="s">
        <v>822</v>
      </c>
      <c r="AA198" s="99">
        <v>4.1091792358892283</v>
      </c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</row>
    <row r="199" spans="1:44" s="83" customFormat="1" ht="15.75" thickBot="1" x14ac:dyDescent="0.3">
      <c r="A199" s="87"/>
      <c r="B199" s="87"/>
      <c r="C199" s="87"/>
      <c r="D199" s="87"/>
      <c r="E199" s="87"/>
      <c r="F199" s="87"/>
      <c r="G199" s="87"/>
      <c r="H199" s="87"/>
      <c r="I199" s="95"/>
      <c r="J199" s="88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103" t="s">
        <v>7</v>
      </c>
      <c r="AA199" s="104" t="s">
        <v>39</v>
      </c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</row>
    <row r="200" spans="1:44" s="83" customFormat="1" x14ac:dyDescent="0.25">
      <c r="A200" s="84"/>
      <c r="B200" s="84"/>
      <c r="C200" s="84"/>
      <c r="D200" s="84"/>
      <c r="E200" s="84"/>
      <c r="F200" s="84"/>
      <c r="G200" s="84"/>
      <c r="H200" s="84"/>
      <c r="I200" s="94"/>
      <c r="J200" s="85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</row>
    <row r="201" spans="1:44" s="83" customFormat="1" x14ac:dyDescent="0.25">
      <c r="A201" s="87"/>
      <c r="B201" s="87"/>
      <c r="C201" s="87"/>
      <c r="D201" s="87"/>
      <c r="E201" s="87"/>
      <c r="F201" s="87"/>
      <c r="G201" s="87"/>
      <c r="H201" s="87"/>
      <c r="I201" s="95"/>
      <c r="J201" s="88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</row>
    <row r="202" spans="1:44" s="83" customFormat="1" x14ac:dyDescent="0.25">
      <c r="A202" s="84"/>
      <c r="B202" s="84"/>
      <c r="C202" s="84"/>
      <c r="D202" s="84"/>
      <c r="E202" s="84"/>
      <c r="F202" s="84"/>
      <c r="G202" s="84"/>
      <c r="H202" s="84"/>
      <c r="I202" s="94"/>
      <c r="J202" s="85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</row>
    <row r="203" spans="1:44" s="83" customFormat="1" x14ac:dyDescent="0.25">
      <c r="A203" s="87"/>
      <c r="B203" s="87"/>
      <c r="C203" s="87"/>
      <c r="D203" s="87"/>
      <c r="E203" s="87"/>
      <c r="F203" s="87"/>
      <c r="G203" s="87"/>
      <c r="H203" s="87"/>
      <c r="I203" s="95"/>
      <c r="J203" s="88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</row>
    <row r="204" spans="1:44" s="83" customFormat="1" x14ac:dyDescent="0.25">
      <c r="A204" s="84"/>
      <c r="B204" s="84"/>
      <c r="C204" s="84"/>
      <c r="D204" s="84"/>
      <c r="E204" s="84"/>
      <c r="F204" s="84"/>
      <c r="G204" s="84"/>
      <c r="H204" s="84"/>
      <c r="I204" s="94"/>
      <c r="J204" s="85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</row>
    <row r="205" spans="1:44" s="83" customFormat="1" x14ac:dyDescent="0.25">
      <c r="A205" s="87"/>
      <c r="B205" s="87"/>
      <c r="C205" s="87"/>
      <c r="D205" s="87"/>
      <c r="E205" s="87"/>
      <c r="F205" s="87"/>
      <c r="G205" s="87"/>
      <c r="H205" s="87"/>
      <c r="I205" s="95"/>
      <c r="J205" s="88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</row>
    <row r="206" spans="1:44" s="83" customFormat="1" x14ac:dyDescent="0.25">
      <c r="A206" s="84"/>
      <c r="B206" s="84"/>
      <c r="C206" s="84"/>
      <c r="D206" s="84"/>
      <c r="E206" s="84"/>
      <c r="F206" s="84"/>
      <c r="G206" s="84"/>
      <c r="H206" s="84"/>
      <c r="I206" s="94"/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</row>
    <row r="207" spans="1:44" s="83" customFormat="1" x14ac:dyDescent="0.25">
      <c r="A207" s="87"/>
      <c r="B207" s="87"/>
      <c r="C207" s="87"/>
      <c r="D207" s="87"/>
      <c r="E207" s="87"/>
      <c r="F207" s="87"/>
      <c r="G207" s="87"/>
      <c r="H207" s="87"/>
      <c r="I207" s="95"/>
      <c r="J207" s="88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</row>
    <row r="208" spans="1:44" s="83" customFormat="1" x14ac:dyDescent="0.25">
      <c r="A208" s="84"/>
      <c r="B208" s="84"/>
      <c r="C208" s="84"/>
      <c r="D208" s="84"/>
      <c r="E208" s="84"/>
      <c r="F208" s="84"/>
      <c r="G208" s="84"/>
      <c r="H208" s="84"/>
      <c r="I208" s="94"/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</row>
    <row r="209" spans="1:30" ht="15.75" thickBot="1" x14ac:dyDescent="0.3">
      <c r="A209" s="87"/>
      <c r="B209" s="87"/>
      <c r="C209" s="87"/>
      <c r="D209" s="87"/>
      <c r="E209" s="87"/>
      <c r="F209" s="87"/>
      <c r="G209" s="87"/>
      <c r="H209" s="87"/>
      <c r="I209" s="87"/>
      <c r="J209" s="88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30" ht="16.5" thickTop="1" thickBot="1" x14ac:dyDescent="0.3">
      <c r="A210" s="84" t="s">
        <v>825</v>
      </c>
      <c r="B210" s="84" t="s">
        <v>244</v>
      </c>
      <c r="C210" s="84" t="s">
        <v>245</v>
      </c>
      <c r="D210" s="84">
        <v>55.9</v>
      </c>
      <c r="E210" s="84">
        <v>4895000</v>
      </c>
      <c r="F210" s="84">
        <v>1.1420000000000001E-5</v>
      </c>
      <c r="G210" s="84"/>
      <c r="H210" s="84"/>
      <c r="I210" s="84"/>
      <c r="J210" s="85"/>
      <c r="K210" s="84"/>
      <c r="L210" s="84"/>
      <c r="M210" s="84"/>
      <c r="N210" s="84"/>
      <c r="O210" s="84"/>
      <c r="P210" s="84"/>
      <c r="Q210" s="84"/>
      <c r="R210" s="84" t="s">
        <v>246</v>
      </c>
      <c r="S210" s="84"/>
      <c r="T210" s="84">
        <v>13</v>
      </c>
      <c r="U210" s="84"/>
      <c r="V210" s="84"/>
      <c r="W210" s="84"/>
      <c r="X210" s="84"/>
      <c r="Y210" s="84"/>
      <c r="Z210" s="86" t="s">
        <v>28</v>
      </c>
      <c r="AA210" s="86" t="s">
        <v>29</v>
      </c>
      <c r="AB210" s="86" t="s">
        <v>30</v>
      </c>
      <c r="AC210" s="86" t="s">
        <v>31</v>
      </c>
      <c r="AD210" s="86" t="s">
        <v>32</v>
      </c>
    </row>
    <row r="211" spans="1:30" ht="15.75" thickTop="1" x14ac:dyDescent="0.25">
      <c r="A211" s="87" t="s">
        <v>826</v>
      </c>
      <c r="B211" s="87" t="s">
        <v>244</v>
      </c>
      <c r="C211" s="87" t="s">
        <v>245</v>
      </c>
      <c r="D211" s="87" t="s">
        <v>97</v>
      </c>
      <c r="E211" s="87">
        <v>4737000</v>
      </c>
      <c r="F211" s="87">
        <v>0</v>
      </c>
      <c r="G211" s="87"/>
      <c r="H211" s="87"/>
      <c r="I211" s="87"/>
      <c r="J211" s="88"/>
      <c r="K211" s="87"/>
      <c r="L211" s="87"/>
      <c r="M211" s="87"/>
      <c r="N211" s="87"/>
      <c r="O211" s="87"/>
      <c r="P211" s="87"/>
      <c r="Q211" s="87"/>
      <c r="R211" s="87" t="s">
        <v>28</v>
      </c>
      <c r="S211" s="87"/>
      <c r="T211" s="87">
        <v>245</v>
      </c>
      <c r="U211" s="87"/>
      <c r="V211" s="87"/>
      <c r="W211" s="87"/>
      <c r="X211" s="87"/>
      <c r="Y211" s="87"/>
      <c r="Z211" s="89">
        <v>120</v>
      </c>
      <c r="AA211" s="91">
        <v>0.81957412347560976</v>
      </c>
      <c r="AB211" s="90">
        <v>1.7363899360042081</v>
      </c>
      <c r="AC211" s="90">
        <v>2.2763248884139058</v>
      </c>
      <c r="AD211" s="90">
        <v>1.6107629826312413</v>
      </c>
    </row>
    <row r="212" spans="1:30" ht="15.75" thickBot="1" x14ac:dyDescent="0.3">
      <c r="A212" s="84" t="s">
        <v>827</v>
      </c>
      <c r="B212" s="84" t="s">
        <v>244</v>
      </c>
      <c r="C212" s="84" t="s">
        <v>245</v>
      </c>
      <c r="D212" s="84" t="s">
        <v>97</v>
      </c>
      <c r="E212" s="84">
        <v>4867000</v>
      </c>
      <c r="F212" s="84">
        <v>0</v>
      </c>
      <c r="G212" s="84"/>
      <c r="H212" s="84"/>
      <c r="I212" s="84"/>
      <c r="J212" s="85"/>
      <c r="K212" s="84"/>
      <c r="L212" s="84"/>
      <c r="M212" s="84"/>
      <c r="N212" s="84"/>
      <c r="O212" s="84"/>
      <c r="P212" s="84"/>
      <c r="Q212" s="84"/>
      <c r="R212" s="84" t="s">
        <v>33</v>
      </c>
      <c r="S212" s="84"/>
      <c r="T212" s="84">
        <v>250</v>
      </c>
      <c r="U212" s="84"/>
      <c r="V212" s="84"/>
      <c r="W212" s="84"/>
      <c r="X212" s="84"/>
      <c r="Y212" s="84"/>
      <c r="Z212" s="92">
        <v>0</v>
      </c>
      <c r="AA212" s="93">
        <v>1</v>
      </c>
      <c r="AB212" s="93">
        <v>1</v>
      </c>
      <c r="AC212" s="93">
        <v>1</v>
      </c>
      <c r="AD212" s="93">
        <v>1</v>
      </c>
    </row>
    <row r="213" spans="1:30" ht="16.5" thickTop="1" thickBot="1" x14ac:dyDescent="0.3">
      <c r="A213" s="87" t="s">
        <v>671</v>
      </c>
      <c r="B213" s="87" t="s">
        <v>244</v>
      </c>
      <c r="C213" s="87" t="s">
        <v>245</v>
      </c>
      <c r="D213" s="87">
        <v>961.6</v>
      </c>
      <c r="E213" s="87">
        <v>4123000</v>
      </c>
      <c r="F213" s="87">
        <v>2.332E-4</v>
      </c>
      <c r="G213" s="87">
        <v>81.957412347560975</v>
      </c>
      <c r="H213" s="87">
        <v>120</v>
      </c>
      <c r="I213" s="95">
        <v>4.4061997507341841</v>
      </c>
      <c r="J213" s="88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>
        <v>1</v>
      </c>
      <c r="V213" s="87">
        <v>120</v>
      </c>
      <c r="W213" s="87">
        <v>4.4061997507341841</v>
      </c>
      <c r="X213" s="87"/>
      <c r="Y213" s="87"/>
    </row>
    <row r="214" spans="1:30" x14ac:dyDescent="0.25">
      <c r="A214" s="84" t="s">
        <v>672</v>
      </c>
      <c r="B214" s="84" t="s">
        <v>244</v>
      </c>
      <c r="C214" s="84" t="s">
        <v>245</v>
      </c>
      <c r="D214" s="84">
        <v>1110</v>
      </c>
      <c r="E214" s="84">
        <v>4144000</v>
      </c>
      <c r="F214" s="84">
        <v>2.6790000000000001E-4</v>
      </c>
      <c r="G214" s="84">
        <v>173.6389936004208</v>
      </c>
      <c r="H214" s="84">
        <v>120</v>
      </c>
      <c r="I214" s="94">
        <v>5.1569783945174574</v>
      </c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>
        <v>2</v>
      </c>
      <c r="V214" s="84">
        <v>120</v>
      </c>
      <c r="W214" s="84">
        <v>5.1569783945174574</v>
      </c>
      <c r="X214" s="84"/>
      <c r="Y214" s="84"/>
      <c r="Z214" s="96" t="s">
        <v>34</v>
      </c>
      <c r="AA214" s="110">
        <v>3.2650000686144745E-3</v>
      </c>
    </row>
    <row r="215" spans="1:30" x14ac:dyDescent="0.25">
      <c r="A215" s="87" t="s">
        <v>673</v>
      </c>
      <c r="B215" s="87" t="s">
        <v>244</v>
      </c>
      <c r="C215" s="87" t="s">
        <v>245</v>
      </c>
      <c r="D215" s="87">
        <v>1980</v>
      </c>
      <c r="E215" s="87">
        <v>4070000</v>
      </c>
      <c r="F215" s="87">
        <v>4.8660000000000001E-4</v>
      </c>
      <c r="G215" s="87">
        <v>227.63248884139057</v>
      </c>
      <c r="H215" s="87">
        <v>120</v>
      </c>
      <c r="I215" s="95">
        <v>5.4277324374138445</v>
      </c>
      <c r="J215" s="88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>
        <v>3</v>
      </c>
      <c r="V215" s="87">
        <v>120</v>
      </c>
      <c r="W215" s="87">
        <v>5.4277324374138445</v>
      </c>
      <c r="X215" s="87"/>
      <c r="Y215" s="87"/>
      <c r="Z215" s="98" t="s">
        <v>35</v>
      </c>
      <c r="AA215" s="99">
        <v>4.6051701859880927</v>
      </c>
    </row>
    <row r="216" spans="1:30" x14ac:dyDescent="0.25">
      <c r="A216" s="84" t="s">
        <v>674</v>
      </c>
      <c r="B216" s="84" t="s">
        <v>244</v>
      </c>
      <c r="C216" s="84" t="s">
        <v>245</v>
      </c>
      <c r="D216" s="84">
        <v>1169</v>
      </c>
      <c r="E216" s="84">
        <v>4119000</v>
      </c>
      <c r="F216" s="84">
        <v>2.8370000000000001E-4</v>
      </c>
      <c r="G216" s="84">
        <v>100</v>
      </c>
      <c r="H216" s="84">
        <v>0</v>
      </c>
      <c r="I216" s="94">
        <v>4.6051701859880918</v>
      </c>
      <c r="J216" s="85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>
        <v>4</v>
      </c>
      <c r="V216" s="84">
        <v>0</v>
      </c>
      <c r="W216" s="84">
        <v>4.6051701859880918</v>
      </c>
      <c r="X216" s="84"/>
      <c r="Y216" s="84"/>
      <c r="Z216" s="98" t="s">
        <v>819</v>
      </c>
      <c r="AA216" s="100">
        <v>0.29131114394425905</v>
      </c>
    </row>
    <row r="217" spans="1:30" x14ac:dyDescent="0.25">
      <c r="A217" s="87" t="s">
        <v>675</v>
      </c>
      <c r="B217" s="87" t="s">
        <v>244</v>
      </c>
      <c r="C217" s="87" t="s">
        <v>245</v>
      </c>
      <c r="D217" s="87">
        <v>711.9</v>
      </c>
      <c r="E217" s="87">
        <v>4568000</v>
      </c>
      <c r="F217" s="87">
        <v>1.5589999999999999E-4</v>
      </c>
      <c r="G217" s="87">
        <v>100</v>
      </c>
      <c r="H217" s="87">
        <v>0</v>
      </c>
      <c r="I217" s="95">
        <v>4.6051701859880918</v>
      </c>
      <c r="J217" s="88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>
        <v>5</v>
      </c>
      <c r="V217" s="87">
        <v>0</v>
      </c>
      <c r="W217" s="87">
        <v>4.6051701859880918</v>
      </c>
      <c r="X217" s="87"/>
      <c r="Y217" s="87"/>
      <c r="Z217" s="98" t="s">
        <v>820</v>
      </c>
      <c r="AA217" s="101" t="s">
        <v>45</v>
      </c>
    </row>
    <row r="218" spans="1:30" x14ac:dyDescent="0.25">
      <c r="A218" s="84" t="s">
        <v>676</v>
      </c>
      <c r="B218" s="84" t="s">
        <v>244</v>
      </c>
      <c r="C218" s="84" t="s">
        <v>245</v>
      </c>
      <c r="D218" s="84">
        <v>817.1</v>
      </c>
      <c r="E218" s="84">
        <v>3785000</v>
      </c>
      <c r="F218" s="84">
        <v>2.1589999999999999E-4</v>
      </c>
      <c r="G218" s="84">
        <v>100</v>
      </c>
      <c r="H218" s="84">
        <v>0</v>
      </c>
      <c r="I218" s="94">
        <v>4.6051701859880918</v>
      </c>
      <c r="J218" s="85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>
        <v>6</v>
      </c>
      <c r="V218" s="84">
        <v>0</v>
      </c>
      <c r="W218" s="84">
        <v>4.6051701859880918</v>
      </c>
      <c r="X218" s="84"/>
      <c r="Y218" s="84"/>
      <c r="Z218" s="98" t="s">
        <v>822</v>
      </c>
      <c r="AA218" s="102">
        <v>0</v>
      </c>
    </row>
    <row r="219" spans="1:30" ht="15.75" thickBot="1" x14ac:dyDescent="0.3">
      <c r="A219" s="87"/>
      <c r="B219" s="87"/>
      <c r="C219" s="87"/>
      <c r="D219" s="87"/>
      <c r="E219" s="87"/>
      <c r="F219" s="87"/>
      <c r="G219" s="87"/>
      <c r="H219" s="87"/>
      <c r="I219" s="95"/>
      <c r="J219" s="88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103" t="s">
        <v>7</v>
      </c>
      <c r="AA219" s="104" t="s">
        <v>39</v>
      </c>
    </row>
    <row r="220" spans="1:30" x14ac:dyDescent="0.25">
      <c r="A220" s="84"/>
      <c r="B220" s="84"/>
      <c r="C220" s="84"/>
      <c r="D220" s="84"/>
      <c r="E220" s="84"/>
      <c r="F220" s="84"/>
      <c r="G220" s="84"/>
      <c r="H220" s="84"/>
      <c r="I220" s="94"/>
      <c r="J220" s="85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spans="1:30" x14ac:dyDescent="0.25">
      <c r="A221" s="87"/>
      <c r="B221" s="87"/>
      <c r="C221" s="87"/>
      <c r="D221" s="87"/>
      <c r="E221" s="87"/>
      <c r="F221" s="87"/>
      <c r="G221" s="87"/>
      <c r="H221" s="87"/>
      <c r="I221" s="95"/>
      <c r="J221" s="88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30" x14ac:dyDescent="0.25">
      <c r="A222" s="84"/>
      <c r="B222" s="84"/>
      <c r="C222" s="84"/>
      <c r="D222" s="84"/>
      <c r="E222" s="84"/>
      <c r="F222" s="84"/>
      <c r="G222" s="84"/>
      <c r="H222" s="84"/>
      <c r="I222" s="94"/>
      <c r="J222" s="85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 spans="1:30" x14ac:dyDescent="0.25">
      <c r="A223" s="87"/>
      <c r="B223" s="87"/>
      <c r="C223" s="87"/>
      <c r="D223" s="87"/>
      <c r="E223" s="87"/>
      <c r="F223" s="87"/>
      <c r="G223" s="87"/>
      <c r="H223" s="87"/>
      <c r="I223" s="95"/>
      <c r="J223" s="88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spans="1:30" x14ac:dyDescent="0.25">
      <c r="A224" s="84"/>
      <c r="B224" s="84"/>
      <c r="C224" s="84"/>
      <c r="D224" s="84"/>
      <c r="E224" s="84"/>
      <c r="F224" s="84"/>
      <c r="G224" s="84"/>
      <c r="H224" s="84"/>
      <c r="I224" s="94"/>
      <c r="J224" s="85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 spans="1:30" x14ac:dyDescent="0.25">
      <c r="A225" s="87"/>
      <c r="B225" s="87"/>
      <c r="C225" s="87"/>
      <c r="D225" s="87"/>
      <c r="E225" s="87"/>
      <c r="F225" s="87"/>
      <c r="G225" s="87"/>
      <c r="H225" s="87"/>
      <c r="I225" s="95"/>
      <c r="J225" s="88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spans="1:30" x14ac:dyDescent="0.25">
      <c r="A226" s="84"/>
      <c r="B226" s="84"/>
      <c r="C226" s="84"/>
      <c r="D226" s="84"/>
      <c r="E226" s="84"/>
      <c r="F226" s="84"/>
      <c r="G226" s="84"/>
      <c r="H226" s="84"/>
      <c r="I226" s="94"/>
      <c r="J226" s="85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 spans="1:30" x14ac:dyDescent="0.25">
      <c r="A227" s="87"/>
      <c r="B227" s="87"/>
      <c r="C227" s="87"/>
      <c r="D227" s="87"/>
      <c r="E227" s="87"/>
      <c r="F227" s="87"/>
      <c r="G227" s="87"/>
      <c r="H227" s="87"/>
      <c r="I227" s="95"/>
      <c r="J227" s="88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spans="1:30" x14ac:dyDescent="0.25">
      <c r="A228" s="84"/>
      <c r="B228" s="84"/>
      <c r="C228" s="84"/>
      <c r="D228" s="84"/>
      <c r="E228" s="84"/>
      <c r="F228" s="84"/>
      <c r="G228" s="84"/>
      <c r="H228" s="84"/>
      <c r="I228" s="94"/>
      <c r="J228" s="85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 spans="1:30" ht="15.75" thickBot="1" x14ac:dyDescent="0.3">
      <c r="A229" s="87"/>
      <c r="B229" s="87"/>
      <c r="C229" s="87"/>
      <c r="D229" s="87"/>
      <c r="E229" s="87"/>
      <c r="F229" s="87"/>
      <c r="G229" s="87"/>
      <c r="H229" s="87"/>
      <c r="I229" s="87"/>
      <c r="J229" s="88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spans="1:30" ht="16.5" thickTop="1" thickBot="1" x14ac:dyDescent="0.3">
      <c r="A230" s="84" t="s">
        <v>825</v>
      </c>
      <c r="B230" s="84" t="s">
        <v>262</v>
      </c>
      <c r="C230" s="84" t="s">
        <v>263</v>
      </c>
      <c r="D230" s="84">
        <v>830.7</v>
      </c>
      <c r="E230" s="84">
        <v>4895000</v>
      </c>
      <c r="F230" s="84">
        <v>1.697E-4</v>
      </c>
      <c r="G230" s="84"/>
      <c r="H230" s="84"/>
      <c r="I230" s="84"/>
      <c r="J230" s="85"/>
      <c r="K230" s="84"/>
      <c r="L230" s="84"/>
      <c r="M230" s="84"/>
      <c r="N230" s="84"/>
      <c r="O230" s="84"/>
      <c r="P230" s="84"/>
      <c r="Q230" s="84"/>
      <c r="R230" s="84" t="s">
        <v>264</v>
      </c>
      <c r="S230" s="84"/>
      <c r="T230" s="84">
        <v>14</v>
      </c>
      <c r="U230" s="84"/>
      <c r="V230" s="84"/>
      <c r="W230" s="84"/>
      <c r="X230" s="84"/>
      <c r="Y230" s="84"/>
      <c r="Z230" s="86" t="s">
        <v>28</v>
      </c>
      <c r="AA230" s="86" t="s">
        <v>29</v>
      </c>
      <c r="AB230" s="86" t="s">
        <v>30</v>
      </c>
      <c r="AC230" s="86" t="s">
        <v>31</v>
      </c>
      <c r="AD230" s="86" t="s">
        <v>32</v>
      </c>
    </row>
    <row r="231" spans="1:30" ht="15.75" thickTop="1" x14ac:dyDescent="0.25">
      <c r="A231" s="87" t="s">
        <v>826</v>
      </c>
      <c r="B231" s="87" t="s">
        <v>262</v>
      </c>
      <c r="C231" s="87" t="s">
        <v>263</v>
      </c>
      <c r="D231" s="87">
        <v>858.2</v>
      </c>
      <c r="E231" s="87">
        <v>4737000</v>
      </c>
      <c r="F231" s="87">
        <v>1.8120000000000001E-4</v>
      </c>
      <c r="G231" s="87"/>
      <c r="H231" s="87"/>
      <c r="I231" s="87"/>
      <c r="J231" s="88"/>
      <c r="K231" s="87"/>
      <c r="L231" s="87"/>
      <c r="M231" s="87"/>
      <c r="N231" s="87"/>
      <c r="O231" s="87"/>
      <c r="P231" s="87"/>
      <c r="Q231" s="87"/>
      <c r="R231" s="87" t="s">
        <v>28</v>
      </c>
      <c r="S231" s="87"/>
      <c r="T231" s="87">
        <v>265</v>
      </c>
      <c r="U231" s="87"/>
      <c r="V231" s="87"/>
      <c r="W231" s="87"/>
      <c r="X231" s="87"/>
      <c r="Y231" s="87"/>
      <c r="Z231" s="89">
        <v>120</v>
      </c>
      <c r="AA231" s="91">
        <v>0.37244685844182734</v>
      </c>
      <c r="AB231" s="91">
        <v>0.38079965698589185</v>
      </c>
      <c r="AC231" s="91">
        <v>0.38416500756912841</v>
      </c>
      <c r="AD231" s="91">
        <v>0.37913717433228261</v>
      </c>
    </row>
    <row r="232" spans="1:30" ht="15.75" thickBot="1" x14ac:dyDescent="0.3">
      <c r="A232" s="84" t="s">
        <v>827</v>
      </c>
      <c r="B232" s="84" t="s">
        <v>262</v>
      </c>
      <c r="C232" s="84" t="s">
        <v>263</v>
      </c>
      <c r="D232" s="84">
        <v>516</v>
      </c>
      <c r="E232" s="84">
        <v>4867000</v>
      </c>
      <c r="F232" s="84">
        <v>1.06E-4</v>
      </c>
      <c r="G232" s="84"/>
      <c r="H232" s="84"/>
      <c r="I232" s="84"/>
      <c r="J232" s="85"/>
      <c r="K232" s="84"/>
      <c r="L232" s="84"/>
      <c r="M232" s="84"/>
      <c r="N232" s="84"/>
      <c r="O232" s="84"/>
      <c r="P232" s="84"/>
      <c r="Q232" s="84"/>
      <c r="R232" s="84" t="s">
        <v>33</v>
      </c>
      <c r="S232" s="84"/>
      <c r="T232" s="84">
        <v>270</v>
      </c>
      <c r="U232" s="84"/>
      <c r="V232" s="84"/>
      <c r="W232" s="84"/>
      <c r="X232" s="84"/>
      <c r="Y232" s="84"/>
      <c r="Z232" s="92">
        <v>0</v>
      </c>
      <c r="AA232" s="93">
        <v>1</v>
      </c>
      <c r="AB232" s="93">
        <v>1</v>
      </c>
      <c r="AC232" s="93">
        <v>1</v>
      </c>
      <c r="AD232" s="93">
        <v>1</v>
      </c>
    </row>
    <row r="233" spans="1:30" ht="16.5" thickTop="1" thickBot="1" x14ac:dyDescent="0.3">
      <c r="A233" s="87" t="s">
        <v>677</v>
      </c>
      <c r="B233" s="87" t="s">
        <v>262</v>
      </c>
      <c r="C233" s="87" t="s">
        <v>263</v>
      </c>
      <c r="D233" s="87">
        <v>281000</v>
      </c>
      <c r="E233" s="87">
        <v>4292000</v>
      </c>
      <c r="F233" s="87">
        <v>6.5460000000000004E-2</v>
      </c>
      <c r="G233" s="87">
        <v>37.244685844182733</v>
      </c>
      <c r="H233" s="87">
        <v>120</v>
      </c>
      <c r="I233" s="95">
        <v>3.6175092727472569</v>
      </c>
      <c r="J233" s="88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>
        <v>1</v>
      </c>
      <c r="V233" s="87">
        <v>120</v>
      </c>
      <c r="W233" s="87">
        <v>3.6175092727472569</v>
      </c>
      <c r="X233" s="87"/>
      <c r="Y233" s="87"/>
    </row>
    <row r="234" spans="1:30" x14ac:dyDescent="0.25">
      <c r="A234" s="84" t="s">
        <v>678</v>
      </c>
      <c r="B234" s="84" t="s">
        <v>262</v>
      </c>
      <c r="C234" s="84" t="s">
        <v>263</v>
      </c>
      <c r="D234" s="84">
        <v>305500</v>
      </c>
      <c r="E234" s="84">
        <v>4279000</v>
      </c>
      <c r="F234" s="84">
        <v>7.1379999999999999E-2</v>
      </c>
      <c r="G234" s="84">
        <v>38.079965698589184</v>
      </c>
      <c r="H234" s="84">
        <v>120</v>
      </c>
      <c r="I234" s="94">
        <v>3.639688309150416</v>
      </c>
      <c r="J234" s="85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>
        <v>2</v>
      </c>
      <c r="V234" s="84">
        <v>120</v>
      </c>
      <c r="W234" s="84">
        <v>3.639688309150416</v>
      </c>
      <c r="X234" s="84"/>
      <c r="Y234" s="84"/>
      <c r="Z234" s="96" t="s">
        <v>34</v>
      </c>
      <c r="AA234" s="110">
        <v>-8.0828497265537595E-3</v>
      </c>
    </row>
    <row r="235" spans="1:30" x14ac:dyDescent="0.25">
      <c r="A235" s="87" t="s">
        <v>679</v>
      </c>
      <c r="B235" s="87" t="s">
        <v>262</v>
      </c>
      <c r="C235" s="87" t="s">
        <v>263</v>
      </c>
      <c r="D235" s="87">
        <v>291500</v>
      </c>
      <c r="E235" s="87">
        <v>4310000</v>
      </c>
      <c r="F235" s="87">
        <v>6.7629999999999996E-2</v>
      </c>
      <c r="G235" s="87">
        <v>38.416500756912839</v>
      </c>
      <c r="H235" s="87">
        <v>120</v>
      </c>
      <c r="I235" s="95">
        <v>3.6484870745072491</v>
      </c>
      <c r="J235" s="88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>
        <v>3</v>
      </c>
      <c r="V235" s="87">
        <v>120</v>
      </c>
      <c r="W235" s="87">
        <v>3.6484870745072491</v>
      </c>
      <c r="X235" s="87"/>
      <c r="Y235" s="87"/>
      <c r="Z235" s="98" t="s">
        <v>35</v>
      </c>
      <c r="AA235" s="99">
        <v>4.6051701859880909</v>
      </c>
    </row>
    <row r="236" spans="1:30" x14ac:dyDescent="0.25">
      <c r="A236" s="84" t="s">
        <v>680</v>
      </c>
      <c r="B236" s="84" t="s">
        <v>262</v>
      </c>
      <c r="C236" s="84" t="s">
        <v>263</v>
      </c>
      <c r="D236" s="84">
        <v>682600</v>
      </c>
      <c r="E236" s="84">
        <v>3888000</v>
      </c>
      <c r="F236" s="84">
        <v>0.17549999999999999</v>
      </c>
      <c r="G236" s="84">
        <v>100</v>
      </c>
      <c r="H236" s="84">
        <v>0</v>
      </c>
      <c r="I236" s="94">
        <v>4.6051701859880918</v>
      </c>
      <c r="J236" s="85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>
        <v>4</v>
      </c>
      <c r="V236" s="84">
        <v>0</v>
      </c>
      <c r="W236" s="84">
        <v>4.6051701859880918</v>
      </c>
      <c r="X236" s="84"/>
      <c r="Y236" s="84"/>
      <c r="Z236" s="98" t="s">
        <v>819</v>
      </c>
      <c r="AA236" s="100">
        <v>0.99963897850935823</v>
      </c>
    </row>
    <row r="237" spans="1:30" x14ac:dyDescent="0.25">
      <c r="A237" s="87" t="s">
        <v>681</v>
      </c>
      <c r="B237" s="87" t="s">
        <v>262</v>
      </c>
      <c r="C237" s="87" t="s">
        <v>263</v>
      </c>
      <c r="D237" s="87">
        <v>777200</v>
      </c>
      <c r="E237" s="87">
        <v>4152000</v>
      </c>
      <c r="F237" s="87">
        <v>0.18720000000000001</v>
      </c>
      <c r="G237" s="87">
        <v>100</v>
      </c>
      <c r="H237" s="87">
        <v>0</v>
      </c>
      <c r="I237" s="95">
        <v>4.6051701859880918</v>
      </c>
      <c r="J237" s="88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>
        <v>5</v>
      </c>
      <c r="V237" s="87">
        <v>0</v>
      </c>
      <c r="W237" s="87">
        <v>4.6051701859880918</v>
      </c>
      <c r="X237" s="87"/>
      <c r="Y237" s="87"/>
      <c r="Z237" s="98" t="s">
        <v>820</v>
      </c>
      <c r="AA237" s="102">
        <v>85.755297204501986</v>
      </c>
    </row>
    <row r="238" spans="1:30" x14ac:dyDescent="0.25">
      <c r="A238" s="84" t="s">
        <v>682</v>
      </c>
      <c r="B238" s="84" t="s">
        <v>262</v>
      </c>
      <c r="C238" s="84" t="s">
        <v>263</v>
      </c>
      <c r="D238" s="84">
        <v>712300</v>
      </c>
      <c r="E238" s="84">
        <v>4051000</v>
      </c>
      <c r="F238" s="84">
        <v>0.17580000000000001</v>
      </c>
      <c r="G238" s="84">
        <v>100</v>
      </c>
      <c r="H238" s="84">
        <v>0</v>
      </c>
      <c r="I238" s="94">
        <v>4.6051701859880918</v>
      </c>
      <c r="J238" s="85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>
        <v>6</v>
      </c>
      <c r="V238" s="84">
        <v>0</v>
      </c>
      <c r="W238" s="84">
        <v>4.6051701859880918</v>
      </c>
      <c r="X238" s="84"/>
      <c r="Y238" s="84"/>
      <c r="Z238" s="98" t="s">
        <v>822</v>
      </c>
      <c r="AA238" s="102">
        <v>16.165699453107518</v>
      </c>
    </row>
    <row r="239" spans="1:30" ht="15.75" thickBot="1" x14ac:dyDescent="0.3">
      <c r="A239" s="87"/>
      <c r="B239" s="87"/>
      <c r="C239" s="87"/>
      <c r="D239" s="87"/>
      <c r="E239" s="87"/>
      <c r="F239" s="87"/>
      <c r="G239" s="87"/>
      <c r="H239" s="87"/>
      <c r="I239" s="95"/>
      <c r="J239" s="88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103" t="s">
        <v>7</v>
      </c>
      <c r="AA239" s="104" t="s">
        <v>39</v>
      </c>
    </row>
    <row r="240" spans="1:30" x14ac:dyDescent="0.25">
      <c r="A240" s="84"/>
      <c r="B240" s="84"/>
      <c r="C240" s="84"/>
      <c r="D240" s="84"/>
      <c r="E240" s="84"/>
      <c r="F240" s="84"/>
      <c r="G240" s="84"/>
      <c r="H240" s="84"/>
      <c r="I240" s="94"/>
      <c r="J240" s="85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spans="1:44" x14ac:dyDescent="0.25">
      <c r="A241" s="87"/>
      <c r="B241" s="87"/>
      <c r="C241" s="87"/>
      <c r="D241" s="87"/>
      <c r="E241" s="87"/>
      <c r="F241" s="87"/>
      <c r="G241" s="87"/>
      <c r="H241" s="87"/>
      <c r="I241" s="95"/>
      <c r="J241" s="88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44" x14ac:dyDescent="0.25">
      <c r="A242" s="84"/>
      <c r="B242" s="84"/>
      <c r="C242" s="84"/>
      <c r="D242" s="84"/>
      <c r="E242" s="84"/>
      <c r="F242" s="84"/>
      <c r="G242" s="84"/>
      <c r="H242" s="84"/>
      <c r="I242" s="94"/>
      <c r="J242" s="85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 spans="1:44" x14ac:dyDescent="0.25">
      <c r="A243" s="87"/>
      <c r="B243" s="87"/>
      <c r="C243" s="87"/>
      <c r="D243" s="87"/>
      <c r="E243" s="87"/>
      <c r="F243" s="87"/>
      <c r="G243" s="87"/>
      <c r="H243" s="87"/>
      <c r="I243" s="95"/>
      <c r="J243" s="88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spans="1:44" x14ac:dyDescent="0.25">
      <c r="A244" s="84"/>
      <c r="B244" s="84"/>
      <c r="C244" s="84"/>
      <c r="D244" s="84"/>
      <c r="E244" s="84"/>
      <c r="F244" s="84"/>
      <c r="G244" s="84"/>
      <c r="H244" s="84"/>
      <c r="I244" s="94"/>
      <c r="J244" s="85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 spans="1:44" x14ac:dyDescent="0.25">
      <c r="A245" s="87"/>
      <c r="B245" s="87"/>
      <c r="C245" s="87"/>
      <c r="D245" s="87"/>
      <c r="E245" s="87"/>
      <c r="F245" s="87"/>
      <c r="G245" s="87"/>
      <c r="H245" s="87"/>
      <c r="I245" s="95"/>
      <c r="J245" s="88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spans="1:44" x14ac:dyDescent="0.25">
      <c r="A246" s="84"/>
      <c r="B246" s="84"/>
      <c r="C246" s="84"/>
      <c r="D246" s="84"/>
      <c r="E246" s="84"/>
      <c r="F246" s="84"/>
      <c r="G246" s="84"/>
      <c r="H246" s="84"/>
      <c r="I246" s="94"/>
      <c r="J246" s="85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 spans="1:44" x14ac:dyDescent="0.25">
      <c r="A247" s="87"/>
      <c r="B247" s="87"/>
      <c r="C247" s="87"/>
      <c r="D247" s="87"/>
      <c r="E247" s="87"/>
      <c r="F247" s="87"/>
      <c r="G247" s="87"/>
      <c r="H247" s="87"/>
      <c r="I247" s="95"/>
      <c r="J247" s="88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spans="1:44" x14ac:dyDescent="0.25">
      <c r="A248" s="84"/>
      <c r="B248" s="84"/>
      <c r="C248" s="84"/>
      <c r="D248" s="84"/>
      <c r="E248" s="84"/>
      <c r="F248" s="84"/>
      <c r="G248" s="84"/>
      <c r="H248" s="84"/>
      <c r="I248" s="94"/>
      <c r="J248" s="85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 spans="1:44" s="83" customFormat="1" x14ac:dyDescent="0.25">
      <c r="A249" s="84"/>
      <c r="B249" s="84"/>
      <c r="C249" s="84"/>
      <c r="D249" s="84"/>
      <c r="E249" s="84"/>
      <c r="F249" s="84"/>
      <c r="G249" s="84"/>
      <c r="H249" s="84"/>
      <c r="I249" s="94"/>
      <c r="J249" s="85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</row>
    <row r="250" spans="1:44" s="83" customFormat="1" x14ac:dyDescent="0.25">
      <c r="A250" s="87"/>
      <c r="B250" s="87"/>
      <c r="C250" s="87"/>
      <c r="D250" s="87"/>
      <c r="E250" s="87"/>
      <c r="F250" s="87"/>
      <c r="G250" s="87"/>
      <c r="H250" s="87"/>
      <c r="I250" s="95"/>
      <c r="J250" s="88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</row>
    <row r="251" spans="1:44" s="83" customFormat="1" x14ac:dyDescent="0.25">
      <c r="A251" s="84"/>
      <c r="B251" s="84"/>
      <c r="C251" s="84"/>
      <c r="D251" s="84"/>
      <c r="E251" s="84"/>
      <c r="F251" s="84"/>
      <c r="G251" s="84"/>
      <c r="H251" s="84"/>
      <c r="I251" s="94"/>
      <c r="J251" s="85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</row>
    <row r="252" spans="1:44" s="83" customFormat="1" x14ac:dyDescent="0.25">
      <c r="A252" s="87"/>
      <c r="B252" s="87"/>
      <c r="C252" s="87"/>
      <c r="D252" s="87"/>
      <c r="E252" s="87"/>
      <c r="F252" s="87"/>
      <c r="G252" s="87"/>
      <c r="H252" s="87"/>
      <c r="I252" s="95"/>
      <c r="J252" s="88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</row>
    <row r="253" spans="1:44" s="83" customFormat="1" x14ac:dyDescent="0.25">
      <c r="A253" s="84"/>
      <c r="B253" s="84"/>
      <c r="C253" s="84"/>
      <c r="D253" s="84"/>
      <c r="E253" s="84"/>
      <c r="F253" s="84"/>
      <c r="G253" s="84"/>
      <c r="H253" s="84"/>
      <c r="I253" s="94"/>
      <c r="J253" s="85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</row>
    <row r="254" spans="1:44" ht="15.75" thickBot="1" x14ac:dyDescent="0.3">
      <c r="A254" s="87"/>
      <c r="B254" s="87"/>
      <c r="C254" s="87"/>
      <c r="D254" s="87"/>
      <c r="E254" s="87"/>
      <c r="F254" s="87"/>
      <c r="G254" s="87"/>
      <c r="H254" s="87"/>
      <c r="I254" s="87"/>
      <c r="J254" s="88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spans="1:44" ht="16.5" thickTop="1" thickBot="1" x14ac:dyDescent="0.3">
      <c r="A255" s="84" t="s">
        <v>825</v>
      </c>
      <c r="B255" s="84" t="s">
        <v>54</v>
      </c>
      <c r="C255" s="84" t="s">
        <v>55</v>
      </c>
      <c r="D255" s="84" t="s">
        <v>97</v>
      </c>
      <c r="E255" s="84">
        <v>4895000</v>
      </c>
      <c r="F255" s="84">
        <v>0</v>
      </c>
      <c r="G255" s="84"/>
      <c r="H255" s="84"/>
      <c r="I255" s="84"/>
      <c r="J255" s="85"/>
      <c r="K255" s="84"/>
      <c r="L255" s="84"/>
      <c r="M255" s="84"/>
      <c r="N255" s="84"/>
      <c r="O255" s="84"/>
      <c r="P255" s="84"/>
      <c r="Q255" s="84"/>
      <c r="R255" s="84" t="s">
        <v>280</v>
      </c>
      <c r="S255" s="84"/>
      <c r="T255" s="84">
        <v>17</v>
      </c>
      <c r="U255" s="84"/>
      <c r="V255" s="84"/>
      <c r="W255" s="84"/>
      <c r="X255" s="84"/>
      <c r="Y255" s="84"/>
      <c r="Z255" s="86" t="s">
        <v>28</v>
      </c>
      <c r="AA255" s="86" t="s">
        <v>29</v>
      </c>
      <c r="AB255" s="86" t="s">
        <v>30</v>
      </c>
      <c r="AC255" s="86" t="s">
        <v>31</v>
      </c>
      <c r="AD255" s="86" t="s">
        <v>32</v>
      </c>
    </row>
    <row r="256" spans="1:44" ht="15.75" thickTop="1" x14ac:dyDescent="0.25">
      <c r="A256" s="87" t="s">
        <v>826</v>
      </c>
      <c r="B256" s="87" t="s">
        <v>54</v>
      </c>
      <c r="C256" s="87" t="s">
        <v>55</v>
      </c>
      <c r="D256" s="87" t="s">
        <v>97</v>
      </c>
      <c r="E256" s="87">
        <v>4737000</v>
      </c>
      <c r="F256" s="87">
        <v>0</v>
      </c>
      <c r="G256" s="87"/>
      <c r="H256" s="87"/>
      <c r="I256" s="87"/>
      <c r="J256" s="88"/>
      <c r="K256" s="87"/>
      <c r="L256" s="87"/>
      <c r="M256" s="87"/>
      <c r="N256" s="87"/>
      <c r="O256" s="87"/>
      <c r="P256" s="87"/>
      <c r="Q256" s="87"/>
      <c r="R256" s="87" t="s">
        <v>28</v>
      </c>
      <c r="S256" s="87"/>
      <c r="T256" s="87">
        <v>325</v>
      </c>
      <c r="U256" s="87"/>
      <c r="V256" s="87"/>
      <c r="W256" s="87"/>
      <c r="X256" s="87"/>
      <c r="Y256" s="87"/>
      <c r="Z256" s="89">
        <v>120</v>
      </c>
      <c r="AA256" s="91">
        <v>0.13144132653061225</v>
      </c>
      <c r="AB256" s="91">
        <v>0.12250000000000001</v>
      </c>
      <c r="AC256" s="91">
        <v>0.13362944162436546</v>
      </c>
      <c r="AD256" s="91">
        <v>0.12919025605165924</v>
      </c>
    </row>
    <row r="257" spans="1:30" ht="15.75" thickBot="1" x14ac:dyDescent="0.3">
      <c r="A257" s="84" t="s">
        <v>827</v>
      </c>
      <c r="B257" s="84" t="s">
        <v>54</v>
      </c>
      <c r="C257" s="84" t="s">
        <v>55</v>
      </c>
      <c r="D257" s="84" t="s">
        <v>97</v>
      </c>
      <c r="E257" s="84">
        <v>4867000</v>
      </c>
      <c r="F257" s="84">
        <v>0</v>
      </c>
      <c r="G257" s="84"/>
      <c r="H257" s="84"/>
      <c r="I257" s="84"/>
      <c r="J257" s="85"/>
      <c r="K257" s="84"/>
      <c r="L257" s="84"/>
      <c r="M257" s="84"/>
      <c r="N257" s="84"/>
      <c r="O257" s="84"/>
      <c r="P257" s="84"/>
      <c r="Q257" s="84"/>
      <c r="R257" s="84" t="s">
        <v>33</v>
      </c>
      <c r="S257" s="84"/>
      <c r="T257" s="84">
        <v>330</v>
      </c>
      <c r="U257" s="84"/>
      <c r="V257" s="84"/>
      <c r="W257" s="84"/>
      <c r="X257" s="84"/>
      <c r="Y257" s="84"/>
      <c r="Z257" s="92">
        <v>0</v>
      </c>
      <c r="AA257" s="93">
        <v>1</v>
      </c>
      <c r="AB257" s="93">
        <v>1</v>
      </c>
      <c r="AC257" s="93">
        <v>1</v>
      </c>
      <c r="AD257" s="93">
        <v>1</v>
      </c>
    </row>
    <row r="258" spans="1:30" ht="16.5" thickTop="1" thickBot="1" x14ac:dyDescent="0.3">
      <c r="A258" s="87" t="s">
        <v>683</v>
      </c>
      <c r="B258" s="87" t="s">
        <v>54</v>
      </c>
      <c r="C258" s="87" t="s">
        <v>55</v>
      </c>
      <c r="D258" s="87">
        <v>8040</v>
      </c>
      <c r="E258" s="87">
        <v>3902000</v>
      </c>
      <c r="F258" s="87">
        <v>2.0609999999999999E-3</v>
      </c>
      <c r="G258" s="87">
        <v>13.144132653061224</v>
      </c>
      <c r="H258" s="87">
        <v>120</v>
      </c>
      <c r="I258" s="95">
        <v>2.5759754729741515</v>
      </c>
      <c r="J258" s="88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>
        <v>1</v>
      </c>
      <c r="V258" s="87">
        <v>120</v>
      </c>
      <c r="W258" s="87">
        <v>2.5759754729741515</v>
      </c>
      <c r="X258" s="87"/>
      <c r="Y258" s="87"/>
    </row>
    <row r="259" spans="1:30" x14ac:dyDescent="0.25">
      <c r="A259" s="84" t="s">
        <v>684</v>
      </c>
      <c r="B259" s="84" t="s">
        <v>54</v>
      </c>
      <c r="C259" s="84" t="s">
        <v>55</v>
      </c>
      <c r="D259" s="84">
        <v>8907</v>
      </c>
      <c r="E259" s="84">
        <v>4040000</v>
      </c>
      <c r="F259" s="84">
        <v>2.2049999999999999E-3</v>
      </c>
      <c r="G259" s="84">
        <v>12.250000000000002</v>
      </c>
      <c r="H259" s="84">
        <v>120</v>
      </c>
      <c r="I259" s="94">
        <v>2.5055259369907361</v>
      </c>
      <c r="J259" s="85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>
        <v>2</v>
      </c>
      <c r="V259" s="84">
        <v>120</v>
      </c>
      <c r="W259" s="84">
        <v>2.5055259369907361</v>
      </c>
      <c r="X259" s="84"/>
      <c r="Y259" s="84"/>
      <c r="Z259" s="96" t="s">
        <v>34</v>
      </c>
      <c r="AA259" s="108">
        <v>-1.7059787868692347E-2</v>
      </c>
    </row>
    <row r="260" spans="1:30" x14ac:dyDescent="0.25">
      <c r="A260" s="87" t="s">
        <v>685</v>
      </c>
      <c r="B260" s="87" t="s">
        <v>54</v>
      </c>
      <c r="C260" s="87" t="s">
        <v>55</v>
      </c>
      <c r="D260" s="87">
        <v>8435</v>
      </c>
      <c r="E260" s="87">
        <v>4006000</v>
      </c>
      <c r="F260" s="87">
        <v>2.1059999999999998E-3</v>
      </c>
      <c r="G260" s="87">
        <v>13.362944162436547</v>
      </c>
      <c r="H260" s="87">
        <v>120</v>
      </c>
      <c r="I260" s="95">
        <v>2.592485515270142</v>
      </c>
      <c r="J260" s="88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>
        <v>3</v>
      </c>
      <c r="V260" s="87">
        <v>120</v>
      </c>
      <c r="W260" s="87">
        <v>2.592485515270142</v>
      </c>
      <c r="X260" s="87"/>
      <c r="Y260" s="87"/>
      <c r="Z260" s="98" t="s">
        <v>35</v>
      </c>
      <c r="AA260" s="99">
        <v>4.6051701859880918</v>
      </c>
    </row>
    <row r="261" spans="1:30" x14ac:dyDescent="0.25">
      <c r="A261" s="84" t="s">
        <v>686</v>
      </c>
      <c r="B261" s="84" t="s">
        <v>54</v>
      </c>
      <c r="C261" s="84" t="s">
        <v>55</v>
      </c>
      <c r="D261" s="84">
        <v>64300</v>
      </c>
      <c r="E261" s="84">
        <v>4100000</v>
      </c>
      <c r="F261" s="84">
        <v>1.5679999999999999E-2</v>
      </c>
      <c r="G261" s="84">
        <v>100</v>
      </c>
      <c r="H261" s="84">
        <v>0</v>
      </c>
      <c r="I261" s="94">
        <v>4.6051701859880918</v>
      </c>
      <c r="J261" s="85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>
        <v>4</v>
      </c>
      <c r="V261" s="84">
        <v>0</v>
      </c>
      <c r="W261" s="84">
        <v>4.6051701859880918</v>
      </c>
      <c r="X261" s="84"/>
      <c r="Y261" s="84"/>
      <c r="Z261" s="98" t="s">
        <v>819</v>
      </c>
      <c r="AA261" s="100">
        <v>0.99932186741745987</v>
      </c>
    </row>
    <row r="262" spans="1:30" x14ac:dyDescent="0.25">
      <c r="A262" s="87" t="s">
        <v>687</v>
      </c>
      <c r="B262" s="87" t="s">
        <v>54</v>
      </c>
      <c r="C262" s="87" t="s">
        <v>55</v>
      </c>
      <c r="D262" s="87">
        <v>72520</v>
      </c>
      <c r="E262" s="87">
        <v>4029000</v>
      </c>
      <c r="F262" s="87">
        <v>1.7999999999999999E-2</v>
      </c>
      <c r="G262" s="87">
        <v>100</v>
      </c>
      <c r="H262" s="87">
        <v>0</v>
      </c>
      <c r="I262" s="95">
        <v>4.6051701859880918</v>
      </c>
      <c r="J262" s="88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>
        <v>5</v>
      </c>
      <c r="V262" s="87">
        <v>0</v>
      </c>
      <c r="W262" s="87">
        <v>4.6051701859880918</v>
      </c>
      <c r="X262" s="87"/>
      <c r="Y262" s="87"/>
      <c r="Z262" s="98" t="s">
        <v>820</v>
      </c>
      <c r="AA262" s="102">
        <v>40.630468907060084</v>
      </c>
    </row>
    <row r="263" spans="1:30" x14ac:dyDescent="0.25">
      <c r="A263" s="84" t="s">
        <v>688</v>
      </c>
      <c r="B263" s="84" t="s">
        <v>54</v>
      </c>
      <c r="C263" s="84" t="s">
        <v>55</v>
      </c>
      <c r="D263" s="84">
        <v>64030</v>
      </c>
      <c r="E263" s="84">
        <v>4064000</v>
      </c>
      <c r="F263" s="84">
        <v>1.576E-2</v>
      </c>
      <c r="G263" s="84">
        <v>100</v>
      </c>
      <c r="H263" s="84">
        <v>0</v>
      </c>
      <c r="I263" s="94">
        <v>4.6051701859880918</v>
      </c>
      <c r="J263" s="85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>
        <v>6</v>
      </c>
      <c r="V263" s="84">
        <v>0</v>
      </c>
      <c r="W263" s="84">
        <v>4.6051701859880918</v>
      </c>
      <c r="X263" s="84"/>
      <c r="Y263" s="84"/>
      <c r="Z263" s="98" t="s">
        <v>822</v>
      </c>
      <c r="AA263" s="102">
        <v>34.119575737384693</v>
      </c>
    </row>
    <row r="264" spans="1:30" ht="15.75" thickBot="1" x14ac:dyDescent="0.3">
      <c r="A264" s="87"/>
      <c r="B264" s="87"/>
      <c r="C264" s="87"/>
      <c r="D264" s="87"/>
      <c r="E264" s="87"/>
      <c r="F264" s="87"/>
      <c r="G264" s="87"/>
      <c r="H264" s="87"/>
      <c r="I264" s="95"/>
      <c r="J264" s="88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103" t="s">
        <v>7</v>
      </c>
      <c r="AA264" s="104" t="s">
        <v>39</v>
      </c>
    </row>
    <row r="265" spans="1:30" x14ac:dyDescent="0.25">
      <c r="A265" s="84"/>
      <c r="B265" s="84"/>
      <c r="C265" s="84"/>
      <c r="D265" s="84"/>
      <c r="E265" s="84"/>
      <c r="F265" s="84"/>
      <c r="G265" s="84"/>
      <c r="H265" s="84"/>
      <c r="I265" s="94"/>
      <c r="J265" s="85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 spans="1:30" x14ac:dyDescent="0.25">
      <c r="A266" s="87"/>
      <c r="B266" s="87"/>
      <c r="C266" s="87"/>
      <c r="D266" s="87"/>
      <c r="E266" s="87"/>
      <c r="F266" s="87"/>
      <c r="G266" s="87"/>
      <c r="H266" s="87"/>
      <c r="I266" s="95"/>
      <c r="J266" s="88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spans="1:30" x14ac:dyDescent="0.25">
      <c r="A267" s="84"/>
      <c r="B267" s="84"/>
      <c r="C267" s="84"/>
      <c r="D267" s="84"/>
      <c r="E267" s="84"/>
      <c r="F267" s="84"/>
      <c r="G267" s="84"/>
      <c r="H267" s="84"/>
      <c r="I267" s="94"/>
      <c r="J267" s="85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 spans="1:30" x14ac:dyDescent="0.25">
      <c r="A268" s="87"/>
      <c r="B268" s="87"/>
      <c r="C268" s="87"/>
      <c r="D268" s="87"/>
      <c r="E268" s="87"/>
      <c r="F268" s="87"/>
      <c r="G268" s="87"/>
      <c r="H268" s="87"/>
      <c r="I268" s="95"/>
      <c r="J268" s="88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spans="1:30" x14ac:dyDescent="0.25">
      <c r="A269" s="84"/>
      <c r="B269" s="84"/>
      <c r="C269" s="84"/>
      <c r="D269" s="84"/>
      <c r="E269" s="84"/>
      <c r="F269" s="84"/>
      <c r="G269" s="84"/>
      <c r="H269" s="84"/>
      <c r="I269" s="94"/>
      <c r="J269" s="85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 spans="1:30" x14ac:dyDescent="0.25">
      <c r="A270" s="87"/>
      <c r="B270" s="87"/>
      <c r="C270" s="87"/>
      <c r="D270" s="87"/>
      <c r="E270" s="87"/>
      <c r="F270" s="87"/>
      <c r="G270" s="87"/>
      <c r="H270" s="87"/>
      <c r="I270" s="95"/>
      <c r="J270" s="88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spans="1:30" x14ac:dyDescent="0.25">
      <c r="A271" s="84"/>
      <c r="B271" s="84"/>
      <c r="C271" s="84"/>
      <c r="D271" s="84"/>
      <c r="E271" s="84"/>
      <c r="F271" s="84"/>
      <c r="G271" s="84"/>
      <c r="H271" s="84"/>
      <c r="I271" s="94"/>
      <c r="J271" s="85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</row>
    <row r="272" spans="1:30" x14ac:dyDescent="0.25">
      <c r="A272" s="87"/>
      <c r="B272" s="87"/>
      <c r="C272" s="87"/>
      <c r="D272" s="87"/>
      <c r="E272" s="87"/>
      <c r="F272" s="87"/>
      <c r="G272" s="87"/>
      <c r="H272" s="87"/>
      <c r="I272" s="95"/>
      <c r="J272" s="88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</sheetData>
  <conditionalFormatting sqref="I5">
    <cfRule type="expression" dxfId="673" priority="266">
      <formula>ISTEXT($I$5)</formula>
    </cfRule>
  </conditionalFormatting>
  <conditionalFormatting sqref="I6">
    <cfRule type="expression" dxfId="672" priority="265">
      <formula>ISTEXT($I$6)</formula>
    </cfRule>
  </conditionalFormatting>
  <conditionalFormatting sqref="I7">
    <cfRule type="expression" dxfId="671" priority="264">
      <formula>ISTEXT($I$7)</formula>
    </cfRule>
  </conditionalFormatting>
  <conditionalFormatting sqref="I8">
    <cfRule type="expression" dxfId="670" priority="263">
      <formula>ISTEXT($I$8)</formula>
    </cfRule>
  </conditionalFormatting>
  <conditionalFormatting sqref="I9">
    <cfRule type="expression" dxfId="669" priority="262">
      <formula>ISTEXT($I$9)</formula>
    </cfRule>
  </conditionalFormatting>
  <conditionalFormatting sqref="I10:I20">
    <cfRule type="expression" dxfId="668" priority="261">
      <formula>ISTEXT($I$10)</formula>
    </cfRule>
  </conditionalFormatting>
  <conditionalFormatting sqref="I25">
    <cfRule type="expression" dxfId="667" priority="260">
      <formula>ISTEXT($I$25)</formula>
    </cfRule>
  </conditionalFormatting>
  <conditionalFormatting sqref="I26">
    <cfRule type="expression" dxfId="666" priority="259">
      <formula>ISTEXT($I$26)</formula>
    </cfRule>
  </conditionalFormatting>
  <conditionalFormatting sqref="I27">
    <cfRule type="expression" dxfId="665" priority="258">
      <formula>ISTEXT($I$27)</formula>
    </cfRule>
  </conditionalFormatting>
  <conditionalFormatting sqref="I28">
    <cfRule type="expression" dxfId="664" priority="257">
      <formula>ISTEXT($I$28)</formula>
    </cfRule>
  </conditionalFormatting>
  <conditionalFormatting sqref="I29">
    <cfRule type="expression" dxfId="663" priority="256">
      <formula>ISTEXT($I$29)</formula>
    </cfRule>
  </conditionalFormatting>
  <conditionalFormatting sqref="I30:I40">
    <cfRule type="expression" dxfId="662" priority="255">
      <formula>ISTEXT($I$30)</formula>
    </cfRule>
  </conditionalFormatting>
  <conditionalFormatting sqref="I45">
    <cfRule type="expression" dxfId="661" priority="254">
      <formula>ISTEXT($I$45)</formula>
    </cfRule>
  </conditionalFormatting>
  <conditionalFormatting sqref="I46">
    <cfRule type="expression" dxfId="660" priority="253">
      <formula>ISTEXT($I$46)</formula>
    </cfRule>
  </conditionalFormatting>
  <conditionalFormatting sqref="I47">
    <cfRule type="expression" dxfId="659" priority="252">
      <formula>ISTEXT($I$47)</formula>
    </cfRule>
  </conditionalFormatting>
  <conditionalFormatting sqref="I48">
    <cfRule type="expression" dxfId="658" priority="251">
      <formula>ISTEXT($I$48)</formula>
    </cfRule>
  </conditionalFormatting>
  <conditionalFormatting sqref="I49">
    <cfRule type="expression" dxfId="657" priority="250">
      <formula>ISTEXT($I$49)</formula>
    </cfRule>
  </conditionalFormatting>
  <conditionalFormatting sqref="I50:I60">
    <cfRule type="expression" dxfId="656" priority="249">
      <formula>ISTEXT($I$50)</formula>
    </cfRule>
  </conditionalFormatting>
  <conditionalFormatting sqref="I65">
    <cfRule type="expression" dxfId="655" priority="248">
      <formula>ISTEXT($I$65)</formula>
    </cfRule>
  </conditionalFormatting>
  <conditionalFormatting sqref="I66">
    <cfRule type="expression" dxfId="654" priority="247">
      <formula>ISTEXT($I$66)</formula>
    </cfRule>
  </conditionalFormatting>
  <conditionalFormatting sqref="I67">
    <cfRule type="expression" dxfId="653" priority="246">
      <formula>ISTEXT($I$67)</formula>
    </cfRule>
  </conditionalFormatting>
  <conditionalFormatting sqref="I68">
    <cfRule type="expression" dxfId="652" priority="245">
      <formula>ISTEXT($I$68)</formula>
    </cfRule>
  </conditionalFormatting>
  <conditionalFormatting sqref="I69">
    <cfRule type="expression" dxfId="651" priority="244">
      <formula>ISTEXT($I$69)</formula>
    </cfRule>
  </conditionalFormatting>
  <conditionalFormatting sqref="I70:I80">
    <cfRule type="expression" dxfId="650" priority="243">
      <formula>ISTEXT($I$70)</formula>
    </cfRule>
  </conditionalFormatting>
  <conditionalFormatting sqref="I93">
    <cfRule type="expression" dxfId="649" priority="230">
      <formula>ISTEXT($I$93)</formula>
    </cfRule>
  </conditionalFormatting>
  <conditionalFormatting sqref="I94">
    <cfRule type="expression" dxfId="648" priority="229">
      <formula>ISTEXT($I$94)</formula>
    </cfRule>
  </conditionalFormatting>
  <conditionalFormatting sqref="I95">
    <cfRule type="expression" dxfId="647" priority="228">
      <formula>ISTEXT($I$95)</formula>
    </cfRule>
  </conditionalFormatting>
  <conditionalFormatting sqref="I96">
    <cfRule type="expression" dxfId="646" priority="227">
      <formula>ISTEXT($I$96)</formula>
    </cfRule>
  </conditionalFormatting>
  <conditionalFormatting sqref="I97">
    <cfRule type="expression" dxfId="645" priority="226">
      <formula>ISTEXT($I$97)</formula>
    </cfRule>
  </conditionalFormatting>
  <conditionalFormatting sqref="I98:I108">
    <cfRule type="expression" dxfId="644" priority="225">
      <formula>ISTEXT($I$98)</formula>
    </cfRule>
  </conditionalFormatting>
  <conditionalFormatting sqref="I113">
    <cfRule type="expression" dxfId="643" priority="224">
      <formula>ISTEXT($I$113)</formula>
    </cfRule>
  </conditionalFormatting>
  <conditionalFormatting sqref="I114">
    <cfRule type="expression" dxfId="642" priority="223">
      <formula>ISTEXT($I$114)</formula>
    </cfRule>
  </conditionalFormatting>
  <conditionalFormatting sqref="I115">
    <cfRule type="expression" dxfId="641" priority="222">
      <formula>ISTEXT($I$115)</formula>
    </cfRule>
  </conditionalFormatting>
  <conditionalFormatting sqref="I116">
    <cfRule type="expression" dxfId="640" priority="221">
      <formula>ISTEXT($I$116)</formula>
    </cfRule>
  </conditionalFormatting>
  <conditionalFormatting sqref="I117">
    <cfRule type="expression" dxfId="639" priority="220">
      <formula>ISTEXT($I$117)</formula>
    </cfRule>
  </conditionalFormatting>
  <conditionalFormatting sqref="I118:I128">
    <cfRule type="expression" dxfId="638" priority="219">
      <formula>ISTEXT($I$118)</formula>
    </cfRule>
  </conditionalFormatting>
  <conditionalFormatting sqref="I133">
    <cfRule type="expression" dxfId="637" priority="218">
      <formula>ISTEXT($I$133)</formula>
    </cfRule>
  </conditionalFormatting>
  <conditionalFormatting sqref="I134">
    <cfRule type="expression" dxfId="636" priority="217">
      <formula>ISTEXT($I$134)</formula>
    </cfRule>
  </conditionalFormatting>
  <conditionalFormatting sqref="I135">
    <cfRule type="expression" dxfId="635" priority="216">
      <formula>ISTEXT($I$135)</formula>
    </cfRule>
  </conditionalFormatting>
  <conditionalFormatting sqref="I136">
    <cfRule type="expression" dxfId="634" priority="215">
      <formula>ISTEXT($I$136)</formula>
    </cfRule>
  </conditionalFormatting>
  <conditionalFormatting sqref="I137">
    <cfRule type="expression" dxfId="633" priority="214">
      <formula>ISTEXT($I$137)</formula>
    </cfRule>
  </conditionalFormatting>
  <conditionalFormatting sqref="I138:I148">
    <cfRule type="expression" dxfId="632" priority="213">
      <formula>ISTEXT($I$138)</formula>
    </cfRule>
  </conditionalFormatting>
  <conditionalFormatting sqref="I153">
    <cfRule type="expression" dxfId="631" priority="212">
      <formula>ISTEXT($I$153)</formula>
    </cfRule>
  </conditionalFormatting>
  <conditionalFormatting sqref="I154">
    <cfRule type="expression" dxfId="630" priority="211">
      <formula>ISTEXT($I$154)</formula>
    </cfRule>
  </conditionalFormatting>
  <conditionalFormatting sqref="I155">
    <cfRule type="expression" dxfId="629" priority="210">
      <formula>ISTEXT($I$155)</formula>
    </cfRule>
  </conditionalFormatting>
  <conditionalFormatting sqref="I156">
    <cfRule type="expression" dxfId="628" priority="209">
      <formula>ISTEXT($I$156)</formula>
    </cfRule>
  </conditionalFormatting>
  <conditionalFormatting sqref="I157">
    <cfRule type="expression" dxfId="627" priority="208">
      <formula>ISTEXT($I$157)</formula>
    </cfRule>
  </conditionalFormatting>
  <conditionalFormatting sqref="I158:I168">
    <cfRule type="expression" dxfId="626" priority="207">
      <formula>ISTEXT($I$158)</formula>
    </cfRule>
  </conditionalFormatting>
  <conditionalFormatting sqref="I173">
    <cfRule type="expression" dxfId="625" priority="206">
      <formula>ISTEXT($I$173)</formula>
    </cfRule>
  </conditionalFormatting>
  <conditionalFormatting sqref="I174">
    <cfRule type="expression" dxfId="624" priority="205">
      <formula>ISTEXT($I$174)</formula>
    </cfRule>
  </conditionalFormatting>
  <conditionalFormatting sqref="I175">
    <cfRule type="expression" dxfId="623" priority="204">
      <formula>ISTEXT($I$175)</formula>
    </cfRule>
  </conditionalFormatting>
  <conditionalFormatting sqref="I176">
    <cfRule type="expression" dxfId="622" priority="203">
      <formula>ISTEXT($I$176)</formula>
    </cfRule>
  </conditionalFormatting>
  <conditionalFormatting sqref="I177">
    <cfRule type="expression" dxfId="621" priority="202">
      <formula>ISTEXT($I$177)</formula>
    </cfRule>
  </conditionalFormatting>
  <conditionalFormatting sqref="I178:I188">
    <cfRule type="expression" dxfId="620" priority="201">
      <formula>ISTEXT($I$178)</formula>
    </cfRule>
  </conditionalFormatting>
  <conditionalFormatting sqref="I193">
    <cfRule type="expression" dxfId="619" priority="200">
      <formula>ISTEXT($I$193)</formula>
    </cfRule>
  </conditionalFormatting>
  <conditionalFormatting sqref="I194">
    <cfRule type="expression" dxfId="618" priority="199">
      <formula>ISTEXT($I$194)</formula>
    </cfRule>
  </conditionalFormatting>
  <conditionalFormatting sqref="I195">
    <cfRule type="expression" dxfId="617" priority="198">
      <formula>ISTEXT($I$195)</formula>
    </cfRule>
  </conditionalFormatting>
  <conditionalFormatting sqref="I196">
    <cfRule type="expression" dxfId="616" priority="197">
      <formula>ISTEXT($I$196)</formula>
    </cfRule>
  </conditionalFormatting>
  <conditionalFormatting sqref="I197">
    <cfRule type="expression" dxfId="615" priority="196">
      <formula>ISTEXT($I$197)</formula>
    </cfRule>
  </conditionalFormatting>
  <conditionalFormatting sqref="I198:I208">
    <cfRule type="expression" dxfId="614" priority="195">
      <formula>ISTEXT($I$198)</formula>
    </cfRule>
  </conditionalFormatting>
  <conditionalFormatting sqref="I213">
    <cfRule type="expression" dxfId="613" priority="194">
      <formula>ISTEXT($I$213)</formula>
    </cfRule>
  </conditionalFormatting>
  <conditionalFormatting sqref="I214">
    <cfRule type="expression" dxfId="612" priority="193">
      <formula>ISTEXT($I$214)</formula>
    </cfRule>
  </conditionalFormatting>
  <conditionalFormatting sqref="I215">
    <cfRule type="expression" dxfId="611" priority="192">
      <formula>ISTEXT($I$215)</formula>
    </cfRule>
  </conditionalFormatting>
  <conditionalFormatting sqref="I216">
    <cfRule type="expression" dxfId="610" priority="191">
      <formula>ISTEXT($I$216)</formula>
    </cfRule>
  </conditionalFormatting>
  <conditionalFormatting sqref="I217">
    <cfRule type="expression" dxfId="609" priority="190">
      <formula>ISTEXT($I$217)</formula>
    </cfRule>
  </conditionalFormatting>
  <conditionalFormatting sqref="I218:I228">
    <cfRule type="expression" dxfId="608" priority="189">
      <formula>ISTEXT($I$218)</formula>
    </cfRule>
  </conditionalFormatting>
  <conditionalFormatting sqref="I233">
    <cfRule type="expression" dxfId="607" priority="188">
      <formula>ISTEXT($I$233)</formula>
    </cfRule>
  </conditionalFormatting>
  <conditionalFormatting sqref="I234">
    <cfRule type="expression" dxfId="606" priority="187">
      <formula>ISTEXT($I$234)</formula>
    </cfRule>
  </conditionalFormatting>
  <conditionalFormatting sqref="I235">
    <cfRule type="expression" dxfId="605" priority="186">
      <formula>ISTEXT($I$235)</formula>
    </cfRule>
  </conditionalFormatting>
  <conditionalFormatting sqref="I236">
    <cfRule type="expression" dxfId="604" priority="185">
      <formula>ISTEXT($I$236)</formula>
    </cfRule>
  </conditionalFormatting>
  <conditionalFormatting sqref="I237">
    <cfRule type="expression" dxfId="603" priority="184">
      <formula>ISTEXT($I$237)</formula>
    </cfRule>
  </conditionalFormatting>
  <conditionalFormatting sqref="I238:I248">
    <cfRule type="expression" dxfId="602" priority="183">
      <formula>ISTEXT($I$238)</formula>
    </cfRule>
  </conditionalFormatting>
  <conditionalFormatting sqref="I258">
    <cfRule type="expression" dxfId="601" priority="170">
      <formula>ISTEXT($I$258)</formula>
    </cfRule>
  </conditionalFormatting>
  <conditionalFormatting sqref="I259">
    <cfRule type="expression" dxfId="600" priority="169">
      <formula>ISTEXT($I$259)</formula>
    </cfRule>
  </conditionalFormatting>
  <conditionalFormatting sqref="I260">
    <cfRule type="expression" dxfId="599" priority="168">
      <formula>ISTEXT($I$260)</formula>
    </cfRule>
  </conditionalFormatting>
  <conditionalFormatting sqref="I261">
    <cfRule type="expression" dxfId="598" priority="167">
      <formula>ISTEXT($I$261)</formula>
    </cfRule>
  </conditionalFormatting>
  <conditionalFormatting sqref="I262">
    <cfRule type="expression" dxfId="597" priority="166">
      <formula>ISTEXT($I$262)</formula>
    </cfRule>
  </conditionalFormatting>
  <conditionalFormatting sqref="I263:I272">
    <cfRule type="expression" dxfId="596" priority="165">
      <formula>ISTEXT($I$263)</formula>
    </cfRule>
  </conditionalFormatting>
  <conditionalFormatting sqref="AA3">
    <cfRule type="expression" dxfId="595" priority="152">
      <formula>ISTEXT($AA$3)</formula>
    </cfRule>
  </conditionalFormatting>
  <conditionalFormatting sqref="AB3">
    <cfRule type="expression" dxfId="594" priority="151">
      <formula>ISTEXT($AB$3)</formula>
    </cfRule>
  </conditionalFormatting>
  <conditionalFormatting sqref="AC3">
    <cfRule type="expression" dxfId="593" priority="150">
      <formula>ISTEXT($AC$3)</formula>
    </cfRule>
  </conditionalFormatting>
  <conditionalFormatting sqref="AD3">
    <cfRule type="expression" dxfId="592" priority="149">
      <formula>ISTEXT($AD$3)</formula>
    </cfRule>
  </conditionalFormatting>
  <conditionalFormatting sqref="AA4">
    <cfRule type="expression" dxfId="591" priority="148">
      <formula>ISTEXT($AA$4)</formula>
    </cfRule>
  </conditionalFormatting>
  <conditionalFormatting sqref="AB4">
    <cfRule type="expression" dxfId="590" priority="147">
      <formula>ISTEXT($AB$4)</formula>
    </cfRule>
  </conditionalFormatting>
  <conditionalFormatting sqref="AC4">
    <cfRule type="expression" dxfId="589" priority="146">
      <formula>ISTEXT($AC$4)</formula>
    </cfRule>
  </conditionalFormatting>
  <conditionalFormatting sqref="AD4">
    <cfRule type="expression" dxfId="588" priority="145">
      <formula>ISTEXT($AD$4)</formula>
    </cfRule>
  </conditionalFormatting>
  <conditionalFormatting sqref="AA23">
    <cfRule type="expression" dxfId="587" priority="144">
      <formula>ISTEXT($AA$23)</formula>
    </cfRule>
  </conditionalFormatting>
  <conditionalFormatting sqref="AB23">
    <cfRule type="expression" dxfId="586" priority="143">
      <formula>ISTEXT($AB$23)</formula>
    </cfRule>
  </conditionalFormatting>
  <conditionalFormatting sqref="AC23">
    <cfRule type="expression" dxfId="585" priority="142">
      <formula>ISTEXT($AC$23)</formula>
    </cfRule>
  </conditionalFormatting>
  <conditionalFormatting sqref="AD23">
    <cfRule type="expression" dxfId="584" priority="141">
      <formula>ISTEXT($AD$23)</formula>
    </cfRule>
  </conditionalFormatting>
  <conditionalFormatting sqref="AA24">
    <cfRule type="expression" dxfId="583" priority="140">
      <formula>ISTEXT($AA$24)</formula>
    </cfRule>
  </conditionalFormatting>
  <conditionalFormatting sqref="AB24">
    <cfRule type="expression" dxfId="582" priority="139">
      <formula>ISTEXT($AB$24)</formula>
    </cfRule>
  </conditionalFormatting>
  <conditionalFormatting sqref="AC24">
    <cfRule type="expression" dxfId="581" priority="138">
      <formula>ISTEXT($AC$24)</formula>
    </cfRule>
  </conditionalFormatting>
  <conditionalFormatting sqref="AD24">
    <cfRule type="expression" dxfId="580" priority="137">
      <formula>ISTEXT($AD$24)</formula>
    </cfRule>
  </conditionalFormatting>
  <conditionalFormatting sqref="AA43">
    <cfRule type="expression" dxfId="579" priority="136">
      <formula>ISTEXT($AA$43)</formula>
    </cfRule>
  </conditionalFormatting>
  <conditionalFormatting sqref="AB43">
    <cfRule type="expression" dxfId="578" priority="135">
      <formula>ISTEXT($AB$43)</formula>
    </cfRule>
  </conditionalFormatting>
  <conditionalFormatting sqref="AC43">
    <cfRule type="expression" dxfId="577" priority="134">
      <formula>ISTEXT($AC$43)</formula>
    </cfRule>
  </conditionalFormatting>
  <conditionalFormatting sqref="AD43">
    <cfRule type="expression" dxfId="576" priority="133">
      <formula>ISTEXT($AD$43)</formula>
    </cfRule>
  </conditionalFormatting>
  <conditionalFormatting sqref="AA44">
    <cfRule type="expression" dxfId="575" priority="132">
      <formula>ISTEXT($AA$44)</formula>
    </cfRule>
  </conditionalFormatting>
  <conditionalFormatting sqref="AB44">
    <cfRule type="expression" dxfId="574" priority="131">
      <formula>ISTEXT($AB$44)</formula>
    </cfRule>
  </conditionalFormatting>
  <conditionalFormatting sqref="AC44">
    <cfRule type="expression" dxfId="573" priority="130">
      <formula>ISTEXT($AC$44)</formula>
    </cfRule>
  </conditionalFormatting>
  <conditionalFormatting sqref="AD44">
    <cfRule type="expression" dxfId="572" priority="129">
      <formula>ISTEXT($AD$44)</formula>
    </cfRule>
  </conditionalFormatting>
  <conditionalFormatting sqref="AA63">
    <cfRule type="expression" dxfId="571" priority="128">
      <formula>ISTEXT($AA$63)</formula>
    </cfRule>
  </conditionalFormatting>
  <conditionalFormatting sqref="AB63">
    <cfRule type="expression" dxfId="570" priority="127">
      <formula>ISTEXT($AB$63)</formula>
    </cfRule>
  </conditionalFormatting>
  <conditionalFormatting sqref="AC63">
    <cfRule type="expression" dxfId="569" priority="126">
      <formula>ISTEXT($AC$63)</formula>
    </cfRule>
  </conditionalFormatting>
  <conditionalFormatting sqref="AD63">
    <cfRule type="expression" dxfId="568" priority="125">
      <formula>ISTEXT($AD$63)</formula>
    </cfRule>
  </conditionalFormatting>
  <conditionalFormatting sqref="AA64">
    <cfRule type="expression" dxfId="567" priority="124">
      <formula>ISTEXT($AA$64)</formula>
    </cfRule>
  </conditionalFormatting>
  <conditionalFormatting sqref="AB64">
    <cfRule type="expression" dxfId="566" priority="123">
      <formula>ISTEXT($AB$64)</formula>
    </cfRule>
  </conditionalFormatting>
  <conditionalFormatting sqref="AC64">
    <cfRule type="expression" dxfId="565" priority="122">
      <formula>ISTEXT($AC$64)</formula>
    </cfRule>
  </conditionalFormatting>
  <conditionalFormatting sqref="AD64">
    <cfRule type="expression" dxfId="564" priority="121">
      <formula>ISTEXT($AD$64)</formula>
    </cfRule>
  </conditionalFormatting>
  <conditionalFormatting sqref="AA91">
    <cfRule type="expression" dxfId="563" priority="104">
      <formula>ISTEXT($AA$91)</formula>
    </cfRule>
  </conditionalFormatting>
  <conditionalFormatting sqref="AB91">
    <cfRule type="expression" dxfId="562" priority="103">
      <formula>ISTEXT($AB$91)</formula>
    </cfRule>
  </conditionalFormatting>
  <conditionalFormatting sqref="AC91">
    <cfRule type="expression" dxfId="561" priority="102">
      <formula>ISTEXT($AC$91)</formula>
    </cfRule>
  </conditionalFormatting>
  <conditionalFormatting sqref="AD91">
    <cfRule type="expression" dxfId="560" priority="101">
      <formula>ISTEXT($AD$91)</formula>
    </cfRule>
  </conditionalFormatting>
  <conditionalFormatting sqref="AA92">
    <cfRule type="expression" dxfId="559" priority="100">
      <formula>ISTEXT($AA$92)</formula>
    </cfRule>
  </conditionalFormatting>
  <conditionalFormatting sqref="AB92">
    <cfRule type="expression" dxfId="558" priority="99">
      <formula>ISTEXT($AB$92)</formula>
    </cfRule>
  </conditionalFormatting>
  <conditionalFormatting sqref="AC92">
    <cfRule type="expression" dxfId="557" priority="98">
      <formula>ISTEXT($AC$92)</formula>
    </cfRule>
  </conditionalFormatting>
  <conditionalFormatting sqref="AD92">
    <cfRule type="expression" dxfId="556" priority="97">
      <formula>ISTEXT($AD$92)</formula>
    </cfRule>
  </conditionalFormatting>
  <conditionalFormatting sqref="AA111">
    <cfRule type="expression" dxfId="555" priority="96">
      <formula>ISTEXT($AA$111)</formula>
    </cfRule>
  </conditionalFormatting>
  <conditionalFormatting sqref="AB111">
    <cfRule type="expression" dxfId="554" priority="95">
      <formula>ISTEXT($AB$111)</formula>
    </cfRule>
  </conditionalFormatting>
  <conditionalFormatting sqref="AC111">
    <cfRule type="expression" dxfId="553" priority="94">
      <formula>ISTEXT($AC$111)</formula>
    </cfRule>
  </conditionalFormatting>
  <conditionalFormatting sqref="AD111">
    <cfRule type="expression" dxfId="552" priority="93">
      <formula>ISTEXT($AD$111)</formula>
    </cfRule>
  </conditionalFormatting>
  <conditionalFormatting sqref="AA112">
    <cfRule type="expression" dxfId="551" priority="92">
      <formula>ISTEXT($AA$112)</formula>
    </cfRule>
  </conditionalFormatting>
  <conditionalFormatting sqref="AB112">
    <cfRule type="expression" dxfId="550" priority="91">
      <formula>ISTEXT($AB$112)</formula>
    </cfRule>
  </conditionalFormatting>
  <conditionalFormatting sqref="AC112">
    <cfRule type="expression" dxfId="549" priority="90">
      <formula>ISTEXT($AC$112)</formula>
    </cfRule>
  </conditionalFormatting>
  <conditionalFormatting sqref="AD112">
    <cfRule type="expression" dxfId="548" priority="89">
      <formula>ISTEXT($AD$112)</formula>
    </cfRule>
  </conditionalFormatting>
  <conditionalFormatting sqref="AA131">
    <cfRule type="expression" dxfId="547" priority="88">
      <formula>ISTEXT($AA$131)</formula>
    </cfRule>
  </conditionalFormatting>
  <conditionalFormatting sqref="AB131">
    <cfRule type="expression" dxfId="546" priority="87">
      <formula>ISTEXT($AB$131)</formula>
    </cfRule>
  </conditionalFormatting>
  <conditionalFormatting sqref="AC131">
    <cfRule type="expression" dxfId="545" priority="86">
      <formula>ISTEXT($AC$131)</formula>
    </cfRule>
  </conditionalFormatting>
  <conditionalFormatting sqref="AD131">
    <cfRule type="expression" dxfId="544" priority="85">
      <formula>ISTEXT($AD$131)</formula>
    </cfRule>
  </conditionalFormatting>
  <conditionalFormatting sqref="AA132">
    <cfRule type="expression" dxfId="543" priority="84">
      <formula>ISTEXT($AA$132)</formula>
    </cfRule>
  </conditionalFormatting>
  <conditionalFormatting sqref="AB132">
    <cfRule type="expression" dxfId="542" priority="83">
      <formula>ISTEXT($AB$132)</formula>
    </cfRule>
  </conditionalFormatting>
  <conditionalFormatting sqref="AC132">
    <cfRule type="expression" dxfId="541" priority="82">
      <formula>ISTEXT($AC$132)</formula>
    </cfRule>
  </conditionalFormatting>
  <conditionalFormatting sqref="AD132">
    <cfRule type="expression" dxfId="540" priority="81">
      <formula>ISTEXT($AD$132)</formula>
    </cfRule>
  </conditionalFormatting>
  <conditionalFormatting sqref="AA151">
    <cfRule type="expression" dxfId="539" priority="80">
      <formula>ISTEXT($AA$151)</formula>
    </cfRule>
  </conditionalFormatting>
  <conditionalFormatting sqref="AB151">
    <cfRule type="expression" dxfId="538" priority="79">
      <formula>ISTEXT($AB$151)</formula>
    </cfRule>
  </conditionalFormatting>
  <conditionalFormatting sqref="AC151">
    <cfRule type="expression" dxfId="537" priority="78">
      <formula>ISTEXT($AC$151)</formula>
    </cfRule>
  </conditionalFormatting>
  <conditionalFormatting sqref="AD151">
    <cfRule type="expression" dxfId="536" priority="77">
      <formula>ISTEXT($AD$151)</formula>
    </cfRule>
  </conditionalFormatting>
  <conditionalFormatting sqref="AA152">
    <cfRule type="expression" dxfId="535" priority="76">
      <formula>ISTEXT($AA$152)</formula>
    </cfRule>
  </conditionalFormatting>
  <conditionalFormatting sqref="AB152">
    <cfRule type="expression" dxfId="534" priority="75">
      <formula>ISTEXT($AB$152)</formula>
    </cfRule>
  </conditionalFormatting>
  <conditionalFormatting sqref="AC152">
    <cfRule type="expression" dxfId="533" priority="74">
      <formula>ISTEXT($AC$152)</formula>
    </cfRule>
  </conditionalFormatting>
  <conditionalFormatting sqref="AD152">
    <cfRule type="expression" dxfId="532" priority="73">
      <formula>ISTEXT($AD$152)</formula>
    </cfRule>
  </conditionalFormatting>
  <conditionalFormatting sqref="AA171">
    <cfRule type="expression" dxfId="531" priority="72">
      <formula>ISTEXT($AA$171)</formula>
    </cfRule>
  </conditionalFormatting>
  <conditionalFormatting sqref="AB171">
    <cfRule type="expression" dxfId="530" priority="71">
      <formula>ISTEXT($AB$171)</formula>
    </cfRule>
  </conditionalFormatting>
  <conditionalFormatting sqref="AC171">
    <cfRule type="expression" dxfId="529" priority="70">
      <formula>ISTEXT($AC$171)</formula>
    </cfRule>
  </conditionalFormatting>
  <conditionalFormatting sqref="AD171">
    <cfRule type="expression" dxfId="528" priority="69">
      <formula>ISTEXT($AD$171)</formula>
    </cfRule>
  </conditionalFormatting>
  <conditionalFormatting sqref="AA172">
    <cfRule type="expression" dxfId="527" priority="68">
      <formula>ISTEXT($AA$172)</formula>
    </cfRule>
  </conditionalFormatting>
  <conditionalFormatting sqref="AB172">
    <cfRule type="expression" dxfId="526" priority="67">
      <formula>ISTEXT($AB$172)</formula>
    </cfRule>
  </conditionalFormatting>
  <conditionalFormatting sqref="AC172">
    <cfRule type="expression" dxfId="525" priority="66">
      <formula>ISTEXT($AC$172)</formula>
    </cfRule>
  </conditionalFormatting>
  <conditionalFormatting sqref="AD172">
    <cfRule type="expression" dxfId="524" priority="65">
      <formula>ISTEXT($AD$172)</formula>
    </cfRule>
  </conditionalFormatting>
  <conditionalFormatting sqref="AA191">
    <cfRule type="expression" dxfId="523" priority="64">
      <formula>ISTEXT($AA$191)</formula>
    </cfRule>
  </conditionalFormatting>
  <conditionalFormatting sqref="AB191">
    <cfRule type="expression" dxfId="522" priority="63">
      <formula>ISTEXT($AB$191)</formula>
    </cfRule>
  </conditionalFormatting>
  <conditionalFormatting sqref="AC191">
    <cfRule type="expression" dxfId="521" priority="62">
      <formula>ISTEXT($AC$191)</formula>
    </cfRule>
  </conditionalFormatting>
  <conditionalFormatting sqref="AD191">
    <cfRule type="expression" dxfId="520" priority="61">
      <formula>ISTEXT($AD$191)</formula>
    </cfRule>
  </conditionalFormatting>
  <conditionalFormatting sqref="AA192">
    <cfRule type="expression" dxfId="519" priority="60">
      <formula>ISTEXT($AA$192)</formula>
    </cfRule>
  </conditionalFormatting>
  <conditionalFormatting sqref="AB192">
    <cfRule type="expression" dxfId="518" priority="59">
      <formula>ISTEXT($AB$192)</formula>
    </cfRule>
  </conditionalFormatting>
  <conditionalFormatting sqref="AC192">
    <cfRule type="expression" dxfId="517" priority="58">
      <formula>ISTEXT($AC$192)</formula>
    </cfRule>
  </conditionalFormatting>
  <conditionalFormatting sqref="AD192">
    <cfRule type="expression" dxfId="516" priority="57">
      <formula>ISTEXT($AD$192)</formula>
    </cfRule>
  </conditionalFormatting>
  <conditionalFormatting sqref="AA211">
    <cfRule type="expression" dxfId="515" priority="56">
      <formula>ISTEXT($AA$211)</formula>
    </cfRule>
  </conditionalFormatting>
  <conditionalFormatting sqref="AB211">
    <cfRule type="expression" dxfId="514" priority="55">
      <formula>ISTEXT($AB$211)</formula>
    </cfRule>
  </conditionalFormatting>
  <conditionalFormatting sqref="AC211">
    <cfRule type="expression" dxfId="513" priority="54">
      <formula>ISTEXT($AC$211)</formula>
    </cfRule>
  </conditionalFormatting>
  <conditionalFormatting sqref="AD211">
    <cfRule type="expression" dxfId="512" priority="53">
      <formula>ISTEXT($AD$211)</formula>
    </cfRule>
  </conditionalFormatting>
  <conditionalFormatting sqref="AA212">
    <cfRule type="expression" dxfId="511" priority="52">
      <formula>ISTEXT($AA$212)</formula>
    </cfRule>
  </conditionalFormatting>
  <conditionalFormatting sqref="AB212">
    <cfRule type="expression" dxfId="510" priority="51">
      <formula>ISTEXT($AB$212)</formula>
    </cfRule>
  </conditionalFormatting>
  <conditionalFormatting sqref="AC212">
    <cfRule type="expression" dxfId="509" priority="50">
      <formula>ISTEXT($AC$212)</formula>
    </cfRule>
  </conditionalFormatting>
  <conditionalFormatting sqref="AD212">
    <cfRule type="expression" dxfId="508" priority="49">
      <formula>ISTEXT($AD$212)</formula>
    </cfRule>
  </conditionalFormatting>
  <conditionalFormatting sqref="AA231">
    <cfRule type="expression" dxfId="507" priority="48">
      <formula>ISTEXT($AA$231)</formula>
    </cfRule>
  </conditionalFormatting>
  <conditionalFormatting sqref="AB231">
    <cfRule type="expression" dxfId="506" priority="47">
      <formula>ISTEXT($AB$231)</formula>
    </cfRule>
  </conditionalFormatting>
  <conditionalFormatting sqref="AC231">
    <cfRule type="expression" dxfId="505" priority="46">
      <formula>ISTEXT($AC$231)</formula>
    </cfRule>
  </conditionalFormatting>
  <conditionalFormatting sqref="AD231">
    <cfRule type="expression" dxfId="504" priority="45">
      <formula>ISTEXT($AD$231)</formula>
    </cfRule>
  </conditionalFormatting>
  <conditionalFormatting sqref="AA232">
    <cfRule type="expression" dxfId="503" priority="44">
      <formula>ISTEXT($AA$232)</formula>
    </cfRule>
  </conditionalFormatting>
  <conditionalFormatting sqref="AB232">
    <cfRule type="expression" dxfId="502" priority="43">
      <formula>ISTEXT($AB$232)</formula>
    </cfRule>
  </conditionalFormatting>
  <conditionalFormatting sqref="AC232">
    <cfRule type="expression" dxfId="501" priority="42">
      <formula>ISTEXT($AC$232)</formula>
    </cfRule>
  </conditionalFormatting>
  <conditionalFormatting sqref="AD232">
    <cfRule type="expression" dxfId="500" priority="41">
      <formula>ISTEXT($AD$232)</formula>
    </cfRule>
  </conditionalFormatting>
  <conditionalFormatting sqref="AA256">
    <cfRule type="expression" dxfId="499" priority="24">
      <formula>ISTEXT($AA$256)</formula>
    </cfRule>
  </conditionalFormatting>
  <conditionalFormatting sqref="AB256">
    <cfRule type="expression" dxfId="498" priority="23">
      <formula>ISTEXT($AB$256)</formula>
    </cfRule>
  </conditionalFormatting>
  <conditionalFormatting sqref="AC256">
    <cfRule type="expression" dxfId="497" priority="22">
      <formula>ISTEXT($AC$256)</formula>
    </cfRule>
  </conditionalFormatting>
  <conditionalFormatting sqref="AD256">
    <cfRule type="expression" dxfId="496" priority="21">
      <formula>ISTEXT($AD$256)</formula>
    </cfRule>
  </conditionalFormatting>
  <conditionalFormatting sqref="AA257">
    <cfRule type="expression" dxfId="495" priority="20">
      <formula>ISTEXT($AA$257)</formula>
    </cfRule>
  </conditionalFormatting>
  <conditionalFormatting sqref="AB257">
    <cfRule type="expression" dxfId="494" priority="19">
      <formula>ISTEXT($AB$257)</formula>
    </cfRule>
  </conditionalFormatting>
  <conditionalFormatting sqref="AC257">
    <cfRule type="expression" dxfId="493" priority="18">
      <formula>ISTEXT($AC$257)</formula>
    </cfRule>
  </conditionalFormatting>
  <conditionalFormatting sqref="AD257">
    <cfRule type="expression" dxfId="492" priority="17">
      <formula>ISTEXT($AD$257)</formula>
    </cfRule>
  </conditionalFormatting>
  <conditionalFormatting sqref="I81:I88">
    <cfRule type="expression" dxfId="491" priority="771">
      <formula>ISTEXT(#REF!)</formula>
    </cfRule>
  </conditionalFormatting>
  <conditionalFormatting sqref="I249:I253">
    <cfRule type="expression" dxfId="490" priority="772">
      <formula>ISTEXT(#REF!)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20"/>
  <sheetViews>
    <sheetView workbookViewId="0">
      <pane ySplit="1" topLeftCell="A2" activePane="bottomLeft" state="frozenSplit"/>
      <selection pane="bottomLeft" activeCell="H177" sqref="H177"/>
    </sheetView>
  </sheetViews>
  <sheetFormatPr defaultRowHeight="15" x14ac:dyDescent="0.25"/>
  <cols>
    <col min="1" max="1" width="67.5703125" style="80" bestFit="1" customWidth="1"/>
    <col min="2" max="2" width="15.85546875" style="80" bestFit="1" customWidth="1"/>
    <col min="3" max="3" width="16.5703125" style="80" bestFit="1" customWidth="1"/>
    <col min="4" max="4" width="12.140625" style="80" bestFit="1" customWidth="1"/>
    <col min="5" max="5" width="10.7109375" style="80" bestFit="1" customWidth="1"/>
    <col min="6" max="6" width="8.7109375" style="80" customWidth="1"/>
    <col min="7" max="7" width="13.28515625" style="80" bestFit="1" customWidth="1"/>
    <col min="8" max="8" width="11.7109375" style="80" bestFit="1" customWidth="1"/>
    <col min="9" max="9" width="14.855468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8.28515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ht="16.5" thickTop="1" thickBot="1" x14ac:dyDescent="0.3">
      <c r="A2" s="84" t="s">
        <v>402</v>
      </c>
      <c r="B2" s="84" t="s">
        <v>403</v>
      </c>
      <c r="C2" s="84" t="s">
        <v>404</v>
      </c>
      <c r="D2" s="84">
        <v>2.722</v>
      </c>
      <c r="E2" s="84">
        <v>78846.562999999995</v>
      </c>
      <c r="F2" s="84">
        <v>3.4522700000000001E-5</v>
      </c>
      <c r="G2" s="84"/>
      <c r="H2" s="84"/>
      <c r="I2" s="84"/>
      <c r="J2" s="85"/>
      <c r="K2" s="84"/>
      <c r="L2" s="84"/>
      <c r="M2" s="84"/>
      <c r="N2" s="84"/>
      <c r="O2" s="84"/>
      <c r="P2" s="84"/>
      <c r="Q2" s="84"/>
      <c r="R2" s="84" t="s">
        <v>405</v>
      </c>
      <c r="S2" s="84"/>
      <c r="T2" s="84">
        <v>1</v>
      </c>
      <c r="U2" s="84"/>
      <c r="V2" s="84"/>
      <c r="W2" s="84"/>
      <c r="X2" s="84"/>
      <c r="Y2" s="84"/>
      <c r="Z2" s="86" t="s">
        <v>28</v>
      </c>
      <c r="AA2" s="86" t="s">
        <v>29</v>
      </c>
      <c r="AB2" s="86" t="s">
        <v>30</v>
      </c>
      <c r="AC2" s="86" t="s">
        <v>31</v>
      </c>
      <c r="AD2" s="86" t="s">
        <v>32</v>
      </c>
    </row>
    <row r="3" spans="1:30" ht="15.75" thickTop="1" x14ac:dyDescent="0.25">
      <c r="A3" s="87" t="s">
        <v>406</v>
      </c>
      <c r="B3" s="87" t="s">
        <v>403</v>
      </c>
      <c r="C3" s="87"/>
      <c r="D3" s="87"/>
      <c r="E3" s="87">
        <v>75100.391000000003</v>
      </c>
      <c r="F3" s="87">
        <v>0</v>
      </c>
      <c r="G3" s="87"/>
      <c r="H3" s="87"/>
      <c r="I3" s="87"/>
      <c r="J3" s="88"/>
      <c r="K3" s="87"/>
      <c r="L3" s="87"/>
      <c r="M3" s="87"/>
      <c r="N3" s="87"/>
      <c r="O3" s="87"/>
      <c r="P3" s="87"/>
      <c r="Q3" s="87"/>
      <c r="R3" s="87" t="s">
        <v>28</v>
      </c>
      <c r="S3" s="87"/>
      <c r="T3" s="87">
        <v>8</v>
      </c>
      <c r="U3" s="87"/>
      <c r="V3" s="87"/>
      <c r="W3" s="87"/>
      <c r="X3" s="87"/>
      <c r="Y3" s="87"/>
      <c r="Z3" s="89">
        <f>$H$8</f>
        <v>120</v>
      </c>
      <c r="AA3" s="90">
        <f>IF(ISTEXT($I$8),TEXT($G$8/100,"0.00%"),$G$8 / 100)</f>
        <v>1.0363806834649971</v>
      </c>
      <c r="AB3" s="90">
        <f>IF(ISTEXT($I$9),TEXT($G$9/100,"0.00%"),$G$9 / 100)</f>
        <v>1.0383978655909227</v>
      </c>
      <c r="AC3" s="90">
        <f>IF(ISTEXT($I$10),TEXT($G$10/100,"0.00%"),$G$10 / 100)</f>
        <v>1.0137594399179106</v>
      </c>
      <c r="AD3" s="90">
        <f>IFERROR(AVERAGE($AA$3:$AC$3),"")</f>
        <v>1.0295126629912768</v>
      </c>
    </row>
    <row r="4" spans="1:30" x14ac:dyDescent="0.25">
      <c r="A4" s="84" t="s">
        <v>407</v>
      </c>
      <c r="B4" s="84" t="s">
        <v>403</v>
      </c>
      <c r="C4" s="84" t="s">
        <v>404</v>
      </c>
      <c r="D4" s="84">
        <v>24.279</v>
      </c>
      <c r="E4" s="84">
        <v>81869.991999999998</v>
      </c>
      <c r="F4" s="84">
        <v>2.965555E-4</v>
      </c>
      <c r="G4" s="84"/>
      <c r="H4" s="84"/>
      <c r="I4" s="84"/>
      <c r="J4" s="85"/>
      <c r="K4" s="84"/>
      <c r="L4" s="84"/>
      <c r="M4" s="84"/>
      <c r="N4" s="84"/>
      <c r="O4" s="84"/>
      <c r="P4" s="84"/>
      <c r="Q4" s="84"/>
      <c r="R4" s="84" t="s">
        <v>33</v>
      </c>
      <c r="S4" s="84"/>
      <c r="T4" s="84">
        <v>22</v>
      </c>
      <c r="U4" s="84"/>
      <c r="V4" s="84"/>
      <c r="W4" s="84"/>
      <c r="X4" s="84"/>
      <c r="Y4" s="84"/>
      <c r="Z4" s="89">
        <f>$H$11</f>
        <v>60</v>
      </c>
      <c r="AA4" s="90">
        <f>IF(ISTEXT($I$11),TEXT($G$11/100,"0.00%"),$G$11 / 100)</f>
        <v>1.0946990193583446</v>
      </c>
      <c r="AB4" s="90">
        <f>IF(ISTEXT($I$12),TEXT($G$12/100,"0.00%"),$G$12 / 100)</f>
        <v>1.0021074417232512</v>
      </c>
      <c r="AC4" s="90">
        <f>IF(ISTEXT($I$13),TEXT($G$13/100,"0.00%"),$G$13 / 100)</f>
        <v>1.1110513647201778</v>
      </c>
      <c r="AD4" s="90">
        <f>IFERROR(AVERAGE($AA$4:$AC$4),"")</f>
        <v>1.0692859419339247</v>
      </c>
    </row>
    <row r="5" spans="1:30" x14ac:dyDescent="0.25">
      <c r="A5" s="87" t="s">
        <v>408</v>
      </c>
      <c r="B5" s="87" t="s">
        <v>403</v>
      </c>
      <c r="C5" s="87"/>
      <c r="D5" s="87"/>
      <c r="E5" s="87">
        <v>91204.976999999999</v>
      </c>
      <c r="F5" s="87">
        <v>0</v>
      </c>
      <c r="G5" s="87"/>
      <c r="H5" s="87"/>
      <c r="I5" s="87"/>
      <c r="J5" s="88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9">
        <f>$H$14</f>
        <v>30</v>
      </c>
      <c r="AA5" s="91">
        <f>IF(ISTEXT($I$14),TEXT($G$14/100,"0.00%"),$G$14 / 100)</f>
        <v>0.97909585901651308</v>
      </c>
      <c r="AB5" s="91">
        <f>IF(ISTEXT($I$15),TEXT($G$15/100,"0.00%"),$G$15 / 100)</f>
        <v>0.93901898366520686</v>
      </c>
      <c r="AC5" s="91">
        <f>IF(ISTEXT($I$16),TEXT($G$16/100,"0.00%"),$G$16 / 100)</f>
        <v>0.97819639913078693</v>
      </c>
      <c r="AD5" s="91">
        <f>IFERROR(AVERAGE($AA$5:$AC$5),"")</f>
        <v>0.96543708060416888</v>
      </c>
    </row>
    <row r="6" spans="1:30" x14ac:dyDescent="0.25">
      <c r="A6" s="84" t="s">
        <v>409</v>
      </c>
      <c r="B6" s="84" t="s">
        <v>403</v>
      </c>
      <c r="C6" s="84" t="s">
        <v>404</v>
      </c>
      <c r="D6" s="84">
        <v>1.1419999999999999</v>
      </c>
      <c r="E6" s="84">
        <v>81834.608999999997</v>
      </c>
      <c r="F6" s="84">
        <v>1.3954999999999999E-5</v>
      </c>
      <c r="G6" s="84"/>
      <c r="H6" s="84"/>
      <c r="I6" s="84"/>
      <c r="J6" s="85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9">
        <f>$H$17</f>
        <v>15</v>
      </c>
      <c r="AA6" s="90">
        <f>IF(ISTEXT($I$17),TEXT($G$17/100,"0.00%"),$G$17 / 100)</f>
        <v>1.0250411531621035</v>
      </c>
      <c r="AB6" s="91">
        <f>IF(ISTEXT($I$18),TEXT($G$18/100,"0.00%"),$G$18 / 100)</f>
        <v>0.99497516630388172</v>
      </c>
      <c r="AC6" s="91">
        <f>IF(ISTEXT($I$19),TEXT($G$19/100,"0.00%"),$G$19 / 100)</f>
        <v>0.93752239750459276</v>
      </c>
      <c r="AD6" s="91">
        <f>IFERROR(AVERAGE($AA$6:$AC$6),"")</f>
        <v>0.98584623899019264</v>
      </c>
    </row>
    <row r="7" spans="1:30" ht="15.75" thickBot="1" x14ac:dyDescent="0.3">
      <c r="A7" s="87" t="s">
        <v>410</v>
      </c>
      <c r="B7" s="87" t="s">
        <v>403</v>
      </c>
      <c r="C7" s="87"/>
      <c r="D7" s="87"/>
      <c r="E7" s="87">
        <v>82268.156000000003</v>
      </c>
      <c r="F7" s="87">
        <v>0</v>
      </c>
      <c r="G7" s="87"/>
      <c r="H7" s="87"/>
      <c r="I7" s="87"/>
      <c r="J7" s="8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2">
        <f>$H$20</f>
        <v>0</v>
      </c>
      <c r="AA7" s="93">
        <f>IF(ISTEXT($I$20),TEXT($G$20/100,"0.00%"),$G$20 / 100)</f>
        <v>1</v>
      </c>
      <c r="AB7" s="93">
        <f>IF(ISTEXT($I$21),TEXT($G$21/100,"0.00%"),$G$21 / 100)</f>
        <v>1</v>
      </c>
      <c r="AC7" s="93">
        <f>IF(ISTEXT($I$22),TEXT($G$22/100,"0.00%"),$G$22 / 100)</f>
        <v>1</v>
      </c>
      <c r="AD7" s="93">
        <f>IFERROR(AVERAGE($AA$7:$AC$7),"")</f>
        <v>1</v>
      </c>
    </row>
    <row r="8" spans="1:30" ht="16.5" thickTop="1" thickBot="1" x14ac:dyDescent="0.3">
      <c r="A8" s="84" t="s">
        <v>411</v>
      </c>
      <c r="B8" s="84" t="s">
        <v>403</v>
      </c>
      <c r="C8" s="84" t="s">
        <v>404</v>
      </c>
      <c r="D8" s="84">
        <v>61691.612999999998</v>
      </c>
      <c r="E8" s="84">
        <v>76647.554999999993</v>
      </c>
      <c r="F8" s="84">
        <v>0.80487385410000001</v>
      </c>
      <c r="G8" s="84">
        <f>($F$8 -  AVERAGE($F$2,$F$3,$F$4,$F$5,$F$6,$F$7) ) / ($F$20 -  AVERAGE($F$2,$F$3,$F$4,$F$5,$F$6,$F$7) ) * 100</f>
        <v>103.63806834649971</v>
      </c>
      <c r="H8" s="84">
        <v>120</v>
      </c>
      <c r="I8" s="94">
        <f>LN($G$8)</f>
        <v>4.640904717412341</v>
      </c>
      <c r="J8" s="85"/>
      <c r="K8" s="84"/>
      <c r="L8" s="84"/>
      <c r="M8" s="84"/>
      <c r="N8" s="84"/>
      <c r="O8" s="84"/>
      <c r="P8" s="84"/>
      <c r="Q8" s="84"/>
      <c r="R8" s="84"/>
      <c r="S8" s="84"/>
      <c r="T8" s="84"/>
      <c r="U8" s="84">
        <f>IF(ISTEXT($I$8),"",1)</f>
        <v>1</v>
      </c>
      <c r="V8" s="84">
        <f t="shared" ref="V8:V22" si="0">IFERROR(INDEX($H$8:$H$22,SMALL($U$8:$U$22,ROW(W1)),1),"")</f>
        <v>120</v>
      </c>
      <c r="W8" s="84">
        <f t="shared" ref="W8:W22" si="1">IFERROR(INDEX($I$8:$I$22,SMALL($U$8:$U$22,ROW(I1)),1),"")</f>
        <v>4.640904717412341</v>
      </c>
      <c r="X8" s="84"/>
      <c r="Y8" s="84"/>
    </row>
    <row r="9" spans="1:30" x14ac:dyDescent="0.25">
      <c r="A9" s="87" t="s">
        <v>412</v>
      </c>
      <c r="B9" s="87" t="s">
        <v>403</v>
      </c>
      <c r="C9" s="87" t="s">
        <v>404</v>
      </c>
      <c r="D9" s="87">
        <v>65147.949000000001</v>
      </c>
      <c r="E9" s="87">
        <v>81497.976999999999</v>
      </c>
      <c r="F9" s="87">
        <v>0.7993811797</v>
      </c>
      <c r="G9" s="87">
        <f>($F$9 -  AVERAGE($F$2,$F$3,$F$4,$F$5,$F$6,$F$7) ) / ($F$21 -  AVERAGE($F$2,$F$3,$F$4,$F$5,$F$6,$F$7) ) * 100</f>
        <v>103.83978655909227</v>
      </c>
      <c r="H9" s="87">
        <v>120</v>
      </c>
      <c r="I9" s="95">
        <f>LN($G$9)</f>
        <v>4.6428491974749724</v>
      </c>
      <c r="J9" s="88"/>
      <c r="K9" s="87"/>
      <c r="L9" s="87"/>
      <c r="M9" s="87"/>
      <c r="N9" s="87"/>
      <c r="O9" s="87"/>
      <c r="P9" s="87"/>
      <c r="Q9" s="87"/>
      <c r="R9" s="87"/>
      <c r="S9" s="87"/>
      <c r="T9" s="87"/>
      <c r="U9" s="87">
        <f>IF(ISTEXT($I$9),"",2)</f>
        <v>2</v>
      </c>
      <c r="V9" s="87">
        <f t="shared" si="0"/>
        <v>120</v>
      </c>
      <c r="W9" s="87">
        <f t="shared" si="1"/>
        <v>4.6428491974749724</v>
      </c>
      <c r="X9" s="87"/>
      <c r="Y9" s="87"/>
      <c r="Z9" s="96" t="s">
        <v>34</v>
      </c>
      <c r="AA9" s="97">
        <f>IFERROR(SLOPE($W$8:$W$22,$V$8:$V$22),"")</f>
        <v>4.6056455075393129E-4</v>
      </c>
    </row>
    <row r="10" spans="1:30" x14ac:dyDescent="0.25">
      <c r="A10" s="84" t="s">
        <v>413</v>
      </c>
      <c r="B10" s="84" t="s">
        <v>403</v>
      </c>
      <c r="C10" s="84" t="s">
        <v>404</v>
      </c>
      <c r="D10" s="84">
        <v>60200.832000000002</v>
      </c>
      <c r="E10" s="84">
        <v>79795.672000000006</v>
      </c>
      <c r="F10" s="84">
        <v>0.7544373083</v>
      </c>
      <c r="G10" s="84">
        <f>($F$10 -  AVERAGE($F$2,$F$3,$F$4,$F$5,$F$6,$F$7) ) / ($F$22 -  AVERAGE($F$2,$F$3,$F$4,$F$5,$F$6,$F$7) ) * 100</f>
        <v>101.37594399179106</v>
      </c>
      <c r="H10" s="84">
        <v>120</v>
      </c>
      <c r="I10" s="94">
        <f>LN($G$10)</f>
        <v>4.6188358242717884</v>
      </c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>
        <f>IF(ISTEXT($I$10),"",3)</f>
        <v>3</v>
      </c>
      <c r="V10" s="84">
        <f t="shared" si="0"/>
        <v>120</v>
      </c>
      <c r="W10" s="84">
        <f t="shared" si="1"/>
        <v>4.6188358242717884</v>
      </c>
      <c r="X10" s="84"/>
      <c r="Y10" s="84"/>
      <c r="Z10" s="98" t="s">
        <v>35</v>
      </c>
      <c r="AA10" s="99">
        <f>IFERROR(INTERCEPT($W$8:$W$22,$V$8:$V$22),"")</f>
        <v>4.593382188797575</v>
      </c>
    </row>
    <row r="11" spans="1:30" ht="17.25" x14ac:dyDescent="0.25">
      <c r="A11" s="87" t="s">
        <v>414</v>
      </c>
      <c r="B11" s="87" t="s">
        <v>403</v>
      </c>
      <c r="C11" s="87" t="s">
        <v>404</v>
      </c>
      <c r="D11" s="87">
        <v>65011.434000000001</v>
      </c>
      <c r="E11" s="87">
        <v>76469.483999999997</v>
      </c>
      <c r="F11" s="87">
        <v>0.85016179790000002</v>
      </c>
      <c r="G11" s="87">
        <f>($F$11 -  AVERAGE($F$2,$F$3,$F$4,$F$5,$F$6,$F$7) ) / ($F$20 -  AVERAGE($F$2,$F$3,$F$4,$F$5,$F$6,$F$7) ) * 100</f>
        <v>109.46990193583446</v>
      </c>
      <c r="H11" s="87">
        <v>60</v>
      </c>
      <c r="I11" s="95">
        <f>LN($G$11)</f>
        <v>4.6956496433074824</v>
      </c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>
        <f>IF(ISTEXT($I$11),"",4)</f>
        <v>4</v>
      </c>
      <c r="V11" s="87">
        <f t="shared" si="0"/>
        <v>60</v>
      </c>
      <c r="W11" s="87">
        <f t="shared" si="1"/>
        <v>4.6956496433074824</v>
      </c>
      <c r="X11" s="87"/>
      <c r="Y11" s="87"/>
      <c r="Z11" s="98" t="s">
        <v>36</v>
      </c>
      <c r="AA11" s="100">
        <f>IFERROR(CORREL($W$8:$W$22,$V$8:$V$22)^2,"")</f>
        <v>0.18682195667605611</v>
      </c>
    </row>
    <row r="12" spans="1:30" ht="18" x14ac:dyDescent="0.35">
      <c r="A12" s="84" t="s">
        <v>415</v>
      </c>
      <c r="B12" s="84" t="s">
        <v>403</v>
      </c>
      <c r="C12" s="84" t="s">
        <v>404</v>
      </c>
      <c r="D12" s="84">
        <v>57497.277000000002</v>
      </c>
      <c r="E12" s="84">
        <v>74531.820000000007</v>
      </c>
      <c r="F12" s="84">
        <v>0.77144603469999995</v>
      </c>
      <c r="G12" s="84">
        <f>($F$12 -  AVERAGE($F$2,$F$3,$F$4,$F$5,$F$6,$F$7) ) / ($F$21 -  AVERAGE($F$2,$F$3,$F$4,$F$5,$F$6,$F$7) ) * 100</f>
        <v>100.21074417232512</v>
      </c>
      <c r="H12" s="84">
        <v>60</v>
      </c>
      <c r="I12" s="94">
        <f>LN($G$12)</f>
        <v>4.6072754101710451</v>
      </c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>
        <f>IF(ISTEXT($I$12),"",5)</f>
        <v>5</v>
      </c>
      <c r="V12" s="84">
        <f t="shared" si="0"/>
        <v>60</v>
      </c>
      <c r="W12" s="84">
        <f t="shared" si="1"/>
        <v>4.6072754101710451</v>
      </c>
      <c r="X12" s="84"/>
      <c r="Y12" s="84"/>
      <c r="Z12" s="98" t="s">
        <v>37</v>
      </c>
      <c r="AA12" s="101" t="str">
        <f>IF(AA9&gt;0," &gt;480",IFERROR(LN(2) /ABS(AA9),0))</f>
        <v xml:space="preserve"> &gt;480</v>
      </c>
    </row>
    <row r="13" spans="1:30" ht="18.75" x14ac:dyDescent="0.35">
      <c r="A13" s="87" t="s">
        <v>416</v>
      </c>
      <c r="B13" s="87" t="s">
        <v>403</v>
      </c>
      <c r="C13" s="87" t="s">
        <v>404</v>
      </c>
      <c r="D13" s="87">
        <v>66088.133000000002</v>
      </c>
      <c r="E13" s="87">
        <v>79928.929999999993</v>
      </c>
      <c r="F13" s="87">
        <v>0.82683620309999994</v>
      </c>
      <c r="G13" s="87">
        <f>($F$13 -  AVERAGE($F$2,$F$3,$F$4,$F$5,$F$6,$F$7) ) / ($F$22 -  AVERAGE($F$2,$F$3,$F$4,$F$5,$F$6,$F$7) ) * 100</f>
        <v>111.10513647201779</v>
      </c>
      <c r="H13" s="87">
        <v>60</v>
      </c>
      <c r="I13" s="95">
        <f>LN($G$13)</f>
        <v>4.7104769284483252</v>
      </c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>
        <f>IF(ISTEXT($I$13),"",6)</f>
        <v>6</v>
      </c>
      <c r="V13" s="87">
        <f t="shared" si="0"/>
        <v>60</v>
      </c>
      <c r="W13" s="87">
        <f t="shared" si="1"/>
        <v>4.7104769284483252</v>
      </c>
      <c r="X13" s="87"/>
      <c r="Y13" s="87"/>
      <c r="Z13" s="98" t="s">
        <v>38</v>
      </c>
      <c r="AA13" s="102">
        <f>IF(AA9&gt;0,0,IFERROR(ABS(AA9 * 1000 / 0.5),0))</f>
        <v>0</v>
      </c>
    </row>
    <row r="14" spans="1:30" ht="15.75" thickBot="1" x14ac:dyDescent="0.3">
      <c r="A14" s="84" t="s">
        <v>417</v>
      </c>
      <c r="B14" s="84" t="s">
        <v>403</v>
      </c>
      <c r="C14" s="84" t="s">
        <v>404</v>
      </c>
      <c r="D14" s="84">
        <v>59617.512000000002</v>
      </c>
      <c r="E14" s="84">
        <v>78404.016000000003</v>
      </c>
      <c r="F14" s="84">
        <v>0.76038849850000001</v>
      </c>
      <c r="G14" s="84">
        <f>($F$14 -  AVERAGE($F$2,$F$3,$F$4,$F$5,$F$6,$F$7) ) / ($F$20 -  AVERAGE($F$2,$F$3,$F$4,$F$5,$F$6,$F$7) ) * 100</f>
        <v>97.909585901651312</v>
      </c>
      <c r="H14" s="84">
        <v>30</v>
      </c>
      <c r="I14" s="94">
        <f>LN($G$14)</f>
        <v>4.5840444599795598</v>
      </c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>
        <f>IF(ISTEXT($I$14),"",7)</f>
        <v>7</v>
      </c>
      <c r="V14" s="84">
        <f t="shared" si="0"/>
        <v>30</v>
      </c>
      <c r="W14" s="84">
        <f t="shared" si="1"/>
        <v>4.5840444599795598</v>
      </c>
      <c r="X14" s="84"/>
      <c r="Y14" s="84"/>
      <c r="Z14" s="103" t="s">
        <v>7</v>
      </c>
      <c r="AA14" s="104" t="s">
        <v>39</v>
      </c>
    </row>
    <row r="15" spans="1:30" x14ac:dyDescent="0.25">
      <c r="A15" s="87" t="s">
        <v>418</v>
      </c>
      <c r="B15" s="87" t="s">
        <v>403</v>
      </c>
      <c r="C15" s="87" t="s">
        <v>404</v>
      </c>
      <c r="D15" s="87">
        <v>56443.074000000001</v>
      </c>
      <c r="E15" s="87">
        <v>78080.547000000006</v>
      </c>
      <c r="F15" s="87">
        <v>0.72288266629999998</v>
      </c>
      <c r="G15" s="87">
        <f>($F$15 -  AVERAGE($F$2,$F$3,$F$4,$F$5,$F$6,$F$7) ) / ($F$21 -  AVERAGE($F$2,$F$3,$F$4,$F$5,$F$6,$F$7) ) * 100</f>
        <v>93.901898366520683</v>
      </c>
      <c r="H15" s="87">
        <v>30</v>
      </c>
      <c r="I15" s="95">
        <f>LN($G$15)</f>
        <v>4.5422506029057121</v>
      </c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>
        <f>IF(ISTEXT($I$15),"",8)</f>
        <v>8</v>
      </c>
      <c r="V15" s="87">
        <f t="shared" si="0"/>
        <v>30</v>
      </c>
      <c r="W15" s="87">
        <f t="shared" si="1"/>
        <v>4.5422506029057121</v>
      </c>
      <c r="X15" s="87"/>
      <c r="Y15" s="87"/>
    </row>
    <row r="16" spans="1:30" x14ac:dyDescent="0.25">
      <c r="A16" s="84" t="s">
        <v>419</v>
      </c>
      <c r="B16" s="84" t="s">
        <v>403</v>
      </c>
      <c r="C16" s="84" t="s">
        <v>404</v>
      </c>
      <c r="D16" s="84">
        <v>57673.663999999997</v>
      </c>
      <c r="E16" s="84">
        <v>79224.960999999996</v>
      </c>
      <c r="F16" s="84">
        <v>0.72797339719999998</v>
      </c>
      <c r="G16" s="84">
        <f>($F$16 -  AVERAGE($F$2,$F$3,$F$4,$F$5,$F$6,$F$7) ) / ($F$22 -  AVERAGE($F$2,$F$3,$F$4,$F$5,$F$6,$F$7) ) * 100</f>
        <v>97.819639913078689</v>
      </c>
      <c r="H16" s="84">
        <v>30</v>
      </c>
      <c r="I16" s="94">
        <f>LN($G$16)</f>
        <v>4.5831253739868592</v>
      </c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>
        <f>IF(ISTEXT($I$16),"",9)</f>
        <v>9</v>
      </c>
      <c r="V16" s="84">
        <f t="shared" si="0"/>
        <v>30</v>
      </c>
      <c r="W16" s="84">
        <f t="shared" si="1"/>
        <v>4.5831253739868592</v>
      </c>
      <c r="X16" s="84"/>
      <c r="Y16" s="84"/>
    </row>
    <row r="17" spans="1:30" x14ac:dyDescent="0.25">
      <c r="A17" s="87" t="s">
        <v>420</v>
      </c>
      <c r="B17" s="87" t="s">
        <v>403</v>
      </c>
      <c r="C17" s="87" t="s">
        <v>404</v>
      </c>
      <c r="D17" s="87">
        <v>65020.258000000002</v>
      </c>
      <c r="E17" s="87">
        <v>81676.766000000003</v>
      </c>
      <c r="F17" s="87">
        <v>0.7960679785</v>
      </c>
      <c r="G17" s="87">
        <f>($F$17 -  AVERAGE($F$2,$F$3,$F$4,$F$5,$F$6,$F$7) ) / ($F$20 -  AVERAGE($F$2,$F$3,$F$4,$F$5,$F$6,$F$7) ) * 100</f>
        <v>102.50411531621036</v>
      </c>
      <c r="H17" s="87">
        <v>15</v>
      </c>
      <c r="I17" s="95">
        <f>LN($G$17)</f>
        <v>4.6299029471989384</v>
      </c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>
        <f>IF(ISTEXT($I$17),"",10)</f>
        <v>10</v>
      </c>
      <c r="V17" s="87">
        <f t="shared" si="0"/>
        <v>15</v>
      </c>
      <c r="W17" s="87">
        <f t="shared" si="1"/>
        <v>4.6299029471989384</v>
      </c>
      <c r="X17" s="87"/>
      <c r="Y17" s="87"/>
    </row>
    <row r="18" spans="1:30" x14ac:dyDescent="0.25">
      <c r="A18" s="84" t="s">
        <v>421</v>
      </c>
      <c r="B18" s="84" t="s">
        <v>403</v>
      </c>
      <c r="C18" s="84" t="s">
        <v>404</v>
      </c>
      <c r="D18" s="84">
        <v>62503.241999999998</v>
      </c>
      <c r="E18" s="84">
        <v>81601.625</v>
      </c>
      <c r="F18" s="84">
        <v>0.76595584949999995</v>
      </c>
      <c r="G18" s="84">
        <f>($F$18 -  AVERAGE($F$2,$F$3,$F$4,$F$5,$F$6,$F$7) ) / ($F$21 -  AVERAGE($F$2,$F$3,$F$4,$F$5,$F$6,$F$7) ) * 100</f>
        <v>99.497516630388176</v>
      </c>
      <c r="H18" s="84">
        <v>15</v>
      </c>
      <c r="I18" s="94">
        <f>LN($G$18)</f>
        <v>4.6001326853645175</v>
      </c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>
        <f>IF(ISTEXT($I$18),"",11)</f>
        <v>11</v>
      </c>
      <c r="V18" s="84">
        <f t="shared" si="0"/>
        <v>15</v>
      </c>
      <c r="W18" s="84">
        <f t="shared" si="1"/>
        <v>4.6001326853645175</v>
      </c>
      <c r="X18" s="84"/>
      <c r="Y18" s="84"/>
    </row>
    <row r="19" spans="1:30" x14ac:dyDescent="0.25">
      <c r="A19" s="87" t="s">
        <v>422</v>
      </c>
      <c r="B19" s="87" t="s">
        <v>403</v>
      </c>
      <c r="C19" s="87" t="s">
        <v>404</v>
      </c>
      <c r="D19" s="87">
        <v>55440.27</v>
      </c>
      <c r="E19" s="87">
        <v>79460.766000000003</v>
      </c>
      <c r="F19" s="87">
        <v>0.6977062114</v>
      </c>
      <c r="G19" s="87">
        <f>($F$19 -  AVERAGE($F$2,$F$3,$F$4,$F$5,$F$6,$F$7) ) / ($F$22 -  AVERAGE($F$2,$F$3,$F$4,$F$5,$F$6,$F$7) ) * 100</f>
        <v>93.752239750459282</v>
      </c>
      <c r="H19" s="87">
        <v>15</v>
      </c>
      <c r="I19" s="95">
        <f>LN($G$19)</f>
        <v>4.5406555552367083</v>
      </c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>
        <f>IF(ISTEXT($I$19),"",12)</f>
        <v>12</v>
      </c>
      <c r="V19" s="87">
        <f t="shared" si="0"/>
        <v>15</v>
      </c>
      <c r="W19" s="87">
        <f t="shared" si="1"/>
        <v>4.5406555552367083</v>
      </c>
      <c r="X19" s="87"/>
      <c r="Y19" s="87"/>
    </row>
    <row r="20" spans="1:30" x14ac:dyDescent="0.25">
      <c r="A20" s="84" t="s">
        <v>423</v>
      </c>
      <c r="B20" s="84" t="s">
        <v>403</v>
      </c>
      <c r="C20" s="84" t="s">
        <v>404</v>
      </c>
      <c r="D20" s="84">
        <v>62961.065999999999</v>
      </c>
      <c r="E20" s="84">
        <v>81070.422000000006</v>
      </c>
      <c r="F20" s="84">
        <v>0.77662191030000005</v>
      </c>
      <c r="G20" s="84">
        <f>($F$20 -  AVERAGE($F$2,$F$3,$F$4,$F$5,$F$6,$F$7) ) / ($F$20 -  AVERAGE($F$2,$F$3,$F$4,$F$5,$F$6,$F$7) ) * 100</f>
        <v>100</v>
      </c>
      <c r="H20" s="84">
        <v>0</v>
      </c>
      <c r="I20" s="94">
        <f>LN($G$20)</f>
        <v>4.6051701859880918</v>
      </c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>
        <f>IF(ISTEXT($I$20),"",13)</f>
        <v>13</v>
      </c>
      <c r="V20" s="84">
        <f t="shared" si="0"/>
        <v>0</v>
      </c>
      <c r="W20" s="84">
        <f t="shared" si="1"/>
        <v>4.6051701859880918</v>
      </c>
      <c r="X20" s="84"/>
      <c r="Y20" s="84"/>
    </row>
    <row r="21" spans="1:30" x14ac:dyDescent="0.25">
      <c r="A21" s="87" t="s">
        <v>424</v>
      </c>
      <c r="B21" s="87" t="s">
        <v>403</v>
      </c>
      <c r="C21" s="87" t="s">
        <v>404</v>
      </c>
      <c r="D21" s="87">
        <v>59044.078000000001</v>
      </c>
      <c r="E21" s="87">
        <v>76698.172000000006</v>
      </c>
      <c r="F21" s="87">
        <v>0.76982379710000004</v>
      </c>
      <c r="G21" s="87">
        <f>($F$21 -  AVERAGE($F$2,$F$3,$F$4,$F$5,$F$6,$F$7) ) / ($F$21 -  AVERAGE($F$2,$F$3,$F$4,$F$5,$F$6,$F$7) ) * 100</f>
        <v>100</v>
      </c>
      <c r="H21" s="87">
        <v>0</v>
      </c>
      <c r="I21" s="95">
        <f>LN($G$21)</f>
        <v>4.6051701859880918</v>
      </c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>
        <f>IF(ISTEXT($I$21),"",14)</f>
        <v>14</v>
      </c>
      <c r="V21" s="87">
        <f t="shared" si="0"/>
        <v>0</v>
      </c>
      <c r="W21" s="87">
        <f t="shared" si="1"/>
        <v>4.6051701859880918</v>
      </c>
      <c r="X21" s="87"/>
      <c r="Y21" s="87"/>
    </row>
    <row r="22" spans="1:30" x14ac:dyDescent="0.25">
      <c r="A22" s="84" t="s">
        <v>425</v>
      </c>
      <c r="B22" s="84" t="s">
        <v>403</v>
      </c>
      <c r="C22" s="84" t="s">
        <v>404</v>
      </c>
      <c r="D22" s="84">
        <v>58913.84</v>
      </c>
      <c r="E22" s="84">
        <v>79164.164000000004</v>
      </c>
      <c r="F22" s="84">
        <v>0.74419834709999999</v>
      </c>
      <c r="G22" s="84">
        <f>($F$22 -  AVERAGE($F$2,$F$3,$F$4,$F$5,$F$6,$F$7) ) / ($F$22 -  AVERAGE($F$2,$F$3,$F$4,$F$5,$F$6,$F$7) ) * 100</f>
        <v>100</v>
      </c>
      <c r="H22" s="84">
        <v>0</v>
      </c>
      <c r="I22" s="94">
        <f>LN($G$22)</f>
        <v>4.6051701859880918</v>
      </c>
      <c r="J22" s="85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>
        <f>IF(ISTEXT($I$22),"",15)</f>
        <v>15</v>
      </c>
      <c r="V22" s="84">
        <f t="shared" si="0"/>
        <v>0</v>
      </c>
      <c r="W22" s="84">
        <f t="shared" si="1"/>
        <v>4.6051701859880918</v>
      </c>
      <c r="X22" s="84"/>
      <c r="Y22" s="84"/>
    </row>
    <row r="23" spans="1:30" ht="15.75" thickBot="1" x14ac:dyDescent="0.3">
      <c r="A23" s="87"/>
      <c r="B23" s="87"/>
      <c r="C23" s="87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30" ht="16.5" thickTop="1" thickBot="1" x14ac:dyDescent="0.3">
      <c r="A24" s="84" t="s">
        <v>402</v>
      </c>
      <c r="B24" s="84" t="s">
        <v>426</v>
      </c>
      <c r="C24" s="84"/>
      <c r="D24" s="84"/>
      <c r="E24" s="84">
        <v>78846.562999999995</v>
      </c>
      <c r="F24" s="84">
        <v>0</v>
      </c>
      <c r="G24" s="84"/>
      <c r="H24" s="84"/>
      <c r="I24" s="84"/>
      <c r="J24" s="85"/>
      <c r="K24" s="84"/>
      <c r="L24" s="84"/>
      <c r="M24" s="84"/>
      <c r="N24" s="84"/>
      <c r="O24" s="84"/>
      <c r="P24" s="84"/>
      <c r="Q24" s="84"/>
      <c r="R24" s="84" t="s">
        <v>427</v>
      </c>
      <c r="S24" s="84"/>
      <c r="T24" s="84">
        <v>2</v>
      </c>
      <c r="U24" s="84"/>
      <c r="V24" s="84"/>
      <c r="W24" s="84"/>
      <c r="X24" s="84"/>
      <c r="Y24" s="84"/>
      <c r="Z24" s="86" t="s">
        <v>28</v>
      </c>
      <c r="AA24" s="86" t="s">
        <v>29</v>
      </c>
      <c r="AB24" s="86" t="s">
        <v>30</v>
      </c>
      <c r="AC24" s="86" t="s">
        <v>31</v>
      </c>
      <c r="AD24" s="86" t="s">
        <v>32</v>
      </c>
    </row>
    <row r="25" spans="1:30" ht="15.75" thickTop="1" x14ac:dyDescent="0.25">
      <c r="A25" s="87" t="s">
        <v>406</v>
      </c>
      <c r="B25" s="87" t="s">
        <v>426</v>
      </c>
      <c r="C25" s="87" t="s">
        <v>428</v>
      </c>
      <c r="D25" s="87">
        <v>0.18099999999999999</v>
      </c>
      <c r="E25" s="87">
        <v>75100.391000000003</v>
      </c>
      <c r="F25" s="87">
        <v>2.4101E-6</v>
      </c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 t="s">
        <v>28</v>
      </c>
      <c r="S25" s="87"/>
      <c r="T25" s="87">
        <v>30</v>
      </c>
      <c r="U25" s="87"/>
      <c r="V25" s="87"/>
      <c r="W25" s="87"/>
      <c r="X25" s="87"/>
      <c r="Y25" s="87"/>
      <c r="Z25" s="89">
        <f>$H$30</f>
        <v>120</v>
      </c>
      <c r="AA25" s="105" t="str">
        <f>IF(ISTEXT($I$30),TEXT($G$30/100,"0.00%"),$G$30 / 100)</f>
        <v>0.27%</v>
      </c>
      <c r="AB25" s="105" t="str">
        <f>IF(ISTEXT($I$31),TEXT($G$31/100,"0.00%"),$G$31 / 100)</f>
        <v>0.26%</v>
      </c>
      <c r="AC25" s="105" t="str">
        <f>IF(ISTEXT($I$32),TEXT($G$32/100,"0.00%"),$G$32 / 100)</f>
        <v>0.28%</v>
      </c>
      <c r="AD25" s="105" t="str">
        <f>IFERROR(AVERAGE($AA$25:$AC$25),"")</f>
        <v/>
      </c>
    </row>
    <row r="26" spans="1:30" x14ac:dyDescent="0.25">
      <c r="A26" s="84" t="s">
        <v>407</v>
      </c>
      <c r="B26" s="84" t="s">
        <v>426</v>
      </c>
      <c r="C26" s="84"/>
      <c r="D26" s="84"/>
      <c r="E26" s="84">
        <v>81869.991999999998</v>
      </c>
      <c r="F26" s="84">
        <v>0</v>
      </c>
      <c r="G26" s="84"/>
      <c r="H26" s="84"/>
      <c r="I26" s="84"/>
      <c r="J26" s="85"/>
      <c r="K26" s="84"/>
      <c r="L26" s="84"/>
      <c r="M26" s="84"/>
      <c r="N26" s="84"/>
      <c r="O26" s="84"/>
      <c r="P26" s="84"/>
      <c r="Q26" s="84"/>
      <c r="R26" s="84" t="s">
        <v>33</v>
      </c>
      <c r="S26" s="84"/>
      <c r="T26" s="84">
        <v>44</v>
      </c>
      <c r="U26" s="84"/>
      <c r="V26" s="84"/>
      <c r="W26" s="84"/>
      <c r="X26" s="84"/>
      <c r="Y26" s="84"/>
      <c r="Z26" s="89">
        <f>$H$33</f>
        <v>60</v>
      </c>
      <c r="AA26" s="106">
        <f>IF(ISTEXT($I$33),TEXT($G$33/100,"0.00%"),$G$33 / 100)</f>
        <v>1.3601395420062983E-2</v>
      </c>
      <c r="AB26" s="106">
        <f>IF(ISTEXT($I$34),TEXT($G$34/100,"0.00%"),$G$34 / 100)</f>
        <v>1.5110170323981702E-2</v>
      </c>
      <c r="AC26" s="107" t="str">
        <f>IF(ISTEXT($I$35),TEXT($G$35/100,"0.00%"),$G$35 / 100)</f>
        <v>0.00%</v>
      </c>
      <c r="AD26" s="106">
        <f>IFERROR(AVERAGE($AA$26:$AC$26),"")</f>
        <v>1.4355782872022342E-2</v>
      </c>
    </row>
    <row r="27" spans="1:30" x14ac:dyDescent="0.25">
      <c r="A27" s="87" t="s">
        <v>408</v>
      </c>
      <c r="B27" s="87" t="s">
        <v>426</v>
      </c>
      <c r="C27" s="87" t="s">
        <v>428</v>
      </c>
      <c r="D27" s="87">
        <v>0.23699999999999999</v>
      </c>
      <c r="E27" s="87">
        <v>91204.976999999999</v>
      </c>
      <c r="F27" s="87">
        <v>2.5985000000000002E-6</v>
      </c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9">
        <f>$H$36</f>
        <v>30</v>
      </c>
      <c r="AA27" s="91">
        <f>IF(ISTEXT($I$36),TEXT($G$36/100,"0.00%"),$G$36 / 100)</f>
        <v>0.14991482016638891</v>
      </c>
      <c r="AB27" s="91">
        <f>IF(ISTEXT($I$37),TEXT($G$37/100,"0.00%"),$G$37 / 100)</f>
        <v>0.16334739197800632</v>
      </c>
      <c r="AC27" s="91">
        <f>IF(ISTEXT($I$38),TEXT($G$38/100,"0.00%"),$G$38 / 100)</f>
        <v>0.16053997996134448</v>
      </c>
      <c r="AD27" s="91">
        <f>IFERROR(AVERAGE($AA$27:$AC$27),"")</f>
        <v>0.15793406403524657</v>
      </c>
    </row>
    <row r="28" spans="1:30" x14ac:dyDescent="0.25">
      <c r="A28" s="84" t="s">
        <v>409</v>
      </c>
      <c r="B28" s="84" t="s">
        <v>426</v>
      </c>
      <c r="C28" s="84"/>
      <c r="D28" s="84"/>
      <c r="E28" s="84">
        <v>81834.608999999997</v>
      </c>
      <c r="F28" s="84">
        <v>0</v>
      </c>
      <c r="G28" s="84"/>
      <c r="H28" s="84"/>
      <c r="I28" s="84"/>
      <c r="J28" s="85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9">
        <f>$H$39</f>
        <v>15</v>
      </c>
      <c r="AA28" s="91">
        <f>IF(ISTEXT($I$39),TEXT($G$39/100,"0.00%"),$G$39 / 100)</f>
        <v>0.45543988215003034</v>
      </c>
      <c r="AB28" s="91">
        <f>IF(ISTEXT($I$40),TEXT($G$40/100,"0.00%"),$G$40 / 100)</f>
        <v>0.43908495079074794</v>
      </c>
      <c r="AC28" s="91">
        <f>IF(ISTEXT($I$41),TEXT($G$41/100,"0.00%"),$G$41 / 100)</f>
        <v>0.48800821113371723</v>
      </c>
      <c r="AD28" s="91">
        <f>IFERROR(AVERAGE($AA$28:$AC$28),"")</f>
        <v>0.46084434802483182</v>
      </c>
    </row>
    <row r="29" spans="1:30" ht="15.75" thickBot="1" x14ac:dyDescent="0.3">
      <c r="A29" s="87" t="s">
        <v>410</v>
      </c>
      <c r="B29" s="87" t="s">
        <v>426</v>
      </c>
      <c r="C29" s="87" t="s">
        <v>428</v>
      </c>
      <c r="D29" s="87">
        <v>0.192</v>
      </c>
      <c r="E29" s="87">
        <v>82268.156000000003</v>
      </c>
      <c r="F29" s="87">
        <v>2.3338E-6</v>
      </c>
      <c r="G29" s="87"/>
      <c r="H29" s="87"/>
      <c r="I29" s="87"/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92">
        <f>$H$42</f>
        <v>0</v>
      </c>
      <c r="AA29" s="93">
        <f>IF(ISTEXT($I$42),TEXT($G$42/100,"0.00%"),$G$42 / 100)</f>
        <v>1</v>
      </c>
      <c r="AB29" s="93">
        <f>IF(ISTEXT($I$43),TEXT($G$43/100,"0.00%"),$G$43 / 100)</f>
        <v>1</v>
      </c>
      <c r="AC29" s="93">
        <f>IF(ISTEXT($I$44),TEXT($G$44/100,"0.00%"),$G$44 / 100)</f>
        <v>1</v>
      </c>
      <c r="AD29" s="93">
        <f>IFERROR(AVERAGE($AA$29:$AC$29),"")</f>
        <v>1</v>
      </c>
    </row>
    <row r="30" spans="1:30" ht="16.5" thickTop="1" thickBot="1" x14ac:dyDescent="0.3">
      <c r="A30" s="84" t="s">
        <v>429</v>
      </c>
      <c r="B30" s="84" t="s">
        <v>426</v>
      </c>
      <c r="C30" s="84" t="s">
        <v>428</v>
      </c>
      <c r="D30" s="84">
        <v>1172.2149999999999</v>
      </c>
      <c r="E30" s="84">
        <v>72095.304999999993</v>
      </c>
      <c r="F30" s="84">
        <v>1.6259241800000001E-2</v>
      </c>
      <c r="G30" s="84">
        <f>($F$30 -  AVERAGE($F$24,$F$25,$F$26,$F$27,$F$28,$F$29) ) / ($F$42 -  AVERAGE($F$24,$F$25,$F$26,$F$27,$F$28,$F$29) ) * 100</f>
        <v>0.26710718528063082</v>
      </c>
      <c r="H30" s="84">
        <v>120</v>
      </c>
      <c r="I30" s="94" t="str">
        <f>TEXT(LN($G$30),"0.000")</f>
        <v>-1.320</v>
      </c>
      <c r="J30" s="85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 t="str">
        <f>IF(ISTEXT($I$30),"",1)</f>
        <v/>
      </c>
      <c r="V30" s="84">
        <f t="shared" ref="V30:V44" si="2">IFERROR(INDEX($H$30:$H$44,SMALL($U$30:$U$44,ROW(W1)),1),"")</f>
        <v>60</v>
      </c>
      <c r="W30" s="84">
        <f t="shared" ref="W30:W44" si="3">IFERROR(INDEX($I$30:$I$44,SMALL($U$30:$U$44,ROW(I1)),1),"")</f>
        <v>0.30758729890088332</v>
      </c>
      <c r="X30" s="84"/>
      <c r="Y30" s="84"/>
    </row>
    <row r="31" spans="1:30" x14ac:dyDescent="0.25">
      <c r="A31" s="87" t="s">
        <v>430</v>
      </c>
      <c r="B31" s="87" t="s">
        <v>426</v>
      </c>
      <c r="C31" s="87" t="s">
        <v>428</v>
      </c>
      <c r="D31" s="87">
        <v>1162.4870000000001</v>
      </c>
      <c r="E31" s="87">
        <v>72246.741999999998</v>
      </c>
      <c r="F31" s="87">
        <v>1.6090510999999998E-2</v>
      </c>
      <c r="G31" s="87">
        <f>($F$31 -  AVERAGE($F$24,$F$25,$F$26,$F$27,$F$28,$F$29) ) / ($F$43 -  AVERAGE($F$24,$F$25,$F$26,$F$27,$F$28,$F$29) ) * 100</f>
        <v>0.26059945426693337</v>
      </c>
      <c r="H31" s="87">
        <v>120</v>
      </c>
      <c r="I31" s="95" t="str">
        <f>TEXT(LN($G$31),"0.000")</f>
        <v>-1.345</v>
      </c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 t="str">
        <f>IF(ISTEXT($I$31),"",2)</f>
        <v/>
      </c>
      <c r="V31" s="87">
        <f t="shared" si="2"/>
        <v>60</v>
      </c>
      <c r="W31" s="87">
        <f t="shared" si="3"/>
        <v>0.41278295549587984</v>
      </c>
      <c r="X31" s="87"/>
      <c r="Y31" s="87"/>
      <c r="Z31" s="96" t="s">
        <v>34</v>
      </c>
      <c r="AA31" s="108">
        <f>IFERROR(SLOPE($W$30:$W$44,$V$30:$V$44),"")</f>
        <v>-7.1041290430593831E-2</v>
      </c>
    </row>
    <row r="32" spans="1:30" x14ac:dyDescent="0.25">
      <c r="A32" s="84" t="s">
        <v>431</v>
      </c>
      <c r="B32" s="84" t="s">
        <v>426</v>
      </c>
      <c r="C32" s="84" t="s">
        <v>428</v>
      </c>
      <c r="D32" s="84">
        <v>1306.941</v>
      </c>
      <c r="E32" s="84">
        <v>76512.258000000002</v>
      </c>
      <c r="F32" s="84">
        <v>1.7081459E-2</v>
      </c>
      <c r="G32" s="84">
        <f>($F$32 -  AVERAGE($F$24,$F$25,$F$26,$F$27,$F$28,$F$29) ) / ($F$44 -  AVERAGE($F$24,$F$25,$F$26,$F$27,$F$28,$F$29) ) * 100</f>
        <v>0.28465676349480429</v>
      </c>
      <c r="H32" s="84">
        <v>120</v>
      </c>
      <c r="I32" s="94" t="str">
        <f>TEXT(LN($G$32),"0.000")</f>
        <v>-1.256</v>
      </c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 t="str">
        <f>IF(ISTEXT($I$32),"",3)</f>
        <v/>
      </c>
      <c r="V32" s="84">
        <f t="shared" si="2"/>
        <v>30</v>
      </c>
      <c r="W32" s="84">
        <f t="shared" si="3"/>
        <v>2.7074821742480912</v>
      </c>
      <c r="X32" s="84"/>
      <c r="Y32" s="84"/>
      <c r="Z32" s="98" t="s">
        <v>35</v>
      </c>
      <c r="AA32" s="99">
        <f>IFERROR(INTERCEPT($W$30:$W$44,$V$30:$V$44),"")</f>
        <v>4.7651525112005899</v>
      </c>
    </row>
    <row r="33" spans="1:30" ht="17.25" x14ac:dyDescent="0.25">
      <c r="A33" s="87" t="s">
        <v>432</v>
      </c>
      <c r="B33" s="87" t="s">
        <v>426</v>
      </c>
      <c r="C33" s="87" t="s">
        <v>428</v>
      </c>
      <c r="D33" s="87">
        <v>6270.8670000000002</v>
      </c>
      <c r="E33" s="87">
        <v>75745.297000000006</v>
      </c>
      <c r="F33" s="87">
        <v>8.2788862800000002E-2</v>
      </c>
      <c r="G33" s="87">
        <f>($F$33 -  AVERAGE($F$24,$F$25,$F$26,$F$27,$F$28,$F$29) ) / ($F$42 -  AVERAGE($F$24,$F$25,$F$26,$F$27,$F$28,$F$29) ) * 100</f>
        <v>1.3601395420062983</v>
      </c>
      <c r="H33" s="87">
        <v>60</v>
      </c>
      <c r="I33" s="95">
        <f>LN($G$33)</f>
        <v>0.30758729890088332</v>
      </c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>
        <f>IF(ISTEXT($I$33),"",4)</f>
        <v>4</v>
      </c>
      <c r="V33" s="87">
        <f t="shared" si="2"/>
        <v>30</v>
      </c>
      <c r="W33" s="87">
        <f t="shared" si="3"/>
        <v>2.7932940790731529</v>
      </c>
      <c r="X33" s="87"/>
      <c r="Y33" s="87"/>
      <c r="Z33" s="98" t="s">
        <v>36</v>
      </c>
      <c r="AA33" s="100">
        <f>IFERROR(CORREL($W$30:$W$44,$V$30:$V$44)^2,"")</f>
        <v>0.99030792352440811</v>
      </c>
    </row>
    <row r="34" spans="1:30" ht="18" x14ac:dyDescent="0.35">
      <c r="A34" s="84" t="s">
        <v>433</v>
      </c>
      <c r="B34" s="84" t="s">
        <v>426</v>
      </c>
      <c r="C34" s="84" t="s">
        <v>428</v>
      </c>
      <c r="D34" s="84">
        <v>7025.1980000000003</v>
      </c>
      <c r="E34" s="84">
        <v>75304.375</v>
      </c>
      <c r="F34" s="84">
        <v>9.3290701899999995E-2</v>
      </c>
      <c r="G34" s="84">
        <f>($F$34 -  AVERAGE($F$24,$F$25,$F$26,$F$27,$F$28,$F$29) ) / ($F$43 -  AVERAGE($F$24,$F$25,$F$26,$F$27,$F$28,$F$29) ) * 100</f>
        <v>1.5110170323981702</v>
      </c>
      <c r="H34" s="84">
        <v>60</v>
      </c>
      <c r="I34" s="94">
        <f>LN($G$34)</f>
        <v>0.41278295549587984</v>
      </c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>
        <f>IF(ISTEXT($I$34),"",5)</f>
        <v>5</v>
      </c>
      <c r="V34" s="84">
        <f t="shared" si="2"/>
        <v>30</v>
      </c>
      <c r="W34" s="84">
        <f t="shared" si="3"/>
        <v>2.775957914889049</v>
      </c>
      <c r="X34" s="84"/>
      <c r="Y34" s="84"/>
      <c r="Z34" s="98" t="s">
        <v>37</v>
      </c>
      <c r="AA34" s="102">
        <f>IF(AA31&gt;0,"",IFERROR(LN(2) /ABS(AA31),0))</f>
        <v>9.7569621322847251</v>
      </c>
    </row>
    <row r="35" spans="1:30" ht="18.75" x14ac:dyDescent="0.35">
      <c r="A35" s="87" t="s">
        <v>434</v>
      </c>
      <c r="B35" s="87" t="s">
        <v>426</v>
      </c>
      <c r="C35" s="87"/>
      <c r="D35" s="87"/>
      <c r="E35" s="87"/>
      <c r="F35" s="87"/>
      <c r="G35" s="87">
        <f>($F$35 -  AVERAGE($F$24,$F$25,$F$26,$F$27,$F$28,$F$29) ) / ($F$44 -  AVERAGE($F$24,$F$25,$F$26,$F$27,$F$28,$F$29) ) * 100</f>
        <v>-2.0394565098713478E-5</v>
      </c>
      <c r="H35" s="87">
        <v>60</v>
      </c>
      <c r="I35" s="87" t="str">
        <f>TEXT("","0.00")</f>
        <v/>
      </c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 t="str">
        <f>IF(ISTEXT($I$35),"",6)</f>
        <v/>
      </c>
      <c r="V35" s="87">
        <f t="shared" si="2"/>
        <v>15</v>
      </c>
      <c r="W35" s="87">
        <f t="shared" si="3"/>
        <v>3.8186786328880551</v>
      </c>
      <c r="X35" s="87"/>
      <c r="Y35" s="87"/>
      <c r="Z35" s="98" t="s">
        <v>38</v>
      </c>
      <c r="AA35" s="109">
        <f>IF(AA31&gt;0,0,IFERROR(ABS(AA31 * 1000 / 0.5),0))</f>
        <v>142.08258086118767</v>
      </c>
    </row>
    <row r="36" spans="1:30" ht="15.75" thickBot="1" x14ac:dyDescent="0.3">
      <c r="A36" s="84" t="s">
        <v>435</v>
      </c>
      <c r="B36" s="84" t="s">
        <v>426</v>
      </c>
      <c r="C36" s="84" t="s">
        <v>428</v>
      </c>
      <c r="D36" s="84">
        <v>65422.968999999997</v>
      </c>
      <c r="E36" s="84">
        <v>71697.343999999997</v>
      </c>
      <c r="F36" s="84">
        <v>0.91248804139999995</v>
      </c>
      <c r="G36" s="84">
        <f>($F$36 -  AVERAGE($F$24,$F$25,$F$26,$F$27,$F$28,$F$29) ) / ($F$42 -  AVERAGE($F$24,$F$25,$F$26,$F$27,$F$28,$F$29) ) * 100</f>
        <v>14.991482016638891</v>
      </c>
      <c r="H36" s="84">
        <v>30</v>
      </c>
      <c r="I36" s="94">
        <f>LN($G$36)</f>
        <v>2.7074821742480912</v>
      </c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>
        <f>IF(ISTEXT($I$36),"",7)</f>
        <v>7</v>
      </c>
      <c r="V36" s="84">
        <f t="shared" si="2"/>
        <v>15</v>
      </c>
      <c r="W36" s="84">
        <f t="shared" si="3"/>
        <v>3.7821078111344377</v>
      </c>
      <c r="X36" s="84"/>
      <c r="Y36" s="84"/>
      <c r="Z36" s="103" t="s">
        <v>7</v>
      </c>
      <c r="AA36" s="104" t="s">
        <v>436</v>
      </c>
    </row>
    <row r="37" spans="1:30" x14ac:dyDescent="0.25">
      <c r="A37" s="87" t="s">
        <v>437</v>
      </c>
      <c r="B37" s="87" t="s">
        <v>426</v>
      </c>
      <c r="C37" s="87" t="s">
        <v>428</v>
      </c>
      <c r="D37" s="87">
        <v>63646.273000000001</v>
      </c>
      <c r="E37" s="87">
        <v>63109.82</v>
      </c>
      <c r="F37" s="87">
        <v>1.0085003095</v>
      </c>
      <c r="G37" s="87">
        <f>($F$37 -  AVERAGE($F$24,$F$25,$F$26,$F$27,$F$28,$F$29) ) / ($F$43 -  AVERAGE($F$24,$F$25,$F$26,$F$27,$F$28,$F$29) ) * 100</f>
        <v>16.334739197800634</v>
      </c>
      <c r="H37" s="87">
        <v>30</v>
      </c>
      <c r="I37" s="95">
        <f>LN($G$37)</f>
        <v>2.7932940790731529</v>
      </c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>
        <f>IF(ISTEXT($I$37),"",8)</f>
        <v>8</v>
      </c>
      <c r="V37" s="87">
        <f t="shared" si="2"/>
        <v>15</v>
      </c>
      <c r="W37" s="87">
        <f t="shared" si="3"/>
        <v>3.8877471388112275</v>
      </c>
      <c r="X37" s="87"/>
      <c r="Y37" s="87"/>
    </row>
    <row r="38" spans="1:30" x14ac:dyDescent="0.25">
      <c r="A38" s="84" t="s">
        <v>438</v>
      </c>
      <c r="B38" s="84" t="s">
        <v>426</v>
      </c>
      <c r="C38" s="84" t="s">
        <v>428</v>
      </c>
      <c r="D38" s="84">
        <v>67315.429999999993</v>
      </c>
      <c r="E38" s="84">
        <v>69880.906000000003</v>
      </c>
      <c r="F38" s="84">
        <v>0.96328788300000001</v>
      </c>
      <c r="G38" s="84">
        <f>($F$38 -  AVERAGE($F$24,$F$25,$F$26,$F$27,$F$28,$F$29) ) / ($F$44 -  AVERAGE($F$24,$F$25,$F$26,$F$27,$F$28,$F$29) ) * 100</f>
        <v>16.053997996134449</v>
      </c>
      <c r="H38" s="84">
        <v>30</v>
      </c>
      <c r="I38" s="94">
        <f>LN($G$38)</f>
        <v>2.775957914889049</v>
      </c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>
        <f>IF(ISTEXT($I$38),"",9)</f>
        <v>9</v>
      </c>
      <c r="V38" s="84">
        <f t="shared" si="2"/>
        <v>0</v>
      </c>
      <c r="W38" s="84">
        <f t="shared" si="3"/>
        <v>4.6051701859880918</v>
      </c>
      <c r="X38" s="84"/>
      <c r="Y38" s="84"/>
    </row>
    <row r="39" spans="1:30" x14ac:dyDescent="0.25">
      <c r="A39" s="87" t="s">
        <v>439</v>
      </c>
      <c r="B39" s="87" t="s">
        <v>426</v>
      </c>
      <c r="C39" s="87" t="s">
        <v>428</v>
      </c>
      <c r="D39" s="87">
        <v>201658.34400000001</v>
      </c>
      <c r="E39" s="87">
        <v>72744.960999999996</v>
      </c>
      <c r="F39" s="87">
        <v>2.7721280103999999</v>
      </c>
      <c r="G39" s="87">
        <f>($F$39 -  AVERAGE($F$24,$F$25,$F$26,$F$27,$F$28,$F$29) ) / ($F$42 -  AVERAGE($F$24,$F$25,$F$26,$F$27,$F$28,$F$29) ) * 100</f>
        <v>45.543988215003033</v>
      </c>
      <c r="H39" s="87">
        <v>15</v>
      </c>
      <c r="I39" s="95">
        <f>LN($G$39)</f>
        <v>3.8186786328880551</v>
      </c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>
        <f>IF(ISTEXT($I$39),"",10)</f>
        <v>10</v>
      </c>
      <c r="V39" s="87">
        <f t="shared" si="2"/>
        <v>0</v>
      </c>
      <c r="W39" s="87">
        <f t="shared" si="3"/>
        <v>4.6051701859880918</v>
      </c>
      <c r="X39" s="87"/>
      <c r="Y39" s="87"/>
    </row>
    <row r="40" spans="1:30" x14ac:dyDescent="0.25">
      <c r="A40" s="84" t="s">
        <v>440</v>
      </c>
      <c r="B40" s="84" t="s">
        <v>426</v>
      </c>
      <c r="C40" s="84" t="s">
        <v>428</v>
      </c>
      <c r="D40" s="84">
        <v>198104.859</v>
      </c>
      <c r="E40" s="84">
        <v>73077.398000000001</v>
      </c>
      <c r="F40" s="84">
        <v>2.7108909789000002</v>
      </c>
      <c r="G40" s="84">
        <f>($F$40 -  AVERAGE($F$24,$F$25,$F$26,$F$27,$F$28,$F$29) ) / ($F$43 -  AVERAGE($F$24,$F$25,$F$26,$F$27,$F$28,$F$29) ) * 100</f>
        <v>43.908495079074797</v>
      </c>
      <c r="H40" s="84">
        <v>15</v>
      </c>
      <c r="I40" s="94">
        <f>LN($G$40)</f>
        <v>3.7821078111344377</v>
      </c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>
        <f>IF(ISTEXT($I$40),"",11)</f>
        <v>11</v>
      </c>
      <c r="V40" s="84">
        <f t="shared" si="2"/>
        <v>0</v>
      </c>
      <c r="W40" s="84">
        <f t="shared" si="3"/>
        <v>4.6051701859880918</v>
      </c>
      <c r="X40" s="84"/>
      <c r="Y40" s="84"/>
    </row>
    <row r="41" spans="1:30" x14ac:dyDescent="0.25">
      <c r="A41" s="87" t="s">
        <v>441</v>
      </c>
      <c r="B41" s="87" t="s">
        <v>426</v>
      </c>
      <c r="C41" s="87" t="s">
        <v>428</v>
      </c>
      <c r="D41" s="87">
        <v>204716.516</v>
      </c>
      <c r="E41" s="87">
        <v>69912.241999999998</v>
      </c>
      <c r="F41" s="87">
        <v>2.9281926905</v>
      </c>
      <c r="G41" s="87">
        <f>($F$41 -  AVERAGE($F$24,$F$25,$F$26,$F$27,$F$28,$F$29) ) / ($F$44 -  AVERAGE($F$24,$F$25,$F$26,$F$27,$F$28,$F$29) ) * 100</f>
        <v>48.800821113371725</v>
      </c>
      <c r="H41" s="87">
        <v>15</v>
      </c>
      <c r="I41" s="95">
        <f>LN($G$41)</f>
        <v>3.8877471388112275</v>
      </c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>
        <f>IF(ISTEXT($I$41),"",12)</f>
        <v>12</v>
      </c>
      <c r="V41" s="87" t="str">
        <f t="shared" si="2"/>
        <v/>
      </c>
      <c r="W41" s="87" t="str">
        <f t="shared" si="3"/>
        <v/>
      </c>
      <c r="X41" s="87"/>
      <c r="Y41" s="87"/>
    </row>
    <row r="42" spans="1:30" x14ac:dyDescent="0.25">
      <c r="A42" s="84" t="s">
        <v>442</v>
      </c>
      <c r="B42" s="84" t="s">
        <v>426</v>
      </c>
      <c r="C42" s="84" t="s">
        <v>428</v>
      </c>
      <c r="D42" s="84">
        <v>490457.40600000002</v>
      </c>
      <c r="E42" s="84">
        <v>80578.5</v>
      </c>
      <c r="F42" s="84">
        <v>6.0867031031999996</v>
      </c>
      <c r="G42" s="84">
        <f>($F$42 -  AVERAGE($F$24,$F$25,$F$26,$F$27,$F$28,$F$29) ) / ($F$42 -  AVERAGE($F$24,$F$25,$F$26,$F$27,$F$28,$F$29) ) * 100</f>
        <v>100</v>
      </c>
      <c r="H42" s="84">
        <v>0</v>
      </c>
      <c r="I42" s="94">
        <f>LN($G$42)</f>
        <v>4.6051701859880918</v>
      </c>
      <c r="J42" s="85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>
        <f>IF(ISTEXT($I$42),"",13)</f>
        <v>13</v>
      </c>
      <c r="V42" s="84" t="str">
        <f t="shared" si="2"/>
        <v/>
      </c>
      <c r="W42" s="84" t="str">
        <f t="shared" si="3"/>
        <v/>
      </c>
      <c r="X42" s="84"/>
      <c r="Y42" s="84"/>
    </row>
    <row r="43" spans="1:30" x14ac:dyDescent="0.25">
      <c r="A43" s="87" t="s">
        <v>443</v>
      </c>
      <c r="B43" s="87" t="s">
        <v>426</v>
      </c>
      <c r="C43" s="87" t="s">
        <v>428</v>
      </c>
      <c r="D43" s="87">
        <v>462380.875</v>
      </c>
      <c r="E43" s="87">
        <v>74892.179999999993</v>
      </c>
      <c r="F43" s="87">
        <v>6.1739540096000001</v>
      </c>
      <c r="G43" s="87">
        <f>($F$43 -  AVERAGE($F$24,$F$25,$F$26,$F$27,$F$28,$F$29) ) / ($F$43 -  AVERAGE($F$24,$F$25,$F$26,$F$27,$F$28,$F$29) ) * 100</f>
        <v>100</v>
      </c>
      <c r="H43" s="87">
        <v>0</v>
      </c>
      <c r="I43" s="95">
        <f>LN($G$43)</f>
        <v>4.6051701859880918</v>
      </c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>
        <f>IF(ISTEXT($I$43),"",14)</f>
        <v>14</v>
      </c>
      <c r="V43" s="87" t="str">
        <f t="shared" si="2"/>
        <v/>
      </c>
      <c r="W43" s="87" t="str">
        <f t="shared" si="3"/>
        <v/>
      </c>
      <c r="X43" s="87"/>
      <c r="Y43" s="87"/>
    </row>
    <row r="44" spans="1:30" x14ac:dyDescent="0.25">
      <c r="A44" s="84" t="s">
        <v>444</v>
      </c>
      <c r="B44" s="84" t="s">
        <v>426</v>
      </c>
      <c r="C44" s="84" t="s">
        <v>428</v>
      </c>
      <c r="D44" s="84">
        <v>468068.90600000002</v>
      </c>
      <c r="E44" s="84">
        <v>78007.679999999993</v>
      </c>
      <c r="F44" s="84">
        <v>6.0002926122</v>
      </c>
      <c r="G44" s="84">
        <f>($F$44 -  AVERAGE($F$24,$F$25,$F$26,$F$27,$F$28,$F$29) ) / ($F$44 -  AVERAGE($F$24,$F$25,$F$26,$F$27,$F$28,$F$29) ) * 100</f>
        <v>100</v>
      </c>
      <c r="H44" s="84">
        <v>0</v>
      </c>
      <c r="I44" s="94">
        <f>LN($G$44)</f>
        <v>4.6051701859880918</v>
      </c>
      <c r="J44" s="85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>
        <f>IF(ISTEXT($I$44),"",15)</f>
        <v>15</v>
      </c>
      <c r="V44" s="84" t="str">
        <f t="shared" si="2"/>
        <v/>
      </c>
      <c r="W44" s="84" t="str">
        <f t="shared" si="3"/>
        <v/>
      </c>
      <c r="X44" s="84"/>
      <c r="Y44" s="84"/>
    </row>
    <row r="45" spans="1:30" ht="15.75" thickBot="1" x14ac:dyDescent="0.3">
      <c r="A45" s="87"/>
      <c r="B45" s="87"/>
      <c r="C45" s="87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30" ht="16.5" thickTop="1" thickBot="1" x14ac:dyDescent="0.3">
      <c r="A46" s="84" t="s">
        <v>402</v>
      </c>
      <c r="B46" s="84" t="s">
        <v>445</v>
      </c>
      <c r="C46" s="84"/>
      <c r="D46" s="84"/>
      <c r="E46" s="84">
        <v>78846.562999999995</v>
      </c>
      <c r="F46" s="84">
        <v>0</v>
      </c>
      <c r="G46" s="84"/>
      <c r="H46" s="84"/>
      <c r="I46" s="84"/>
      <c r="J46" s="85"/>
      <c r="K46" s="84"/>
      <c r="L46" s="84"/>
      <c r="M46" s="84"/>
      <c r="N46" s="84"/>
      <c r="O46" s="84"/>
      <c r="P46" s="84"/>
      <c r="Q46" s="84"/>
      <c r="R46" s="84" t="s">
        <v>446</v>
      </c>
      <c r="S46" s="84"/>
      <c r="T46" s="84">
        <v>3</v>
      </c>
      <c r="U46" s="84"/>
      <c r="V46" s="84"/>
      <c r="W46" s="84"/>
      <c r="X46" s="84"/>
      <c r="Y46" s="84"/>
      <c r="Z46" s="86" t="s">
        <v>28</v>
      </c>
      <c r="AA46" s="86" t="s">
        <v>29</v>
      </c>
      <c r="AB46" s="86" t="s">
        <v>30</v>
      </c>
      <c r="AC46" s="86" t="s">
        <v>31</v>
      </c>
      <c r="AD46" s="86" t="s">
        <v>32</v>
      </c>
    </row>
    <row r="47" spans="1:30" ht="15.75" thickTop="1" x14ac:dyDescent="0.25">
      <c r="A47" s="87" t="s">
        <v>406</v>
      </c>
      <c r="B47" s="87" t="s">
        <v>445</v>
      </c>
      <c r="C47" s="87" t="s">
        <v>447</v>
      </c>
      <c r="D47" s="87">
        <v>735918.31299999997</v>
      </c>
      <c r="E47" s="87">
        <v>75100.391000000003</v>
      </c>
      <c r="F47" s="87">
        <v>9.7991275838000007</v>
      </c>
      <c r="G47" s="87"/>
      <c r="H47" s="87"/>
      <c r="I47" s="87"/>
      <c r="J47" s="88"/>
      <c r="K47" s="87"/>
      <c r="L47" s="87"/>
      <c r="M47" s="87"/>
      <c r="N47" s="87"/>
      <c r="O47" s="87"/>
      <c r="P47" s="87"/>
      <c r="Q47" s="87"/>
      <c r="R47" s="87" t="s">
        <v>28</v>
      </c>
      <c r="S47" s="87"/>
      <c r="T47" s="87">
        <v>52</v>
      </c>
      <c r="U47" s="87"/>
      <c r="V47" s="87"/>
      <c r="W47" s="87"/>
      <c r="X47" s="87"/>
      <c r="Y47" s="87"/>
      <c r="Z47" s="89">
        <f>$H$52</f>
        <v>120</v>
      </c>
      <c r="AA47" s="91">
        <f>IF(ISTEXT($I$52),TEXT($G$52/100,"0.00%"),$G$52 / 100)</f>
        <v>0.8890536435699391</v>
      </c>
      <c r="AB47" s="91">
        <f>IF(ISTEXT($I$53),TEXT($G$53/100,"0.00%"),$G$53 / 100)</f>
        <v>0.94557759588057833</v>
      </c>
      <c r="AC47" s="91">
        <f>IF(ISTEXT($I$54),TEXT($G$54/100,"0.00%"),$G$54 / 100)</f>
        <v>0.98477859858879779</v>
      </c>
      <c r="AD47" s="91">
        <f>IFERROR(AVERAGE($AA$47:$AC$47),"")</f>
        <v>0.93980327934643848</v>
      </c>
    </row>
    <row r="48" spans="1:30" x14ac:dyDescent="0.25">
      <c r="A48" s="84" t="s">
        <v>407</v>
      </c>
      <c r="B48" s="84" t="s">
        <v>445</v>
      </c>
      <c r="C48" s="84"/>
      <c r="D48" s="84"/>
      <c r="E48" s="84">
        <v>81869.991999999998</v>
      </c>
      <c r="F48" s="84">
        <v>0</v>
      </c>
      <c r="G48" s="84"/>
      <c r="H48" s="84"/>
      <c r="I48" s="84"/>
      <c r="J48" s="85"/>
      <c r="K48" s="84"/>
      <c r="L48" s="84"/>
      <c r="M48" s="84"/>
      <c r="N48" s="84"/>
      <c r="O48" s="84"/>
      <c r="P48" s="84"/>
      <c r="Q48" s="84"/>
      <c r="R48" s="84" t="s">
        <v>33</v>
      </c>
      <c r="S48" s="84"/>
      <c r="T48" s="84">
        <v>66</v>
      </c>
      <c r="U48" s="84"/>
      <c r="V48" s="84"/>
      <c r="W48" s="84"/>
      <c r="X48" s="84"/>
      <c r="Y48" s="84"/>
      <c r="Z48" s="89">
        <f>$H$55</f>
        <v>60</v>
      </c>
      <c r="AA48" s="91">
        <f>IF(ISTEXT($I$55),TEXT($G$55/100,"0.00%"),$G$55 / 100)</f>
        <v>0.88785282561886614</v>
      </c>
      <c r="AB48" s="91">
        <f>IF(ISTEXT($I$56),TEXT($G$56/100,"0.00%"),$G$56 / 100)</f>
        <v>0.89556662520184593</v>
      </c>
      <c r="AC48" s="90">
        <f>IF(ISTEXT($I$57),TEXT($G$57/100,"0.00%"),$G$57 / 100)</f>
        <v>1.1392879205664026</v>
      </c>
      <c r="AD48" s="91">
        <f>IFERROR(AVERAGE($AA$48:$AC$48),"")</f>
        <v>0.97423579046237163</v>
      </c>
    </row>
    <row r="49" spans="1:30" x14ac:dyDescent="0.25">
      <c r="A49" s="87" t="s">
        <v>408</v>
      </c>
      <c r="B49" s="87" t="s">
        <v>445</v>
      </c>
      <c r="C49" s="87" t="s">
        <v>447</v>
      </c>
      <c r="D49" s="87">
        <v>744180.93799999997</v>
      </c>
      <c r="E49" s="87">
        <v>91204.976999999999</v>
      </c>
      <c r="F49" s="87">
        <v>8.1594334264999997</v>
      </c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9">
        <f>$H$58</f>
        <v>30</v>
      </c>
      <c r="AA49" s="90">
        <f>IF(ISTEXT($I$58),TEXT($G$58/100,"0.00%"),$G$58 / 100)</f>
        <v>1.0719535029647955</v>
      </c>
      <c r="AB49" s="90">
        <f>IF(ISTEXT($I$59),TEXT($G$59/100,"0.00%"),$G$59 / 100)</f>
        <v>1.2107975441276873</v>
      </c>
      <c r="AC49" s="90">
        <f>IF(ISTEXT($I$60),TEXT($G$60/100,"0.00%"),$G$60 / 100)</f>
        <v>1.0402283650605126</v>
      </c>
      <c r="AD49" s="90">
        <f>IFERROR(AVERAGE($AA$49:$AC$49),"")</f>
        <v>1.1076598040509984</v>
      </c>
    </row>
    <row r="50" spans="1:30" x14ac:dyDescent="0.25">
      <c r="A50" s="84" t="s">
        <v>409</v>
      </c>
      <c r="B50" s="84" t="s">
        <v>445</v>
      </c>
      <c r="C50" s="84"/>
      <c r="D50" s="84"/>
      <c r="E50" s="84">
        <v>81834.608999999997</v>
      </c>
      <c r="F50" s="84">
        <v>0</v>
      </c>
      <c r="G50" s="84"/>
      <c r="H50" s="84"/>
      <c r="I50" s="84"/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9">
        <f>$H$61</f>
        <v>15</v>
      </c>
      <c r="AA50" s="90">
        <f>IF(ISTEXT($I$61),TEXT($G$61/100,"0.00%"),$G$61 / 100)</f>
        <v>1.0461492418415137</v>
      </c>
      <c r="AB50" s="90">
        <f>IF(ISTEXT($I$62),TEXT($G$62/100,"0.00%"),$G$62 / 100)</f>
        <v>1.1805379268572507</v>
      </c>
      <c r="AC50" s="90">
        <f>IF(ISTEXT($I$63),TEXT($G$63/100,"0.00%"),$G$63 / 100)</f>
        <v>1.0721266762706383</v>
      </c>
      <c r="AD50" s="90">
        <f>IFERROR(AVERAGE($AA$50:$AC$50),"")</f>
        <v>1.0996046149898009</v>
      </c>
    </row>
    <row r="51" spans="1:30" ht="15.75" thickBot="1" x14ac:dyDescent="0.3">
      <c r="A51" s="87" t="s">
        <v>410</v>
      </c>
      <c r="B51" s="87" t="s">
        <v>445</v>
      </c>
      <c r="C51" s="87" t="s">
        <v>447</v>
      </c>
      <c r="D51" s="87">
        <v>728464.31299999997</v>
      </c>
      <c r="E51" s="87">
        <v>82268.156000000003</v>
      </c>
      <c r="F51" s="87">
        <v>8.8547543595999993</v>
      </c>
      <c r="G51" s="87"/>
      <c r="H51" s="87"/>
      <c r="I51" s="87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92">
        <f>$H$64</f>
        <v>0</v>
      </c>
      <c r="AA51" s="93">
        <f>IF(ISTEXT($I$64),TEXT($G$64/100,"0.00%"),$G$64 / 100)</f>
        <v>1</v>
      </c>
      <c r="AB51" s="93">
        <f>IF(ISTEXT($I$65),TEXT($G$65/100,"0.00%"),$G$65 / 100)</f>
        <v>1</v>
      </c>
      <c r="AC51" s="93">
        <f>IF(ISTEXT($I$66),TEXT($G$66/100,"0.00%"),$G$66 / 100)</f>
        <v>1</v>
      </c>
      <c r="AD51" s="93">
        <f>IFERROR(AVERAGE($AA$51:$AC$51),"")</f>
        <v>1</v>
      </c>
    </row>
    <row r="52" spans="1:30" ht="16.5" thickTop="1" thickBot="1" x14ac:dyDescent="0.3">
      <c r="A52" s="84" t="s">
        <v>448</v>
      </c>
      <c r="B52" s="84" t="s">
        <v>445</v>
      </c>
      <c r="C52" s="84" t="s">
        <v>447</v>
      </c>
      <c r="D52" s="84">
        <v>1213211.125</v>
      </c>
      <c r="E52" s="84">
        <v>74738.523000000001</v>
      </c>
      <c r="F52" s="84">
        <v>16.232741514000001</v>
      </c>
      <c r="G52" s="84">
        <f>($F$52 -  AVERAGE($F$46,$F$47,$F$48,$F$49,$F$50,$F$51) ) / ($F$64 -  AVERAGE($F$46,$F$47,$F$48,$F$49,$F$50,$F$51) ) * 100</f>
        <v>88.905364356993914</v>
      </c>
      <c r="H52" s="84">
        <v>120</v>
      </c>
      <c r="I52" s="94">
        <f>LN($G$52)</f>
        <v>4.4875724821728831</v>
      </c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>
        <f>IF(ISTEXT($I$52),"",1)</f>
        <v>1</v>
      </c>
      <c r="V52" s="84">
        <f t="shared" ref="V52:V66" si="4">IFERROR(INDEX($H$52:$H$66,SMALL($U$52:$U$66,ROW(W1)),1),"")</f>
        <v>120</v>
      </c>
      <c r="W52" s="84">
        <f t="shared" ref="W52:W66" si="5">IFERROR(INDEX($I$52:$I$66,SMALL($U$52:$U$66,ROW(I1)),1),"")</f>
        <v>4.4875724821728831</v>
      </c>
      <c r="X52" s="84"/>
      <c r="Y52" s="84"/>
    </row>
    <row r="53" spans="1:30" x14ac:dyDescent="0.25">
      <c r="A53" s="87" t="s">
        <v>449</v>
      </c>
      <c r="B53" s="87" t="s">
        <v>445</v>
      </c>
      <c r="C53" s="87" t="s">
        <v>447</v>
      </c>
      <c r="D53" s="87">
        <v>1234949.25</v>
      </c>
      <c r="E53" s="87">
        <v>80738.491999999998</v>
      </c>
      <c r="F53" s="87">
        <v>15.295669009999999</v>
      </c>
      <c r="G53" s="87">
        <f>($F$53 -  AVERAGE($F$46,$F$47,$F$48,$F$49,$F$50,$F$51) ) / ($F$65 -  AVERAGE($F$46,$F$47,$F$48,$F$49,$F$50,$F$51) ) * 100</f>
        <v>94.557759588057834</v>
      </c>
      <c r="H53" s="87">
        <v>120</v>
      </c>
      <c r="I53" s="95">
        <f>LN($G$53)</f>
        <v>4.5492108603574115</v>
      </c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>
        <f>IF(ISTEXT($I$53),"",2)</f>
        <v>2</v>
      </c>
      <c r="V53" s="87">
        <f t="shared" si="4"/>
        <v>120</v>
      </c>
      <c r="W53" s="87">
        <f t="shared" si="5"/>
        <v>4.5492108603574115</v>
      </c>
      <c r="X53" s="87"/>
      <c r="Y53" s="87"/>
      <c r="Z53" s="96" t="s">
        <v>34</v>
      </c>
      <c r="AA53" s="110">
        <f>IFERROR(SLOPE($W$52:$W$66,$V$52:$V$66),"")</f>
        <v>-1.0583249956361155E-3</v>
      </c>
    </row>
    <row r="54" spans="1:30" x14ac:dyDescent="0.25">
      <c r="A54" s="84" t="s">
        <v>450</v>
      </c>
      <c r="B54" s="84" t="s">
        <v>445</v>
      </c>
      <c r="C54" s="84" t="s">
        <v>447</v>
      </c>
      <c r="D54" s="84">
        <v>1270667.125</v>
      </c>
      <c r="E54" s="84">
        <v>76751.508000000002</v>
      </c>
      <c r="F54" s="84">
        <v>16.555598164900001</v>
      </c>
      <c r="G54" s="84">
        <f>($F$54 -  AVERAGE($F$46,$F$47,$F$48,$F$49,$F$50,$F$51) ) / ($F$66 -  AVERAGE($F$46,$F$47,$F$48,$F$49,$F$50,$F$51) ) * 100</f>
        <v>98.477859858879782</v>
      </c>
      <c r="H54" s="84">
        <v>120</v>
      </c>
      <c r="I54" s="94">
        <f>LN($G$54)</f>
        <v>4.5898317499065087</v>
      </c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>
        <f>IF(ISTEXT($I$54),"",3)</f>
        <v>3</v>
      </c>
      <c r="V54" s="84">
        <f t="shared" si="4"/>
        <v>120</v>
      </c>
      <c r="W54" s="84">
        <f t="shared" si="5"/>
        <v>4.5898317499065087</v>
      </c>
      <c r="X54" s="84"/>
      <c r="Y54" s="84"/>
      <c r="Z54" s="98" t="s">
        <v>35</v>
      </c>
      <c r="AA54" s="99">
        <f>IFERROR(INTERCEPT($W$52:$W$66,$V$52:$V$66),"")</f>
        <v>4.6723409917775207</v>
      </c>
    </row>
    <row r="55" spans="1:30" ht="17.25" x14ac:dyDescent="0.25">
      <c r="A55" s="87" t="s">
        <v>451</v>
      </c>
      <c r="B55" s="87" t="s">
        <v>445</v>
      </c>
      <c r="C55" s="87" t="s">
        <v>447</v>
      </c>
      <c r="D55" s="87">
        <v>1246892.75</v>
      </c>
      <c r="E55" s="87">
        <v>76888.702999999994</v>
      </c>
      <c r="F55" s="87">
        <v>16.216852428900001</v>
      </c>
      <c r="G55" s="87">
        <f>($F$55 -  AVERAGE($F$46,$F$47,$F$48,$F$49,$F$50,$F$51) ) / ($F$64 -  AVERAGE($F$46,$F$47,$F$48,$F$49,$F$50,$F$51) ) * 100</f>
        <v>88.785282561886618</v>
      </c>
      <c r="H55" s="87">
        <v>60</v>
      </c>
      <c r="I55" s="95">
        <f>LN($G$55)</f>
        <v>4.4862208993465531</v>
      </c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>
        <f>IF(ISTEXT($I$55),"",4)</f>
        <v>4</v>
      </c>
      <c r="V55" s="87">
        <f t="shared" si="4"/>
        <v>60</v>
      </c>
      <c r="W55" s="87">
        <f t="shared" si="5"/>
        <v>4.4862208993465531</v>
      </c>
      <c r="X55" s="87"/>
      <c r="Y55" s="87"/>
      <c r="Z55" s="98" t="s">
        <v>36</v>
      </c>
      <c r="AA55" s="100">
        <f>IFERROR(CORREL($W$52:$W$66,$V$52:$V$66)^2,"")</f>
        <v>0.22877577479931127</v>
      </c>
    </row>
    <row r="56" spans="1:30" ht="18" x14ac:dyDescent="0.35">
      <c r="A56" s="84" t="s">
        <v>452</v>
      </c>
      <c r="B56" s="84" t="s">
        <v>445</v>
      </c>
      <c r="C56" s="84" t="s">
        <v>447</v>
      </c>
      <c r="D56" s="84">
        <v>1227311.75</v>
      </c>
      <c r="E56" s="84">
        <v>83359.898000000001</v>
      </c>
      <c r="F56" s="84">
        <v>14.723047645799999</v>
      </c>
      <c r="G56" s="84">
        <f>($F$56 -  AVERAGE($F$46,$F$47,$F$48,$F$49,$F$50,$F$51) ) / ($F$65 -  AVERAGE($F$46,$F$47,$F$48,$F$49,$F$50,$F$51) ) * 100</f>
        <v>89.556662520184588</v>
      </c>
      <c r="H56" s="84">
        <v>60</v>
      </c>
      <c r="I56" s="94">
        <f>LN($G$56)</f>
        <v>4.4948715257412388</v>
      </c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>
        <f>IF(ISTEXT($I$56),"",5)</f>
        <v>5</v>
      </c>
      <c r="V56" s="84">
        <f t="shared" si="4"/>
        <v>60</v>
      </c>
      <c r="W56" s="84">
        <f t="shared" si="5"/>
        <v>4.4948715257412388</v>
      </c>
      <c r="X56" s="84"/>
      <c r="Y56" s="84"/>
      <c r="Z56" s="98" t="s">
        <v>37</v>
      </c>
      <c r="AA56" s="109">
        <f>IF(AA53&gt;0,"",IFERROR(LN(2) /ABS(AA53),0))</f>
        <v>654.94737761846318</v>
      </c>
    </row>
    <row r="57" spans="1:30" ht="18.75" x14ac:dyDescent="0.35">
      <c r="A57" s="87" t="s">
        <v>453</v>
      </c>
      <c r="B57" s="87" t="s">
        <v>445</v>
      </c>
      <c r="C57" s="87" t="s">
        <v>447</v>
      </c>
      <c r="D57" s="87">
        <v>1264243.875</v>
      </c>
      <c r="E57" s="87">
        <v>68515.375</v>
      </c>
      <c r="F57" s="87">
        <v>18.451973370899999</v>
      </c>
      <c r="G57" s="87">
        <f>($F$57 -  AVERAGE($F$46,$F$47,$F$48,$F$49,$F$50,$F$51) ) / ($F$66 -  AVERAGE($F$46,$F$47,$F$48,$F$49,$F$50,$F$51) ) * 100</f>
        <v>113.92879205664026</v>
      </c>
      <c r="H57" s="87">
        <v>60</v>
      </c>
      <c r="I57" s="95">
        <f>LN($G$57)</f>
        <v>4.7355736221491238</v>
      </c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>
        <f>IF(ISTEXT($I$57),"",6)</f>
        <v>6</v>
      </c>
      <c r="V57" s="87">
        <f t="shared" si="4"/>
        <v>60</v>
      </c>
      <c r="W57" s="87">
        <f t="shared" si="5"/>
        <v>4.7355736221491238</v>
      </c>
      <c r="X57" s="87"/>
      <c r="Y57" s="87"/>
      <c r="Z57" s="98" t="s">
        <v>38</v>
      </c>
      <c r="AA57" s="99">
        <f>IF(AA53&gt;0,0,IFERROR(ABS(AA53 * 1000 / 0.5),0))</f>
        <v>2.1166499912722307</v>
      </c>
    </row>
    <row r="58" spans="1:30" ht="15.75" thickBot="1" x14ac:dyDescent="0.3">
      <c r="A58" s="84" t="s">
        <v>454</v>
      </c>
      <c r="B58" s="84" t="s">
        <v>445</v>
      </c>
      <c r="C58" s="84" t="s">
        <v>447</v>
      </c>
      <c r="D58" s="84">
        <v>1201611</v>
      </c>
      <c r="E58" s="84">
        <v>64419.695</v>
      </c>
      <c r="F58" s="84">
        <v>18.652851429999998</v>
      </c>
      <c r="G58" s="84">
        <f>($F$58 -  AVERAGE($F$46,$F$47,$F$48,$F$49,$F$50,$F$51) ) / ($F$64 -  AVERAGE($F$46,$F$47,$F$48,$F$49,$F$50,$F$51) ) * 100</f>
        <v>107.19535029647955</v>
      </c>
      <c r="H58" s="84">
        <v>30</v>
      </c>
      <c r="I58" s="94">
        <f>LN($G$58)</f>
        <v>4.6746528735960142</v>
      </c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>
        <f>IF(ISTEXT($I$58),"",7)</f>
        <v>7</v>
      </c>
      <c r="V58" s="84">
        <f t="shared" si="4"/>
        <v>30</v>
      </c>
      <c r="W58" s="84">
        <f t="shared" si="5"/>
        <v>4.6746528735960142</v>
      </c>
      <c r="X58" s="84"/>
      <c r="Y58" s="84"/>
      <c r="Z58" s="103" t="s">
        <v>7</v>
      </c>
      <c r="AA58" s="104" t="s">
        <v>39</v>
      </c>
    </row>
    <row r="59" spans="1:30" x14ac:dyDescent="0.25">
      <c r="A59" s="87" t="s">
        <v>455</v>
      </c>
      <c r="B59" s="87" t="s">
        <v>445</v>
      </c>
      <c r="C59" s="87" t="s">
        <v>447</v>
      </c>
      <c r="D59" s="87">
        <v>1238488.25</v>
      </c>
      <c r="E59" s="87">
        <v>67557.289000000004</v>
      </c>
      <c r="F59" s="87">
        <v>18.3324148783</v>
      </c>
      <c r="G59" s="87">
        <f>($F$59 -  AVERAGE($F$46,$F$47,$F$48,$F$49,$F$50,$F$51) ) / ($F$65 -  AVERAGE($F$46,$F$47,$F$48,$F$49,$F$50,$F$51) ) * 100</f>
        <v>121.07975441276872</v>
      </c>
      <c r="H59" s="87">
        <v>30</v>
      </c>
      <c r="I59" s="95">
        <f>LN($G$59)</f>
        <v>4.7964494558459494</v>
      </c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>
        <f>IF(ISTEXT($I$59),"",8)</f>
        <v>8</v>
      </c>
      <c r="V59" s="87">
        <f t="shared" si="4"/>
        <v>30</v>
      </c>
      <c r="W59" s="87">
        <f t="shared" si="5"/>
        <v>4.7964494558459494</v>
      </c>
      <c r="X59" s="87"/>
      <c r="Y59" s="87"/>
    </row>
    <row r="60" spans="1:30" x14ac:dyDescent="0.25">
      <c r="A60" s="84" t="s">
        <v>456</v>
      </c>
      <c r="B60" s="84" t="s">
        <v>445</v>
      </c>
      <c r="C60" s="84" t="s">
        <v>447</v>
      </c>
      <c r="D60" s="84">
        <v>1216770.875</v>
      </c>
      <c r="E60" s="84">
        <v>70594.070000000007</v>
      </c>
      <c r="F60" s="84">
        <v>17.2361626834</v>
      </c>
      <c r="G60" s="84">
        <f>($F$60 -  AVERAGE($F$46,$F$47,$F$48,$F$49,$F$50,$F$51) ) / ($F$66 -  AVERAGE($F$46,$F$47,$F$48,$F$49,$F$50,$F$51) ) * 100</f>
        <v>104.02283650605126</v>
      </c>
      <c r="H60" s="84">
        <v>30</v>
      </c>
      <c r="I60" s="94">
        <f>LN($G$60)</f>
        <v>4.6446104568257747</v>
      </c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>
        <f>IF(ISTEXT($I$60),"",9)</f>
        <v>9</v>
      </c>
      <c r="V60" s="84">
        <f t="shared" si="4"/>
        <v>30</v>
      </c>
      <c r="W60" s="84">
        <f t="shared" si="5"/>
        <v>4.6446104568257747</v>
      </c>
      <c r="X60" s="84"/>
      <c r="Y60" s="84"/>
    </row>
    <row r="61" spans="1:30" x14ac:dyDescent="0.25">
      <c r="A61" s="87" t="s">
        <v>457</v>
      </c>
      <c r="B61" s="87" t="s">
        <v>445</v>
      </c>
      <c r="C61" s="87" t="s">
        <v>447</v>
      </c>
      <c r="D61" s="87">
        <v>1197819.875</v>
      </c>
      <c r="E61" s="87">
        <v>65413.843999999997</v>
      </c>
      <c r="F61" s="87">
        <v>18.311412412900001</v>
      </c>
      <c r="G61" s="87">
        <f>($F$61 -  AVERAGE($F$46,$F$47,$F$48,$F$49,$F$50,$F$51) ) / ($F$64 -  AVERAGE($F$46,$F$47,$F$48,$F$49,$F$50,$F$51) ) * 100</f>
        <v>104.61492418415136</v>
      </c>
      <c r="H61" s="87">
        <v>15</v>
      </c>
      <c r="I61" s="95">
        <f>LN($G$61)</f>
        <v>4.6502862200779695</v>
      </c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>
        <f>IF(ISTEXT($I$61),"",10)</f>
        <v>10</v>
      </c>
      <c r="V61" s="87">
        <f t="shared" si="4"/>
        <v>15</v>
      </c>
      <c r="W61" s="87">
        <f t="shared" si="5"/>
        <v>4.6502862200779695</v>
      </c>
      <c r="X61" s="87"/>
      <c r="Y61" s="87"/>
    </row>
    <row r="62" spans="1:30" x14ac:dyDescent="0.25">
      <c r="A62" s="84" t="s">
        <v>458</v>
      </c>
      <c r="B62" s="111" t="s">
        <v>445</v>
      </c>
      <c r="C62" s="84" t="s">
        <v>447</v>
      </c>
      <c r="D62" s="84">
        <v>1194151.375</v>
      </c>
      <c r="E62" s="84">
        <v>66393.585999999996</v>
      </c>
      <c r="F62" s="84">
        <v>17.9859448321</v>
      </c>
      <c r="G62" s="84">
        <f>($F$62 -  AVERAGE($F$46,$F$47,$F$48,$F$49,$F$50,$F$51) ) / ($F$65 -  AVERAGE($F$46,$F$47,$F$48,$F$49,$F$50,$F$51) ) * 100</f>
        <v>118.05379268572507</v>
      </c>
      <c r="H62" s="84">
        <v>15</v>
      </c>
      <c r="I62" s="94">
        <f>LN($G$62)</f>
        <v>4.7711403908064147</v>
      </c>
      <c r="J62" s="85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>
        <f>IF(ISTEXT($I$62),"",11)</f>
        <v>11</v>
      </c>
      <c r="V62" s="84">
        <f t="shared" si="4"/>
        <v>15</v>
      </c>
      <c r="W62" s="84">
        <f t="shared" si="5"/>
        <v>4.7711403908064147</v>
      </c>
      <c r="X62" s="84"/>
      <c r="Y62" s="84"/>
    </row>
    <row r="63" spans="1:30" x14ac:dyDescent="0.25">
      <c r="A63" s="87" t="s">
        <v>459</v>
      </c>
      <c r="B63" s="87" t="s">
        <v>445</v>
      </c>
      <c r="C63" s="87" t="s">
        <v>447</v>
      </c>
      <c r="D63" s="87">
        <v>1234242.875</v>
      </c>
      <c r="E63" s="87">
        <v>70017.366999999998</v>
      </c>
      <c r="F63" s="87">
        <v>17.627667647100001</v>
      </c>
      <c r="G63" s="87">
        <f>($F$63 -  AVERAGE($F$46,$F$47,$F$48,$F$49,$F$50,$F$51) ) / ($F$66 -  AVERAGE($F$46,$F$47,$F$48,$F$49,$F$50,$F$51) ) * 100</f>
        <v>107.21266762706382</v>
      </c>
      <c r="H63" s="87">
        <v>15</v>
      </c>
      <c r="I63" s="95">
        <f>LN($G$63)</f>
        <v>4.6748144098183033</v>
      </c>
      <c r="J63" s="88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>
        <f>IF(ISTEXT($I$63),"",12)</f>
        <v>12</v>
      </c>
      <c r="V63" s="87">
        <f t="shared" si="4"/>
        <v>15</v>
      </c>
      <c r="W63" s="87">
        <f t="shared" si="5"/>
        <v>4.6748144098183033</v>
      </c>
      <c r="X63" s="87"/>
      <c r="Y63" s="87"/>
    </row>
    <row r="64" spans="1:30" x14ac:dyDescent="0.25">
      <c r="A64" s="84" t="s">
        <v>460</v>
      </c>
      <c r="B64" s="84" t="s">
        <v>445</v>
      </c>
      <c r="C64" s="84" t="s">
        <v>447</v>
      </c>
      <c r="D64" s="84">
        <v>1270215.625</v>
      </c>
      <c r="E64" s="84">
        <v>71760.468999999997</v>
      </c>
      <c r="F64" s="84">
        <v>17.700770949500001</v>
      </c>
      <c r="G64" s="84">
        <f>($F$64 -  AVERAGE($F$46,$F$47,$F$48,$F$49,$F$50,$F$51) ) / ($F$64 -  AVERAGE($F$46,$F$47,$F$48,$F$49,$F$50,$F$51) ) * 100</f>
        <v>100</v>
      </c>
      <c r="H64" s="84">
        <v>0</v>
      </c>
      <c r="I64" s="94">
        <f>LN($G$64)</f>
        <v>4.6051701859880918</v>
      </c>
      <c r="J64" s="85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>
        <f>IF(ISTEXT($I$64),"",13)</f>
        <v>13</v>
      </c>
      <c r="V64" s="84">
        <f t="shared" si="4"/>
        <v>0</v>
      </c>
      <c r="W64" s="84">
        <f t="shared" si="5"/>
        <v>4.6051701859880918</v>
      </c>
      <c r="X64" s="84"/>
      <c r="Y64" s="84"/>
    </row>
    <row r="65" spans="1:30" x14ac:dyDescent="0.25">
      <c r="A65" s="87" t="s">
        <v>461</v>
      </c>
      <c r="B65" s="87" t="s">
        <v>445</v>
      </c>
      <c r="C65" s="87" t="s">
        <v>447</v>
      </c>
      <c r="D65" s="87">
        <v>1245067.125</v>
      </c>
      <c r="E65" s="87">
        <v>78213.625</v>
      </c>
      <c r="F65" s="87">
        <v>15.9188009122</v>
      </c>
      <c r="G65" s="87">
        <f>($F$65 -  AVERAGE($F$46,$F$47,$F$48,$F$49,$F$50,$F$51) ) / ($F$65 -  AVERAGE($F$46,$F$47,$F$48,$F$49,$F$50,$F$51) ) * 100</f>
        <v>100</v>
      </c>
      <c r="H65" s="87">
        <v>0</v>
      </c>
      <c r="I65" s="95">
        <f>LN($G$65)</f>
        <v>4.6051701859880918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f>IF(ISTEXT($I$65),"",14)</f>
        <v>14</v>
      </c>
      <c r="V65" s="87">
        <f t="shared" si="4"/>
        <v>0</v>
      </c>
      <c r="W65" s="87">
        <f t="shared" si="5"/>
        <v>4.6051701859880918</v>
      </c>
      <c r="X65" s="87"/>
      <c r="Y65" s="87"/>
    </row>
    <row r="66" spans="1:30" x14ac:dyDescent="0.25">
      <c r="A66" s="84" t="s">
        <v>462</v>
      </c>
      <c r="B66" s="84" t="s">
        <v>445</v>
      </c>
      <c r="C66" s="84" t="s">
        <v>447</v>
      </c>
      <c r="D66" s="84">
        <v>1220055.75</v>
      </c>
      <c r="E66" s="84">
        <v>72872.133000000002</v>
      </c>
      <c r="F66" s="84">
        <v>16.7424185319</v>
      </c>
      <c r="G66" s="84">
        <f>($F$66 -  AVERAGE($F$46,$F$47,$F$48,$F$49,$F$50,$F$51) ) / ($F$66 -  AVERAGE($F$46,$F$47,$F$48,$F$49,$F$50,$F$51) ) * 100</f>
        <v>100</v>
      </c>
      <c r="H66" s="84">
        <v>0</v>
      </c>
      <c r="I66" s="94">
        <f>LN($G$66)</f>
        <v>4.6051701859880918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f>IF(ISTEXT($I$66),"",15)</f>
        <v>15</v>
      </c>
      <c r="V66" s="84">
        <f t="shared" si="4"/>
        <v>0</v>
      </c>
      <c r="W66" s="84">
        <f t="shared" si="5"/>
        <v>4.6051701859880918</v>
      </c>
      <c r="X66" s="84"/>
      <c r="Y66" s="84"/>
    </row>
    <row r="67" spans="1:30" ht="15.75" thickBot="1" x14ac:dyDescent="0.3">
      <c r="A67" s="87"/>
      <c r="B67" s="87"/>
      <c r="C67" s="87"/>
      <c r="D67" s="87"/>
      <c r="E67" s="87"/>
      <c r="F67" s="87"/>
      <c r="G67" s="87"/>
      <c r="H67" s="87"/>
      <c r="I67" s="87"/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30" ht="16.5" thickTop="1" thickBot="1" x14ac:dyDescent="0.3">
      <c r="A68" s="84" t="s">
        <v>402</v>
      </c>
      <c r="B68" s="84" t="s">
        <v>463</v>
      </c>
      <c r="C68" s="84" t="s">
        <v>464</v>
      </c>
      <c r="D68" s="84">
        <v>245.29900000000001</v>
      </c>
      <c r="E68" s="84">
        <v>78846.562999999995</v>
      </c>
      <c r="F68" s="84">
        <v>3.1110931000000001E-3</v>
      </c>
      <c r="G68" s="84"/>
      <c r="H68" s="84"/>
      <c r="I68" s="84"/>
      <c r="J68" s="85"/>
      <c r="K68" s="84"/>
      <c r="L68" s="84"/>
      <c r="M68" s="84"/>
      <c r="N68" s="84"/>
      <c r="O68" s="84"/>
      <c r="P68" s="84"/>
      <c r="Q68" s="84"/>
      <c r="R68" s="84" t="s">
        <v>465</v>
      </c>
      <c r="S68" s="84"/>
      <c r="T68" s="84">
        <v>4</v>
      </c>
      <c r="U68" s="84"/>
      <c r="V68" s="84"/>
      <c r="W68" s="84"/>
      <c r="X68" s="84"/>
      <c r="Y68" s="84"/>
      <c r="Z68" s="86" t="s">
        <v>28</v>
      </c>
      <c r="AA68" s="86" t="s">
        <v>29</v>
      </c>
      <c r="AB68" s="86" t="s">
        <v>30</v>
      </c>
      <c r="AC68" s="86" t="s">
        <v>31</v>
      </c>
      <c r="AD68" s="86" t="s">
        <v>32</v>
      </c>
    </row>
    <row r="69" spans="1:30" ht="15.75" thickTop="1" x14ac:dyDescent="0.25">
      <c r="A69" s="87" t="s">
        <v>406</v>
      </c>
      <c r="B69" s="87" t="s">
        <v>463</v>
      </c>
      <c r="C69" s="87"/>
      <c r="D69" s="87"/>
      <c r="E69" s="87">
        <v>75100.391000000003</v>
      </c>
      <c r="F69" s="87">
        <v>0</v>
      </c>
      <c r="G69" s="87"/>
      <c r="H69" s="87"/>
      <c r="I69" s="87"/>
      <c r="J69" s="88"/>
      <c r="K69" s="87"/>
      <c r="L69" s="87"/>
      <c r="M69" s="87"/>
      <c r="N69" s="87"/>
      <c r="O69" s="87"/>
      <c r="P69" s="87"/>
      <c r="Q69" s="87"/>
      <c r="R69" s="87" t="s">
        <v>28</v>
      </c>
      <c r="S69" s="87"/>
      <c r="T69" s="87">
        <v>74</v>
      </c>
      <c r="U69" s="87"/>
      <c r="V69" s="87"/>
      <c r="W69" s="87"/>
      <c r="X69" s="87"/>
      <c r="Y69" s="87"/>
      <c r="Z69" s="89">
        <f>$H$74</f>
        <v>120</v>
      </c>
      <c r="AA69" s="91">
        <f>IF(ISTEXT($I$74),TEXT($G$74/100,"0.00%"),$G$74 / 100)</f>
        <v>0.95856572073214297</v>
      </c>
      <c r="AB69" s="90">
        <f>IF(ISTEXT($I$75),TEXT($G$75/100,"0.00%"),$G$75 / 100)</f>
        <v>1.0502911978210092</v>
      </c>
      <c r="AC69" s="90">
        <f>IF(ISTEXT($I$76),TEXT($G$76/100,"0.00%"),$G$76 / 100)</f>
        <v>1.0505274940148956</v>
      </c>
      <c r="AD69" s="90">
        <f>IFERROR(AVERAGE($AA$69:$AC$69),"")</f>
        <v>1.0197948041893492</v>
      </c>
    </row>
    <row r="70" spans="1:30" x14ac:dyDescent="0.25">
      <c r="A70" s="84" t="s">
        <v>407</v>
      </c>
      <c r="B70" s="84" t="s">
        <v>463</v>
      </c>
      <c r="C70" s="84" t="s">
        <v>464</v>
      </c>
      <c r="D70" s="84">
        <v>368.85</v>
      </c>
      <c r="E70" s="84">
        <v>81869.991999999998</v>
      </c>
      <c r="F70" s="84">
        <v>4.5053137000000002E-3</v>
      </c>
      <c r="G70" s="84"/>
      <c r="H70" s="84"/>
      <c r="I70" s="84"/>
      <c r="J70" s="85"/>
      <c r="K70" s="84"/>
      <c r="L70" s="84"/>
      <c r="M70" s="84"/>
      <c r="N70" s="84"/>
      <c r="O70" s="84"/>
      <c r="P70" s="84"/>
      <c r="Q70" s="84"/>
      <c r="R70" s="84" t="s">
        <v>33</v>
      </c>
      <c r="S70" s="84"/>
      <c r="T70" s="84">
        <v>88</v>
      </c>
      <c r="U70" s="84"/>
      <c r="V70" s="84"/>
      <c r="W70" s="84"/>
      <c r="X70" s="84"/>
      <c r="Y70" s="84"/>
      <c r="Z70" s="89">
        <f>$H$77</f>
        <v>60</v>
      </c>
      <c r="AA70" s="90">
        <f>IF(ISTEXT($I$77),TEXT($G$77/100,"0.00%"),$G$77 / 100)</f>
        <v>1.0500891249389845</v>
      </c>
      <c r="AB70" s="91">
        <f>IF(ISTEXT($I$78),TEXT($G$78/100,"0.00%"),$G$78 / 100)</f>
        <v>0.98415283784639906</v>
      </c>
      <c r="AC70" s="90">
        <f>IF(ISTEXT($I$79),TEXT($G$79/100,"0.00%"),$G$79 / 100)</f>
        <v>1.0053254690748048</v>
      </c>
      <c r="AD70" s="90">
        <f>IFERROR(AVERAGE($AA$70:$AC$70),"")</f>
        <v>1.0131891439533962</v>
      </c>
    </row>
    <row r="71" spans="1:30" x14ac:dyDescent="0.25">
      <c r="A71" s="87" t="s">
        <v>408</v>
      </c>
      <c r="B71" s="87" t="s">
        <v>463</v>
      </c>
      <c r="C71" s="87"/>
      <c r="D71" s="87"/>
      <c r="E71" s="87">
        <v>91204.976999999999</v>
      </c>
      <c r="F71" s="87">
        <v>0</v>
      </c>
      <c r="G71" s="87"/>
      <c r="H71" s="87"/>
      <c r="I71" s="87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9">
        <f>$H$80</f>
        <v>30</v>
      </c>
      <c r="AA71" s="91">
        <f>IF(ISTEXT($I$80),TEXT($G$80/100,"0.00%"),$G$80 / 100)</f>
        <v>0.9500654458141119</v>
      </c>
      <c r="AB71" s="91">
        <f>IF(ISTEXT($I$81),TEXT($G$81/100,"0.00%"),$G$81 / 100)</f>
        <v>0.97043161464840599</v>
      </c>
      <c r="AC71" s="91">
        <f>IF(ISTEXT($I$82),TEXT($G$82/100,"0.00%"),$G$82 / 100)</f>
        <v>0.95138979249386679</v>
      </c>
      <c r="AD71" s="91">
        <f>IFERROR(AVERAGE($AA$71:$AC$71),"")</f>
        <v>0.95729561765212823</v>
      </c>
    </row>
    <row r="72" spans="1:30" x14ac:dyDescent="0.25">
      <c r="A72" s="84" t="s">
        <v>409</v>
      </c>
      <c r="B72" s="84" t="s">
        <v>463</v>
      </c>
      <c r="C72" s="84" t="s">
        <v>464</v>
      </c>
      <c r="D72" s="84">
        <v>356.74200000000002</v>
      </c>
      <c r="E72" s="84">
        <v>81834.608999999997</v>
      </c>
      <c r="F72" s="84">
        <v>4.3593047999999999E-3</v>
      </c>
      <c r="G72" s="84"/>
      <c r="H72" s="84"/>
      <c r="I72" s="8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9">
        <f>$H$83</f>
        <v>15</v>
      </c>
      <c r="AA72" s="91">
        <f>IF(ISTEXT($I$83),TEXT($G$83/100,"0.00%"),$G$83 / 100)</f>
        <v>0.93515906552214967</v>
      </c>
      <c r="AB72" s="91">
        <f>IF(ISTEXT($I$84),TEXT($G$84/100,"0.00%"),$G$84 / 100)</f>
        <v>0.98590396156513871</v>
      </c>
      <c r="AC72" s="91">
        <f>IF(ISTEXT($I$85),TEXT($G$85/100,"0.00%"),$G$85 / 100)</f>
        <v>0.95269807260615336</v>
      </c>
      <c r="AD72" s="91">
        <f>IFERROR(AVERAGE($AA$72:$AC$72),"")</f>
        <v>0.95792036656448065</v>
      </c>
    </row>
    <row r="73" spans="1:30" ht="15.75" thickBot="1" x14ac:dyDescent="0.3">
      <c r="A73" s="87" t="s">
        <v>410</v>
      </c>
      <c r="B73" s="87" t="s">
        <v>463</v>
      </c>
      <c r="C73" s="87"/>
      <c r="D73" s="87"/>
      <c r="E73" s="87">
        <v>82268.156000000003</v>
      </c>
      <c r="F73" s="87">
        <v>0</v>
      </c>
      <c r="G73" s="87"/>
      <c r="H73" s="87"/>
      <c r="I73" s="87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92">
        <f>$H$86</f>
        <v>0</v>
      </c>
      <c r="AA73" s="93">
        <f>IF(ISTEXT($I$86),TEXT($G$86/100,"0.00%"),$G$86 / 100)</f>
        <v>1</v>
      </c>
      <c r="AB73" s="93">
        <f>IF(ISTEXT($I$87),TEXT($G$87/100,"0.00%"),$G$87 / 100)</f>
        <v>1</v>
      </c>
      <c r="AC73" s="93">
        <f>IF(ISTEXT($I$88),TEXT($G$88/100,"0.00%"),$G$88 / 100)</f>
        <v>1</v>
      </c>
      <c r="AD73" s="93">
        <f>IFERROR(AVERAGE($AA$73:$AC$73),"")</f>
        <v>1</v>
      </c>
    </row>
    <row r="74" spans="1:30" ht="16.5" thickTop="1" thickBot="1" x14ac:dyDescent="0.3">
      <c r="A74" s="84" t="s">
        <v>466</v>
      </c>
      <c r="B74" s="84" t="s">
        <v>463</v>
      </c>
      <c r="C74" s="84" t="s">
        <v>464</v>
      </c>
      <c r="D74" s="84">
        <v>52731.675999999999</v>
      </c>
      <c r="E74" s="84">
        <v>82274.460999999996</v>
      </c>
      <c r="F74" s="84">
        <v>0.64092399219999996</v>
      </c>
      <c r="G74" s="84">
        <f>($F$74 -  AVERAGE($F$68,$F$69,$F$70,$F$71,$F$72,$F$73) ) / ($F$86 -  AVERAGE($F$68,$F$69,$F$70,$F$71,$F$72,$F$73) ) * 100</f>
        <v>95.856572073214295</v>
      </c>
      <c r="H74" s="84">
        <v>120</v>
      </c>
      <c r="I74" s="94">
        <f>LN($G$74)</f>
        <v>4.5628530333718142</v>
      </c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>
        <f>IF(ISTEXT($I$74),"",1)</f>
        <v>1</v>
      </c>
      <c r="V74" s="84">
        <f t="shared" ref="V74:V88" si="6">IFERROR(INDEX($H$74:$H$88,SMALL($U$74:$U$88,ROW(W1)),1),"")</f>
        <v>120</v>
      </c>
      <c r="W74" s="84">
        <f t="shared" ref="W74:W88" si="7">IFERROR(INDEX($I$74:$I$88,SMALL($U$74:$U$88,ROW(I1)),1),"")</f>
        <v>4.5628530333718142</v>
      </c>
      <c r="X74" s="84"/>
      <c r="Y74" s="84"/>
    </row>
    <row r="75" spans="1:30" x14ac:dyDescent="0.25">
      <c r="A75" s="87" t="s">
        <v>467</v>
      </c>
      <c r="B75" s="87" t="s">
        <v>463</v>
      </c>
      <c r="C75" s="87" t="s">
        <v>464</v>
      </c>
      <c r="D75" s="87">
        <v>57350.796999999999</v>
      </c>
      <c r="E75" s="87">
        <v>84658.054999999993</v>
      </c>
      <c r="F75" s="87">
        <v>0.67744052229999996</v>
      </c>
      <c r="G75" s="87">
        <f>($F$75 -  AVERAGE($F$68,$F$69,$F$70,$F$71,$F$72,$F$73) ) / ($F$87 -  AVERAGE($F$68,$F$69,$F$70,$F$71,$F$72,$F$73) ) * 100</f>
        <v>105.02911978210092</v>
      </c>
      <c r="H75" s="87">
        <v>120</v>
      </c>
      <c r="I75" s="95">
        <f>LN($G$75)</f>
        <v>4.6542376429664225</v>
      </c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>
        <f>IF(ISTEXT($I$75),"",2)</f>
        <v>2</v>
      </c>
      <c r="V75" s="87">
        <f t="shared" si="6"/>
        <v>120</v>
      </c>
      <c r="W75" s="87">
        <f t="shared" si="7"/>
        <v>4.6542376429664225</v>
      </c>
      <c r="X75" s="87"/>
      <c r="Y75" s="87"/>
      <c r="Z75" s="96" t="s">
        <v>34</v>
      </c>
      <c r="AA75" s="97">
        <f>IFERROR(SLOPE($W$74:$W$88,$V$74:$V$88),"")</f>
        <v>3.9382250065540071E-4</v>
      </c>
    </row>
    <row r="76" spans="1:30" x14ac:dyDescent="0.25">
      <c r="A76" s="84" t="s">
        <v>468</v>
      </c>
      <c r="B76" s="84" t="s">
        <v>463</v>
      </c>
      <c r="C76" s="84" t="s">
        <v>464</v>
      </c>
      <c r="D76" s="84">
        <v>58756.550999999999</v>
      </c>
      <c r="E76" s="84">
        <v>84892.016000000003</v>
      </c>
      <c r="F76" s="84">
        <v>0.69213282669999998</v>
      </c>
      <c r="G76" s="84">
        <f>($F$76 -  AVERAGE($F$68,$F$69,$F$70,$F$71,$F$72,$F$73) ) / ($F$88 -  AVERAGE($F$68,$F$69,$F$70,$F$71,$F$72,$F$73) ) * 100</f>
        <v>105.05274940148956</v>
      </c>
      <c r="H76" s="84">
        <v>120</v>
      </c>
      <c r="I76" s="94">
        <f>LN($G$76)</f>
        <v>4.6544625992616053</v>
      </c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>
        <f>IF(ISTEXT($I$76),"",3)</f>
        <v>3</v>
      </c>
      <c r="V76" s="84">
        <f t="shared" si="6"/>
        <v>120</v>
      </c>
      <c r="W76" s="84">
        <f t="shared" si="7"/>
        <v>4.6544625992616053</v>
      </c>
      <c r="X76" s="84"/>
      <c r="Y76" s="84"/>
      <c r="Z76" s="98" t="s">
        <v>35</v>
      </c>
      <c r="AA76" s="99">
        <f>IFERROR(INTERCEPT($W$74:$W$88,$V$74:$V$88),"")</f>
        <v>4.5763476826969294</v>
      </c>
    </row>
    <row r="77" spans="1:30" ht="17.25" x14ac:dyDescent="0.25">
      <c r="A77" s="87" t="s">
        <v>469</v>
      </c>
      <c r="B77" s="87" t="s">
        <v>463</v>
      </c>
      <c r="C77" s="87" t="s">
        <v>464</v>
      </c>
      <c r="D77" s="87">
        <v>56034.362999999998</v>
      </c>
      <c r="E77" s="87">
        <v>79829.156000000003</v>
      </c>
      <c r="F77" s="87">
        <v>0.70192854100000002</v>
      </c>
      <c r="G77" s="87">
        <f>($F$77 -  AVERAGE($F$68,$F$69,$F$70,$F$71,$F$72,$F$73) ) / ($F$86 -  AVERAGE($F$68,$F$69,$F$70,$F$71,$F$72,$F$73) ) * 100</f>
        <v>105.00891249389845</v>
      </c>
      <c r="H77" s="87">
        <v>60</v>
      </c>
      <c r="I77" s="95">
        <f>LN($G$77)</f>
        <v>4.6540452274496147</v>
      </c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>
        <f>IF(ISTEXT($I$77),"",4)</f>
        <v>4</v>
      </c>
      <c r="V77" s="87">
        <f t="shared" si="6"/>
        <v>60</v>
      </c>
      <c r="W77" s="87">
        <f t="shared" si="7"/>
        <v>4.6540452274496147</v>
      </c>
      <c r="X77" s="87"/>
      <c r="Y77" s="87"/>
      <c r="Z77" s="98" t="s">
        <v>36</v>
      </c>
      <c r="AA77" s="100">
        <f>IFERROR(CORREL($W$74:$W$88,$V$74:$V$88)^2,"")</f>
        <v>0.20423586023735921</v>
      </c>
    </row>
    <row r="78" spans="1:30" ht="18" x14ac:dyDescent="0.35">
      <c r="A78" s="84" t="s">
        <v>470</v>
      </c>
      <c r="B78" s="84" t="s">
        <v>463</v>
      </c>
      <c r="C78" s="84" t="s">
        <v>464</v>
      </c>
      <c r="D78" s="84">
        <v>53019.394999999997</v>
      </c>
      <c r="E78" s="84">
        <v>83507.366999999998</v>
      </c>
      <c r="F78" s="84">
        <v>0.63490679809999995</v>
      </c>
      <c r="G78" s="84">
        <f>($F$78 -  AVERAGE($F$68,$F$69,$F$70,$F$71,$F$72,$F$73) ) / ($F$87 -  AVERAGE($F$68,$F$69,$F$70,$F$71,$F$72,$F$73) ) * 100</f>
        <v>98.415283784639911</v>
      </c>
      <c r="H78" s="84">
        <v>60</v>
      </c>
      <c r="I78" s="94">
        <f>LN($G$78)</f>
        <v>4.5891961150114708</v>
      </c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>
        <f>IF(ISTEXT($I$78),"",5)</f>
        <v>5</v>
      </c>
      <c r="V78" s="84">
        <f t="shared" si="6"/>
        <v>60</v>
      </c>
      <c r="W78" s="84">
        <f t="shared" si="7"/>
        <v>4.5891961150114708</v>
      </c>
      <c r="X78" s="84"/>
      <c r="Y78" s="84"/>
      <c r="Z78" s="98" t="s">
        <v>37</v>
      </c>
      <c r="AA78" s="101" t="str">
        <f>IF(AA75&gt;0," &gt;480",IFERROR(LN(2) /ABS(AA75),0))</f>
        <v xml:space="preserve"> &gt;480</v>
      </c>
    </row>
    <row r="79" spans="1:30" ht="18.75" x14ac:dyDescent="0.35">
      <c r="A79" s="87" t="s">
        <v>471</v>
      </c>
      <c r="B79" s="87" t="s">
        <v>463</v>
      </c>
      <c r="C79" s="87" t="s">
        <v>464</v>
      </c>
      <c r="D79" s="87">
        <v>55348.266000000003</v>
      </c>
      <c r="E79" s="87">
        <v>83552.414000000004</v>
      </c>
      <c r="F79" s="87">
        <v>0.66243766459999998</v>
      </c>
      <c r="G79" s="87">
        <f>($F$79 -  AVERAGE($F$68,$F$69,$F$70,$F$71,$F$72,$F$73) ) / ($F$88 -  AVERAGE($F$68,$F$69,$F$70,$F$71,$F$72,$F$73) ) * 100</f>
        <v>100.53254690748048</v>
      </c>
      <c r="H79" s="87">
        <v>60</v>
      </c>
      <c r="I79" s="95">
        <f>LN($G$79)</f>
        <v>4.6104815248967705</v>
      </c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>
        <f>IF(ISTEXT($I$79),"",6)</f>
        <v>6</v>
      </c>
      <c r="V79" s="87">
        <f t="shared" si="6"/>
        <v>60</v>
      </c>
      <c r="W79" s="87">
        <f t="shared" si="7"/>
        <v>4.6104815248967705</v>
      </c>
      <c r="X79" s="87"/>
      <c r="Y79" s="87"/>
      <c r="Z79" s="98" t="s">
        <v>38</v>
      </c>
      <c r="AA79" s="102">
        <f>IF(AA75&gt;0,0,IFERROR(ABS(AA75 * 1000 / 0.5),0))</f>
        <v>0</v>
      </c>
    </row>
    <row r="80" spans="1:30" ht="15.75" thickBot="1" x14ac:dyDescent="0.3">
      <c r="A80" s="84" t="s">
        <v>472</v>
      </c>
      <c r="B80" s="84" t="s">
        <v>463</v>
      </c>
      <c r="C80" s="84" t="s">
        <v>464</v>
      </c>
      <c r="D80" s="84">
        <v>48036.188000000002</v>
      </c>
      <c r="E80" s="84">
        <v>75616.797000000006</v>
      </c>
      <c r="F80" s="84">
        <v>0.63525816889999998</v>
      </c>
      <c r="G80" s="84">
        <f>($F$80 -  AVERAGE($F$68,$F$69,$F$70,$F$71,$F$72,$F$73) ) / ($F$86 -  AVERAGE($F$68,$F$69,$F$70,$F$71,$F$72,$F$73) ) * 100</f>
        <v>95.006544581411191</v>
      </c>
      <c r="H80" s="84">
        <v>30</v>
      </c>
      <c r="I80" s="94">
        <f>LN($G$80)</f>
        <v>4.5539457795583553</v>
      </c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>
        <f>IF(ISTEXT($I$80),"",7)</f>
        <v>7</v>
      </c>
      <c r="V80" s="84">
        <f t="shared" si="6"/>
        <v>30</v>
      </c>
      <c r="W80" s="84">
        <f t="shared" si="7"/>
        <v>4.5539457795583553</v>
      </c>
      <c r="X80" s="84"/>
      <c r="Y80" s="84"/>
      <c r="Z80" s="103" t="s">
        <v>7</v>
      </c>
      <c r="AA80" s="104" t="s">
        <v>39</v>
      </c>
    </row>
    <row r="81" spans="1:30" x14ac:dyDescent="0.25">
      <c r="A81" s="87" t="s">
        <v>473</v>
      </c>
      <c r="B81" s="87" t="s">
        <v>463</v>
      </c>
      <c r="C81" s="87" t="s">
        <v>464</v>
      </c>
      <c r="D81" s="87">
        <v>49977.703000000001</v>
      </c>
      <c r="E81" s="87">
        <v>79826.047000000006</v>
      </c>
      <c r="F81" s="87">
        <v>0.62608264940000002</v>
      </c>
      <c r="G81" s="87">
        <f>($F$81 -  AVERAGE($F$68,$F$69,$F$70,$F$71,$F$72,$F$73) ) / ($F$87 -  AVERAGE($F$68,$F$69,$F$70,$F$71,$F$72,$F$73) ) * 100</f>
        <v>97.043161464840594</v>
      </c>
      <c r="H81" s="87">
        <v>30</v>
      </c>
      <c r="I81" s="95">
        <f>LN($G$81)</f>
        <v>4.5751558430915145</v>
      </c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>
        <f>IF(ISTEXT($I$81),"",8)</f>
        <v>8</v>
      </c>
      <c r="V81" s="87">
        <f t="shared" si="6"/>
        <v>30</v>
      </c>
      <c r="W81" s="87">
        <f t="shared" si="7"/>
        <v>4.5751558430915145</v>
      </c>
      <c r="X81" s="87"/>
      <c r="Y81" s="87"/>
    </row>
    <row r="82" spans="1:30" x14ac:dyDescent="0.25">
      <c r="A82" s="84" t="s">
        <v>474</v>
      </c>
      <c r="B82" s="84" t="s">
        <v>463</v>
      </c>
      <c r="C82" s="84" t="s">
        <v>464</v>
      </c>
      <c r="D82" s="84">
        <v>48799.73</v>
      </c>
      <c r="E82" s="84">
        <v>77829.891000000003</v>
      </c>
      <c r="F82" s="84">
        <v>0.62700498959999995</v>
      </c>
      <c r="G82" s="84">
        <f>($F$82 -  AVERAGE($F$68,$F$69,$F$70,$F$71,$F$72,$F$73) ) / ($F$88 -  AVERAGE($F$68,$F$69,$F$70,$F$71,$F$72,$F$73) ) * 100</f>
        <v>95.138979249386679</v>
      </c>
      <c r="H82" s="84">
        <v>30</v>
      </c>
      <c r="I82" s="94">
        <f>LN($G$82)</f>
        <v>4.5553387620143395</v>
      </c>
      <c r="J82" s="85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>
        <f>IF(ISTEXT($I$82),"",9)</f>
        <v>9</v>
      </c>
      <c r="V82" s="84">
        <f t="shared" si="6"/>
        <v>30</v>
      </c>
      <c r="W82" s="84">
        <f t="shared" si="7"/>
        <v>4.5553387620143395</v>
      </c>
      <c r="X82" s="84"/>
      <c r="Y82" s="84"/>
    </row>
    <row r="83" spans="1:30" x14ac:dyDescent="0.25">
      <c r="A83" s="87" t="s">
        <v>475</v>
      </c>
      <c r="B83" s="87" t="s">
        <v>463</v>
      </c>
      <c r="C83" s="87" t="s">
        <v>464</v>
      </c>
      <c r="D83" s="87">
        <v>49682.523000000001</v>
      </c>
      <c r="E83" s="87">
        <v>79451.054999999993</v>
      </c>
      <c r="F83" s="87">
        <v>0.62532238240000004</v>
      </c>
      <c r="G83" s="87">
        <f>($F$83 -  AVERAGE($F$68,$F$69,$F$70,$F$71,$F$72,$F$73) ) / ($F$86 -  AVERAGE($F$68,$F$69,$F$70,$F$71,$F$72,$F$73) ) * 100</f>
        <v>93.515906552214972</v>
      </c>
      <c r="H83" s="87">
        <v>15</v>
      </c>
      <c r="I83" s="95">
        <f>LN($G$83)</f>
        <v>4.5381315453783717</v>
      </c>
      <c r="J83" s="88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>
        <f>IF(ISTEXT($I$83),"",10)</f>
        <v>10</v>
      </c>
      <c r="V83" s="87">
        <f t="shared" si="6"/>
        <v>15</v>
      </c>
      <c r="W83" s="87">
        <f t="shared" si="7"/>
        <v>4.5381315453783717</v>
      </c>
      <c r="X83" s="87"/>
      <c r="Y83" s="87"/>
    </row>
    <row r="84" spans="1:30" x14ac:dyDescent="0.25">
      <c r="A84" s="84" t="s">
        <v>476</v>
      </c>
      <c r="B84" s="84" t="s">
        <v>463</v>
      </c>
      <c r="C84" s="84" t="s">
        <v>464</v>
      </c>
      <c r="D84" s="84">
        <v>48427.648000000001</v>
      </c>
      <c r="E84" s="84">
        <v>76140.156000000003</v>
      </c>
      <c r="F84" s="84">
        <v>0.63603294960000001</v>
      </c>
      <c r="G84" s="84">
        <f>($F$84 -  AVERAGE($F$68,$F$69,$F$70,$F$71,$F$72,$F$73) ) / ($F$87 -  AVERAGE($F$68,$F$69,$F$70,$F$71,$F$72,$F$73) ) * 100</f>
        <v>98.590396156513876</v>
      </c>
      <c r="H84" s="84">
        <v>15</v>
      </c>
      <c r="I84" s="94">
        <f>LN($G$84)</f>
        <v>4.5909738548009464</v>
      </c>
      <c r="J84" s="85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>
        <f>IF(ISTEXT($I$84),"",11)</f>
        <v>11</v>
      </c>
      <c r="V84" s="84">
        <f t="shared" si="6"/>
        <v>15</v>
      </c>
      <c r="W84" s="84">
        <f t="shared" si="7"/>
        <v>4.5909738548009464</v>
      </c>
      <c r="X84" s="84"/>
      <c r="Y84" s="84"/>
    </row>
    <row r="85" spans="1:30" x14ac:dyDescent="0.25">
      <c r="A85" s="87" t="s">
        <v>477</v>
      </c>
      <c r="B85" s="87" t="s">
        <v>463</v>
      </c>
      <c r="C85" s="87" t="s">
        <v>464</v>
      </c>
      <c r="D85" s="87">
        <v>51028.016000000003</v>
      </c>
      <c r="E85" s="87">
        <v>81272.343999999997</v>
      </c>
      <c r="F85" s="87">
        <v>0.62786445530000001</v>
      </c>
      <c r="G85" s="87">
        <f>($F$85 -  AVERAGE($F$68,$F$69,$F$70,$F$71,$F$72,$F$73) ) / ($F$88 -  AVERAGE($F$68,$F$69,$F$70,$F$71,$F$72,$F$73) ) * 100</f>
        <v>95.269807260615337</v>
      </c>
      <c r="H85" s="87">
        <v>15</v>
      </c>
      <c r="I85" s="95">
        <f>LN($G$85)</f>
        <v>4.5567129426308366</v>
      </c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>
        <f>IF(ISTEXT($I$85),"",12)</f>
        <v>12</v>
      </c>
      <c r="V85" s="87">
        <f t="shared" si="6"/>
        <v>15</v>
      </c>
      <c r="W85" s="87">
        <f t="shared" si="7"/>
        <v>4.5567129426308366</v>
      </c>
      <c r="X85" s="87"/>
      <c r="Y85" s="87"/>
    </row>
    <row r="86" spans="1:30" x14ac:dyDescent="0.25">
      <c r="A86" s="84" t="s">
        <v>478</v>
      </c>
      <c r="B86" s="84" t="s">
        <v>463</v>
      </c>
      <c r="C86" s="84" t="s">
        <v>464</v>
      </c>
      <c r="D86" s="84">
        <v>52689.991999999998</v>
      </c>
      <c r="E86" s="84">
        <v>78813.304999999993</v>
      </c>
      <c r="F86" s="84">
        <v>0.6685418407</v>
      </c>
      <c r="G86" s="84">
        <f>($F$86 -  AVERAGE($F$68,$F$69,$F$70,$F$71,$F$72,$F$73) ) / ($F$86 -  AVERAGE($F$68,$F$69,$F$70,$F$71,$F$72,$F$73) ) * 100</f>
        <v>100</v>
      </c>
      <c r="H86" s="84">
        <v>0</v>
      </c>
      <c r="I86" s="94">
        <f>LN($G$86)</f>
        <v>4.6051701859880918</v>
      </c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>
        <f>IF(ISTEXT($I$86),"",13)</f>
        <v>13</v>
      </c>
      <c r="V86" s="84">
        <f t="shared" si="6"/>
        <v>0</v>
      </c>
      <c r="W86" s="84">
        <f t="shared" si="7"/>
        <v>4.6051701859880918</v>
      </c>
      <c r="X86" s="84"/>
      <c r="Y86" s="84"/>
    </row>
    <row r="87" spans="1:30" x14ac:dyDescent="0.25">
      <c r="A87" s="87" t="s">
        <v>479</v>
      </c>
      <c r="B87" s="87" t="s">
        <v>463</v>
      </c>
      <c r="C87" s="87" t="s">
        <v>464</v>
      </c>
      <c r="D87" s="87">
        <v>52632.086000000003</v>
      </c>
      <c r="E87" s="87">
        <v>81587.718999999997</v>
      </c>
      <c r="F87" s="87">
        <v>0.6450981428</v>
      </c>
      <c r="G87" s="87">
        <f>($F$87 -  AVERAGE($F$68,$F$69,$F$70,$F$71,$F$72,$F$73) ) / ($F$87 -  AVERAGE($F$68,$F$69,$F$70,$F$71,$F$72,$F$73) ) * 100</f>
        <v>100</v>
      </c>
      <c r="H87" s="87">
        <v>0</v>
      </c>
      <c r="I87" s="95">
        <f>LN($G$87)</f>
        <v>4.6051701859880918</v>
      </c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>
        <f>IF(ISTEXT($I$87),"",14)</f>
        <v>14</v>
      </c>
      <c r="V87" s="87">
        <f t="shared" si="6"/>
        <v>0</v>
      </c>
      <c r="W87" s="87">
        <f t="shared" si="7"/>
        <v>4.6051701859880918</v>
      </c>
      <c r="X87" s="87"/>
      <c r="Y87" s="87"/>
    </row>
    <row r="88" spans="1:30" x14ac:dyDescent="0.25">
      <c r="A88" s="84" t="s">
        <v>480</v>
      </c>
      <c r="B88" s="84" t="s">
        <v>463</v>
      </c>
      <c r="C88" s="84" t="s">
        <v>464</v>
      </c>
      <c r="D88" s="84">
        <v>51633.862999999998</v>
      </c>
      <c r="E88" s="84">
        <v>78359.077999999994</v>
      </c>
      <c r="F88" s="84">
        <v>0.65893913400000004</v>
      </c>
      <c r="G88" s="84">
        <f>($F$88 -  AVERAGE($F$68,$F$69,$F$70,$F$71,$F$72,$F$73) ) / ($F$88 -  AVERAGE($F$68,$F$69,$F$70,$F$71,$F$72,$F$73) ) * 100</f>
        <v>100</v>
      </c>
      <c r="H88" s="84">
        <v>0</v>
      </c>
      <c r="I88" s="94">
        <f>LN($G$88)</f>
        <v>4.6051701859880918</v>
      </c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>
        <f>IF(ISTEXT($I$88),"",15)</f>
        <v>15</v>
      </c>
      <c r="V88" s="84">
        <f t="shared" si="6"/>
        <v>0</v>
      </c>
      <c r="W88" s="84">
        <f t="shared" si="7"/>
        <v>4.6051701859880918</v>
      </c>
      <c r="X88" s="84"/>
      <c r="Y88" s="84"/>
    </row>
    <row r="89" spans="1:30" ht="15.75" thickBot="1" x14ac:dyDescent="0.3">
      <c r="A89" s="87"/>
      <c r="B89" s="87"/>
      <c r="C89" s="87"/>
      <c r="D89" s="87"/>
      <c r="E89" s="87"/>
      <c r="F89" s="87"/>
      <c r="G89" s="87"/>
      <c r="H89" s="87"/>
      <c r="I89" s="87"/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30" ht="16.5" thickTop="1" thickBot="1" x14ac:dyDescent="0.3">
      <c r="A90" s="84" t="s">
        <v>402</v>
      </c>
      <c r="B90" s="84" t="s">
        <v>481</v>
      </c>
      <c r="C90" s="84" t="s">
        <v>482</v>
      </c>
      <c r="D90" s="84">
        <v>24.37</v>
      </c>
      <c r="E90" s="84">
        <v>78846.562999999995</v>
      </c>
      <c r="F90" s="84">
        <v>3.090813E-4</v>
      </c>
      <c r="G90" s="84"/>
      <c r="H90" s="84"/>
      <c r="I90" s="84"/>
      <c r="J90" s="85"/>
      <c r="K90" s="84"/>
      <c r="L90" s="84"/>
      <c r="M90" s="84"/>
      <c r="N90" s="84"/>
      <c r="O90" s="84"/>
      <c r="P90" s="84"/>
      <c r="Q90" s="84"/>
      <c r="R90" s="84" t="s">
        <v>483</v>
      </c>
      <c r="S90" s="84"/>
      <c r="T90" s="84">
        <v>5</v>
      </c>
      <c r="U90" s="84"/>
      <c r="V90" s="84"/>
      <c r="W90" s="84"/>
      <c r="X90" s="84"/>
      <c r="Y90" s="84"/>
      <c r="Z90" s="86" t="s">
        <v>28</v>
      </c>
      <c r="AA90" s="86" t="s">
        <v>29</v>
      </c>
      <c r="AB90" s="86" t="s">
        <v>30</v>
      </c>
      <c r="AC90" s="86" t="s">
        <v>31</v>
      </c>
      <c r="AD90" s="86" t="s">
        <v>32</v>
      </c>
    </row>
    <row r="91" spans="1:30" ht="15.75" thickTop="1" x14ac:dyDescent="0.25">
      <c r="A91" s="87" t="s">
        <v>406</v>
      </c>
      <c r="B91" s="87" t="s">
        <v>481</v>
      </c>
      <c r="C91" s="87"/>
      <c r="D91" s="87"/>
      <c r="E91" s="87">
        <v>75100.391000000003</v>
      </c>
      <c r="F91" s="87">
        <v>0</v>
      </c>
      <c r="G91" s="87"/>
      <c r="H91" s="87"/>
      <c r="I91" s="87"/>
      <c r="J91" s="88"/>
      <c r="K91" s="87"/>
      <c r="L91" s="87"/>
      <c r="M91" s="87"/>
      <c r="N91" s="87"/>
      <c r="O91" s="87"/>
      <c r="P91" s="87"/>
      <c r="Q91" s="87"/>
      <c r="R91" s="87" t="s">
        <v>28</v>
      </c>
      <c r="S91" s="87"/>
      <c r="T91" s="87">
        <v>96</v>
      </c>
      <c r="U91" s="87"/>
      <c r="V91" s="87"/>
      <c r="W91" s="87"/>
      <c r="X91" s="87"/>
      <c r="Y91" s="87"/>
      <c r="Z91" s="89">
        <f>$H$96</f>
        <v>120</v>
      </c>
      <c r="AA91" s="91">
        <f>IF(ISTEXT($I$96),TEXT($G$96/100,"0.00%"),$G$96 / 100)</f>
        <v>0.71806235974277621</v>
      </c>
      <c r="AB91" s="91">
        <f>IF(ISTEXT($I$97),TEXT($G$97/100,"0.00%"),$G$97 / 100)</f>
        <v>0.76773514729829462</v>
      </c>
      <c r="AC91" s="91">
        <f>IF(ISTEXT($I$98),TEXT($G$98/100,"0.00%"),$G$98 / 100)</f>
        <v>0.8102190511665982</v>
      </c>
      <c r="AD91" s="91">
        <f>IFERROR(AVERAGE($AA$91:$AC$91),"")</f>
        <v>0.76533885273588964</v>
      </c>
    </row>
    <row r="92" spans="1:30" x14ac:dyDescent="0.25">
      <c r="A92" s="84" t="s">
        <v>407</v>
      </c>
      <c r="B92" s="84" t="s">
        <v>481</v>
      </c>
      <c r="C92" s="84" t="s">
        <v>482</v>
      </c>
      <c r="D92" s="84">
        <v>1.996</v>
      </c>
      <c r="E92" s="84">
        <v>81869.991999999998</v>
      </c>
      <c r="F92" s="84">
        <v>2.4380100000000001E-5</v>
      </c>
      <c r="G92" s="84"/>
      <c r="H92" s="84"/>
      <c r="I92" s="84"/>
      <c r="J92" s="85"/>
      <c r="K92" s="84"/>
      <c r="L92" s="84"/>
      <c r="M92" s="84"/>
      <c r="N92" s="84"/>
      <c r="O92" s="84"/>
      <c r="P92" s="84"/>
      <c r="Q92" s="84"/>
      <c r="R92" s="84" t="s">
        <v>33</v>
      </c>
      <c r="S92" s="84"/>
      <c r="T92" s="84">
        <v>110</v>
      </c>
      <c r="U92" s="84"/>
      <c r="V92" s="84"/>
      <c r="W92" s="84"/>
      <c r="X92" s="84"/>
      <c r="Y92" s="84"/>
      <c r="Z92" s="89">
        <f>$H$99</f>
        <v>60</v>
      </c>
      <c r="AA92" s="91">
        <f>IF(ISTEXT($I$99),TEXT($G$99/100,"0.00%"),$G$99 / 100)</f>
        <v>0.82144901672825854</v>
      </c>
      <c r="AB92" s="91">
        <f>IF(ISTEXT($I$100),TEXT($G$100/100,"0.00%"),$G$100 / 100)</f>
        <v>0.82233875932939293</v>
      </c>
      <c r="AC92" s="91">
        <f>IF(ISTEXT($I$101),TEXT($G$101/100,"0.00%"),$G$101 / 100)</f>
        <v>0.88239981264960543</v>
      </c>
      <c r="AD92" s="91">
        <f>IFERROR(AVERAGE($AA$92:$AC$92),"")</f>
        <v>0.84206252956908567</v>
      </c>
    </row>
    <row r="93" spans="1:30" x14ac:dyDescent="0.25">
      <c r="A93" s="87" t="s">
        <v>408</v>
      </c>
      <c r="B93" s="87" t="s">
        <v>481</v>
      </c>
      <c r="C93" s="87"/>
      <c r="D93" s="87"/>
      <c r="E93" s="87">
        <v>91204.976999999999</v>
      </c>
      <c r="F93" s="87">
        <v>0</v>
      </c>
      <c r="G93" s="87"/>
      <c r="H93" s="87"/>
      <c r="I93" s="87"/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9">
        <f>$H$102</f>
        <v>30</v>
      </c>
      <c r="AA93" s="91">
        <f>IF(ISTEXT($I$102),TEXT($G$102/100,"0.00%"),$G$102 / 100)</f>
        <v>0.83784810424513301</v>
      </c>
      <c r="AB93" s="91">
        <f>IF(ISTEXT($I$103),TEXT($G$103/100,"0.00%"),$G$103 / 100)</f>
        <v>0.85716911330087919</v>
      </c>
      <c r="AC93" s="91">
        <f>IF(ISTEXT($I$104),TEXT($G$104/100,"0.00%"),$G$104 / 100)</f>
        <v>0.89087672922612371</v>
      </c>
      <c r="AD93" s="91">
        <f>IFERROR(AVERAGE($AA$93:$AC$93),"")</f>
        <v>0.86196464892404523</v>
      </c>
    </row>
    <row r="94" spans="1:30" x14ac:dyDescent="0.25">
      <c r="A94" s="84" t="s">
        <v>409</v>
      </c>
      <c r="B94" s="84" t="s">
        <v>481</v>
      </c>
      <c r="C94" s="84" t="s">
        <v>482</v>
      </c>
      <c r="D94" s="84">
        <v>44.697000000000003</v>
      </c>
      <c r="E94" s="84">
        <v>81834.608999999997</v>
      </c>
      <c r="F94" s="84">
        <v>5.4618699999999995E-4</v>
      </c>
      <c r="G94" s="84"/>
      <c r="H94" s="84"/>
      <c r="I94" s="84"/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9">
        <f>$H$105</f>
        <v>15</v>
      </c>
      <c r="AA94" s="91">
        <f>IF(ISTEXT($I$105),TEXT($G$105/100,"0.00%"),$G$105 / 100)</f>
        <v>0.94278016807003051</v>
      </c>
      <c r="AB94" s="91">
        <f>IF(ISTEXT($I$106),TEXT($G$106/100,"0.00%"),$G$106 / 100)</f>
        <v>0.95972146150725235</v>
      </c>
      <c r="AC94" s="91">
        <f>IF(ISTEXT($I$107),TEXT($G$107/100,"0.00%"),$G$107 / 100)</f>
        <v>0.92247281032162176</v>
      </c>
      <c r="AD94" s="91">
        <f>IFERROR(AVERAGE($AA$94:$AC$94),"")</f>
        <v>0.94165814663296821</v>
      </c>
    </row>
    <row r="95" spans="1:30" ht="15.75" thickBot="1" x14ac:dyDescent="0.3">
      <c r="A95" s="87" t="s">
        <v>410</v>
      </c>
      <c r="B95" s="87" t="s">
        <v>481</v>
      </c>
      <c r="C95" s="87"/>
      <c r="D95" s="87"/>
      <c r="E95" s="87">
        <v>82268.156000000003</v>
      </c>
      <c r="F95" s="87">
        <v>0</v>
      </c>
      <c r="G95" s="87"/>
      <c r="H95" s="87"/>
      <c r="I95" s="87"/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92">
        <f>$H$108</f>
        <v>0</v>
      </c>
      <c r="AA95" s="93">
        <f>IF(ISTEXT($I$108),TEXT($G$108/100,"0.00%"),$G$108 / 100)</f>
        <v>1</v>
      </c>
      <c r="AB95" s="93">
        <f>IF(ISTEXT($I$109),TEXT($G$109/100,"0.00%"),$G$109 / 100)</f>
        <v>1</v>
      </c>
      <c r="AC95" s="93">
        <f>IF(ISTEXT($I$110),TEXT($G$110/100,"0.00%"),$G$110 / 100)</f>
        <v>1</v>
      </c>
      <c r="AD95" s="93">
        <f>IFERROR(AVERAGE($AA$95:$AC$95),"")</f>
        <v>1</v>
      </c>
    </row>
    <row r="96" spans="1:30" ht="16.5" thickTop="1" thickBot="1" x14ac:dyDescent="0.3">
      <c r="A96" s="84" t="s">
        <v>484</v>
      </c>
      <c r="B96" s="84" t="s">
        <v>481</v>
      </c>
      <c r="C96" s="84" t="s">
        <v>482</v>
      </c>
      <c r="D96" s="84">
        <v>58551.758000000002</v>
      </c>
      <c r="E96" s="84">
        <v>78559.516000000003</v>
      </c>
      <c r="F96" s="84">
        <v>0.74531719370000005</v>
      </c>
      <c r="G96" s="84">
        <f>($F$96 -  AVERAGE($F$90,$F$91,$F$92,$F$93,$F$94,$F$95) ) / ($F$108 -  AVERAGE($F$90,$F$91,$F$92,$F$93,$F$94,$F$95) ) * 100</f>
        <v>71.806235974277627</v>
      </c>
      <c r="H96" s="84">
        <v>120</v>
      </c>
      <c r="I96" s="94">
        <f>LN($G$96)</f>
        <v>4.2739713242921988</v>
      </c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>
        <f>IF(ISTEXT($I$96),"",1)</f>
        <v>1</v>
      </c>
      <c r="V96" s="84">
        <f t="shared" ref="V96:V110" si="8">IFERROR(INDEX($H$96:$H$110,SMALL($U$96:$U$110,ROW(W1)),1),"")</f>
        <v>120</v>
      </c>
      <c r="W96" s="84">
        <f t="shared" ref="W96:W110" si="9">IFERROR(INDEX($I$96:$I$110,SMALL($U$96:$U$110,ROW(I1)),1),"")</f>
        <v>4.2739713242921988</v>
      </c>
      <c r="X96" s="84"/>
      <c r="Y96" s="84"/>
    </row>
    <row r="97" spans="1:30" x14ac:dyDescent="0.25">
      <c r="A97" s="87" t="s">
        <v>485</v>
      </c>
      <c r="B97" s="87" t="s">
        <v>481</v>
      </c>
      <c r="C97" s="87" t="s">
        <v>482</v>
      </c>
      <c r="D97" s="87">
        <v>66502.5</v>
      </c>
      <c r="E97" s="87">
        <v>76846.820000000007</v>
      </c>
      <c r="F97" s="87">
        <v>0.86539039610000001</v>
      </c>
      <c r="G97" s="87">
        <f>($F$97 -  AVERAGE($F$90,$F$91,$F$92,$F$93,$F$94,$F$95) ) / ($F$109 -  AVERAGE($F$90,$F$91,$F$92,$F$93,$F$94,$F$95) ) * 100</f>
        <v>76.773514729829458</v>
      </c>
      <c r="H97" s="87">
        <v>120</v>
      </c>
      <c r="I97" s="95">
        <f>LN($G$97)</f>
        <v>4.3408597203869634</v>
      </c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>
        <f>IF(ISTEXT($I$97),"",2)</f>
        <v>2</v>
      </c>
      <c r="V97" s="87">
        <f t="shared" si="8"/>
        <v>120</v>
      </c>
      <c r="W97" s="87">
        <f t="shared" si="9"/>
        <v>4.3408597203869634</v>
      </c>
      <c r="X97" s="87"/>
      <c r="Y97" s="87"/>
      <c r="Z97" s="96" t="s">
        <v>34</v>
      </c>
      <c r="AA97" s="110">
        <f>IFERROR(SLOPE($W$96:$W$110,$V$96:$V$110),"")</f>
        <v>-2.0773038726950963E-3</v>
      </c>
    </row>
    <row r="98" spans="1:30" x14ac:dyDescent="0.25">
      <c r="A98" s="84" t="s">
        <v>486</v>
      </c>
      <c r="B98" s="84" t="s">
        <v>481</v>
      </c>
      <c r="C98" s="84" t="s">
        <v>482</v>
      </c>
      <c r="D98" s="84">
        <v>74071.866999999998</v>
      </c>
      <c r="E98" s="84">
        <v>78363.414000000004</v>
      </c>
      <c r="F98" s="84">
        <v>0.94523532369999996</v>
      </c>
      <c r="G98" s="84">
        <f>($F$98 -  AVERAGE($F$90,$F$91,$F$92,$F$93,$F$94,$F$95) ) / ($F$110 -  AVERAGE($F$90,$F$91,$F$92,$F$93,$F$94,$F$95) ) * 100</f>
        <v>81.021905116659823</v>
      </c>
      <c r="H98" s="84">
        <v>120</v>
      </c>
      <c r="I98" s="94">
        <f>LN($G$98)</f>
        <v>4.3947195516508906</v>
      </c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>
        <f>IF(ISTEXT($I$98),"",3)</f>
        <v>3</v>
      </c>
      <c r="V98" s="84">
        <f t="shared" si="8"/>
        <v>120</v>
      </c>
      <c r="W98" s="84">
        <f t="shared" si="9"/>
        <v>4.3947195516508906</v>
      </c>
      <c r="X98" s="84"/>
      <c r="Y98" s="84"/>
      <c r="Z98" s="98" t="s">
        <v>35</v>
      </c>
      <c r="AA98" s="99">
        <f>IFERROR(INTERCEPT($W$96:$W$110,$V$96:$V$110),"")</f>
        <v>4.5686036829889272</v>
      </c>
    </row>
    <row r="99" spans="1:30" ht="17.25" x14ac:dyDescent="0.25">
      <c r="A99" s="87" t="s">
        <v>487</v>
      </c>
      <c r="B99" s="87" t="s">
        <v>481</v>
      </c>
      <c r="C99" s="87" t="s">
        <v>482</v>
      </c>
      <c r="D99" s="87">
        <v>65037.16</v>
      </c>
      <c r="E99" s="87">
        <v>76280.358999999997</v>
      </c>
      <c r="F99" s="87">
        <v>0.85260689450000005</v>
      </c>
      <c r="G99" s="87">
        <f>($F$99 -  AVERAGE($F$90,$F$91,$F$92,$F$93,$F$94,$F$95) ) / ($F$108 -  AVERAGE($F$90,$F$91,$F$92,$F$93,$F$94,$F$95) ) * 100</f>
        <v>82.144901672825853</v>
      </c>
      <c r="H99" s="87">
        <v>60</v>
      </c>
      <c r="I99" s="95">
        <f>LN($G$99)</f>
        <v>4.4084847813623416</v>
      </c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>
        <f>IF(ISTEXT($I$99),"",4)</f>
        <v>4</v>
      </c>
      <c r="V99" s="87">
        <f t="shared" si="8"/>
        <v>60</v>
      </c>
      <c r="W99" s="87">
        <f t="shared" si="9"/>
        <v>4.4084847813623416</v>
      </c>
      <c r="X99" s="87"/>
      <c r="Y99" s="87"/>
      <c r="Z99" s="98" t="s">
        <v>36</v>
      </c>
      <c r="AA99" s="100">
        <f>IFERROR(CORREL($W$96:$W$110,$V$96:$V$110)^2,"")</f>
        <v>0.81565223706878365</v>
      </c>
    </row>
    <row r="100" spans="1:30" ht="18" x14ac:dyDescent="0.35">
      <c r="A100" s="84" t="s">
        <v>488</v>
      </c>
      <c r="B100" s="84" t="s">
        <v>481</v>
      </c>
      <c r="C100" s="84" t="s">
        <v>482</v>
      </c>
      <c r="D100" s="84">
        <v>76716.476999999999</v>
      </c>
      <c r="E100" s="84">
        <v>82764.125</v>
      </c>
      <c r="F100" s="84">
        <v>0.92692911330000005</v>
      </c>
      <c r="G100" s="84">
        <f>($F$100 -  AVERAGE($F$90,$F$91,$F$92,$F$93,$F$94,$F$95) ) / ($F$109 -  AVERAGE($F$90,$F$91,$F$92,$F$93,$F$94,$F$95) ) * 100</f>
        <v>82.233875932939299</v>
      </c>
      <c r="H100" s="84">
        <v>60</v>
      </c>
      <c r="I100" s="94">
        <f>LN($G$100)</f>
        <v>4.4095673331381686</v>
      </c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>
        <f>IF(ISTEXT($I$100),"",5)</f>
        <v>5</v>
      </c>
      <c r="V100" s="84">
        <f t="shared" si="8"/>
        <v>60</v>
      </c>
      <c r="W100" s="84">
        <f t="shared" si="9"/>
        <v>4.4095673331381686</v>
      </c>
      <c r="X100" s="84"/>
      <c r="Y100" s="84"/>
      <c r="Z100" s="98" t="s">
        <v>37</v>
      </c>
      <c r="AA100" s="109">
        <f>IF(AA97&gt;0,"",IFERROR(LN(2) /ABS(AA97),0))</f>
        <v>333.67635311855236</v>
      </c>
    </row>
    <row r="101" spans="1:30" ht="18.75" x14ac:dyDescent="0.35">
      <c r="A101" s="87" t="s">
        <v>489</v>
      </c>
      <c r="B101" s="87" t="s">
        <v>481</v>
      </c>
      <c r="C101" s="87" t="s">
        <v>482</v>
      </c>
      <c r="D101" s="87">
        <v>78555.375</v>
      </c>
      <c r="E101" s="87">
        <v>76309.483999999997</v>
      </c>
      <c r="F101" s="87">
        <v>1.0294313482999999</v>
      </c>
      <c r="G101" s="87">
        <f>($F$101 -  AVERAGE($F$90,$F$91,$F$92,$F$93,$F$94,$F$95) ) / ($F$110 -  AVERAGE($F$90,$F$91,$F$92,$F$93,$F$94,$F$95) ) * 100</f>
        <v>88.239981264960548</v>
      </c>
      <c r="H101" s="87">
        <v>60</v>
      </c>
      <c r="I101" s="95">
        <f>LN($G$101)</f>
        <v>4.480060162626101</v>
      </c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>
        <f>IF(ISTEXT($I$101),"",6)</f>
        <v>6</v>
      </c>
      <c r="V101" s="87">
        <f t="shared" si="8"/>
        <v>60</v>
      </c>
      <c r="W101" s="87">
        <f t="shared" si="9"/>
        <v>4.480060162626101</v>
      </c>
      <c r="X101" s="87"/>
      <c r="Y101" s="87"/>
      <c r="Z101" s="98" t="s">
        <v>38</v>
      </c>
      <c r="AA101" s="99">
        <f>IF(AA97&gt;0,0,IFERROR(ABS(AA97 * 1000 / 0.5),0))</f>
        <v>4.1546077453901926</v>
      </c>
    </row>
    <row r="102" spans="1:30" ht="15.75" thickBot="1" x14ac:dyDescent="0.3">
      <c r="A102" s="84" t="s">
        <v>490</v>
      </c>
      <c r="B102" s="84" t="s">
        <v>481</v>
      </c>
      <c r="C102" s="84" t="s">
        <v>482</v>
      </c>
      <c r="D102" s="84">
        <v>61230.593999999997</v>
      </c>
      <c r="E102" s="84">
        <v>70410.335999999996</v>
      </c>
      <c r="F102" s="84">
        <v>0.86962507889999996</v>
      </c>
      <c r="G102" s="84">
        <f>($F$102 -  AVERAGE($F$90,$F$91,$F$92,$F$93,$F$94,$F$95) ) / ($F$108 -  AVERAGE($F$90,$F$91,$F$92,$F$93,$F$94,$F$95) ) * 100</f>
        <v>83.784810424513296</v>
      </c>
      <c r="H102" s="84">
        <v>30</v>
      </c>
      <c r="I102" s="94">
        <f>LN($G$102)</f>
        <v>4.4282517312078085</v>
      </c>
      <c r="J102" s="85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>
        <f>IF(ISTEXT($I$102),"",7)</f>
        <v>7</v>
      </c>
      <c r="V102" s="84">
        <f t="shared" si="8"/>
        <v>30</v>
      </c>
      <c r="W102" s="84">
        <f t="shared" si="9"/>
        <v>4.4282517312078085</v>
      </c>
      <c r="X102" s="84"/>
      <c r="Y102" s="84"/>
      <c r="Z102" s="103" t="s">
        <v>7</v>
      </c>
      <c r="AA102" s="104" t="s">
        <v>39</v>
      </c>
    </row>
    <row r="103" spans="1:30" x14ac:dyDescent="0.25">
      <c r="A103" s="87" t="s">
        <v>491</v>
      </c>
      <c r="B103" s="87" t="s">
        <v>481</v>
      </c>
      <c r="C103" s="87" t="s">
        <v>482</v>
      </c>
      <c r="D103" s="87">
        <v>67103.273000000001</v>
      </c>
      <c r="E103" s="87">
        <v>69451.914000000004</v>
      </c>
      <c r="F103" s="87">
        <v>0.96618320700000004</v>
      </c>
      <c r="G103" s="87">
        <f>($F$103 -  AVERAGE($F$90,$F$91,$F$92,$F$93,$F$94,$F$95) ) / ($F$109 -  AVERAGE($F$90,$F$91,$F$92,$F$93,$F$94,$F$95) ) * 100</f>
        <v>85.716911330087925</v>
      </c>
      <c r="H103" s="87">
        <v>30</v>
      </c>
      <c r="I103" s="95">
        <f>LN($G$103)</f>
        <v>4.4510501378760363</v>
      </c>
      <c r="J103" s="88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>
        <f>IF(ISTEXT($I$103),"",8)</f>
        <v>8</v>
      </c>
      <c r="V103" s="87">
        <f t="shared" si="8"/>
        <v>30</v>
      </c>
      <c r="W103" s="87">
        <f t="shared" si="9"/>
        <v>4.4510501378760363</v>
      </c>
      <c r="X103" s="87"/>
      <c r="Y103" s="87"/>
    </row>
    <row r="104" spans="1:30" x14ac:dyDescent="0.25">
      <c r="A104" s="84" t="s">
        <v>492</v>
      </c>
      <c r="B104" s="84" t="s">
        <v>481</v>
      </c>
      <c r="C104" s="84" t="s">
        <v>482</v>
      </c>
      <c r="D104" s="84">
        <v>70878.858999999997</v>
      </c>
      <c r="E104" s="84">
        <v>68197.383000000002</v>
      </c>
      <c r="F104" s="84">
        <v>1.0393193386999999</v>
      </c>
      <c r="G104" s="84">
        <f>($F$104 -  AVERAGE($F$90,$F$91,$F$92,$F$93,$F$94,$F$95) ) / ($F$110 -  AVERAGE($F$90,$F$91,$F$92,$F$93,$F$94,$F$95) ) * 100</f>
        <v>89.08767292261237</v>
      </c>
      <c r="H104" s="84">
        <v>30</v>
      </c>
      <c r="I104" s="94">
        <f>LN($G$104)</f>
        <v>4.4896209738684778</v>
      </c>
      <c r="J104" s="85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>
        <f>IF(ISTEXT($I$104),"",9)</f>
        <v>9</v>
      </c>
      <c r="V104" s="84">
        <f t="shared" si="8"/>
        <v>30</v>
      </c>
      <c r="W104" s="84">
        <f t="shared" si="9"/>
        <v>4.4896209738684778</v>
      </c>
      <c r="X104" s="84"/>
      <c r="Y104" s="84"/>
    </row>
    <row r="105" spans="1:30" x14ac:dyDescent="0.25">
      <c r="A105" s="87" t="s">
        <v>493</v>
      </c>
      <c r="B105" s="87" t="s">
        <v>481</v>
      </c>
      <c r="C105" s="87" t="s">
        <v>482</v>
      </c>
      <c r="D105" s="87">
        <v>65126.379000000001</v>
      </c>
      <c r="E105" s="87">
        <v>66556.101999999999</v>
      </c>
      <c r="F105" s="87">
        <v>0.97851852859999999</v>
      </c>
      <c r="G105" s="87">
        <f>($F$105 -  AVERAGE($F$90,$F$91,$F$92,$F$93,$F$94,$F$95) ) / ($F$108 -  AVERAGE($F$90,$F$91,$F$92,$F$93,$F$94,$F$95) ) * 100</f>
        <v>94.278016807003056</v>
      </c>
      <c r="H105" s="87">
        <v>15</v>
      </c>
      <c r="I105" s="95">
        <f>LN($G$105)</f>
        <v>4.5462480427067122</v>
      </c>
      <c r="J105" s="88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>
        <f>IF(ISTEXT($I$105),"",10)</f>
        <v>10</v>
      </c>
      <c r="V105" s="87">
        <f t="shared" si="8"/>
        <v>15</v>
      </c>
      <c r="W105" s="87">
        <f t="shared" si="9"/>
        <v>4.5462480427067122</v>
      </c>
      <c r="X105" s="87"/>
      <c r="Y105" s="87"/>
    </row>
    <row r="106" spans="1:30" x14ac:dyDescent="0.25">
      <c r="A106" s="84" t="s">
        <v>494</v>
      </c>
      <c r="B106" s="84" t="s">
        <v>481</v>
      </c>
      <c r="C106" s="84" t="s">
        <v>482</v>
      </c>
      <c r="D106" s="84">
        <v>73786.641000000003</v>
      </c>
      <c r="E106" s="84">
        <v>68209.773000000001</v>
      </c>
      <c r="F106" s="84">
        <v>1.0817605419</v>
      </c>
      <c r="G106" s="84">
        <f>($F$106 -  AVERAGE($F$90,$F$91,$F$92,$F$93,$F$94,$F$95) ) / ($F$109 -  AVERAGE($F$90,$F$91,$F$92,$F$93,$F$94,$F$95) ) * 100</f>
        <v>95.972146150725237</v>
      </c>
      <c r="H106" s="84">
        <v>15</v>
      </c>
      <c r="I106" s="94">
        <f>LN($G$106)</f>
        <v>4.5640580051045667</v>
      </c>
      <c r="J106" s="85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>
        <f>IF(ISTEXT($I$106),"",11)</f>
        <v>11</v>
      </c>
      <c r="V106" s="84">
        <f t="shared" si="8"/>
        <v>15</v>
      </c>
      <c r="W106" s="84">
        <f t="shared" si="9"/>
        <v>4.5640580051045667</v>
      </c>
      <c r="X106" s="84"/>
      <c r="Y106" s="84"/>
    </row>
    <row r="107" spans="1:30" x14ac:dyDescent="0.25">
      <c r="A107" s="87" t="s">
        <v>495</v>
      </c>
      <c r="B107" s="87" t="s">
        <v>481</v>
      </c>
      <c r="C107" s="87" t="s">
        <v>482</v>
      </c>
      <c r="D107" s="87">
        <v>74548.343999999997</v>
      </c>
      <c r="E107" s="87">
        <v>69271.585999999996</v>
      </c>
      <c r="F107" s="87">
        <v>1.0761749269000001</v>
      </c>
      <c r="G107" s="87">
        <f>($F$107 -  AVERAGE($F$90,$F$91,$F$92,$F$93,$F$94,$F$95) ) / ($F$110 -  AVERAGE($F$90,$F$91,$F$92,$F$93,$F$94,$F$95) ) * 100</f>
        <v>92.247281032162178</v>
      </c>
      <c r="H107" s="87">
        <v>15</v>
      </c>
      <c r="I107" s="95">
        <f>LN($G$107)</f>
        <v>4.5244728085801711</v>
      </c>
      <c r="J107" s="88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>
        <f>IF(ISTEXT($I$107),"",12)</f>
        <v>12</v>
      </c>
      <c r="V107" s="87">
        <f t="shared" si="8"/>
        <v>15</v>
      </c>
      <c r="W107" s="87">
        <f t="shared" si="9"/>
        <v>4.5244728085801711</v>
      </c>
      <c r="X107" s="87"/>
      <c r="Y107" s="87"/>
    </row>
    <row r="108" spans="1:30" x14ac:dyDescent="0.25">
      <c r="A108" s="84" t="s">
        <v>496</v>
      </c>
      <c r="B108" s="84" t="s">
        <v>481</v>
      </c>
      <c r="C108" s="84" t="s">
        <v>482</v>
      </c>
      <c r="D108" s="84">
        <v>70598.562999999995</v>
      </c>
      <c r="E108" s="84">
        <v>68020.679999999993</v>
      </c>
      <c r="F108" s="84">
        <v>1.0378985185</v>
      </c>
      <c r="G108" s="84">
        <f>($F$108 -  AVERAGE($F$90,$F$91,$F$92,$F$93,$F$94,$F$95) ) / ($F$108 -  AVERAGE($F$90,$F$91,$F$92,$F$93,$F$94,$F$95) ) * 100</f>
        <v>100</v>
      </c>
      <c r="H108" s="84">
        <v>0</v>
      </c>
      <c r="I108" s="94">
        <f>LN($G$108)</f>
        <v>4.6051701859880918</v>
      </c>
      <c r="J108" s="85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>
        <f>IF(ISTEXT($I$108),"",13)</f>
        <v>13</v>
      </c>
      <c r="V108" s="84">
        <f t="shared" si="8"/>
        <v>0</v>
      </c>
      <c r="W108" s="84">
        <f t="shared" si="9"/>
        <v>4.6051701859880918</v>
      </c>
      <c r="X108" s="84"/>
      <c r="Y108" s="84"/>
    </row>
    <row r="109" spans="1:30" x14ac:dyDescent="0.25">
      <c r="A109" s="87" t="s">
        <v>497</v>
      </c>
      <c r="B109" s="87" t="s">
        <v>481</v>
      </c>
      <c r="C109" s="87" t="s">
        <v>482</v>
      </c>
      <c r="D109" s="87">
        <v>79130.008000000002</v>
      </c>
      <c r="E109" s="87">
        <v>70203.320000000007</v>
      </c>
      <c r="F109" s="87">
        <v>1.1271547841</v>
      </c>
      <c r="G109" s="87">
        <f>($F$109 -  AVERAGE($F$90,$F$91,$F$92,$F$93,$F$94,$F$95) ) / ($F$109 -  AVERAGE($F$90,$F$91,$F$92,$F$93,$F$94,$F$95) ) * 100</f>
        <v>100</v>
      </c>
      <c r="H109" s="87">
        <v>0</v>
      </c>
      <c r="I109" s="95">
        <f>LN($G$109)</f>
        <v>4.6051701859880918</v>
      </c>
      <c r="J109" s="88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>
        <f>IF(ISTEXT($I$109),"",14)</f>
        <v>14</v>
      </c>
      <c r="V109" s="87">
        <f t="shared" si="8"/>
        <v>0</v>
      </c>
      <c r="W109" s="87">
        <f t="shared" si="9"/>
        <v>4.6051701859880918</v>
      </c>
      <c r="X109" s="87"/>
      <c r="Y109" s="87"/>
    </row>
    <row r="110" spans="1:30" x14ac:dyDescent="0.25">
      <c r="A110" s="84" t="s">
        <v>498</v>
      </c>
      <c r="B110" s="84" t="s">
        <v>481</v>
      </c>
      <c r="C110" s="84" t="s">
        <v>482</v>
      </c>
      <c r="D110" s="84">
        <v>79833.601999999999</v>
      </c>
      <c r="E110" s="84">
        <v>68432.281000000003</v>
      </c>
      <c r="F110" s="84">
        <v>1.1666073501000001</v>
      </c>
      <c r="G110" s="84">
        <f>($F$110 -  AVERAGE($F$90,$F$91,$F$92,$F$93,$F$94,$F$95) ) / ($F$110 -  AVERAGE($F$90,$F$91,$F$92,$F$93,$F$94,$F$95) ) * 100</f>
        <v>100</v>
      </c>
      <c r="H110" s="84">
        <v>0</v>
      </c>
      <c r="I110" s="94">
        <f>LN($G$110)</f>
        <v>4.6051701859880918</v>
      </c>
      <c r="J110" s="85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>
        <f>IF(ISTEXT($I$110),"",15)</f>
        <v>15</v>
      </c>
      <c r="V110" s="84">
        <f t="shared" si="8"/>
        <v>0</v>
      </c>
      <c r="W110" s="84">
        <f t="shared" si="9"/>
        <v>4.6051701859880918</v>
      </c>
      <c r="X110" s="84"/>
      <c r="Y110" s="84"/>
    </row>
    <row r="111" spans="1:30" ht="15.75" thickBot="1" x14ac:dyDescent="0.3">
      <c r="A111" s="87"/>
      <c r="B111" s="87"/>
      <c r="C111" s="87"/>
      <c r="D111" s="87"/>
      <c r="E111" s="87"/>
      <c r="F111" s="87"/>
      <c r="G111" s="87"/>
      <c r="H111" s="87"/>
      <c r="I111" s="87"/>
      <c r="J111" s="88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30" ht="16.5" thickTop="1" thickBot="1" x14ac:dyDescent="0.3">
      <c r="A112" s="84" t="s">
        <v>402</v>
      </c>
      <c r="B112" s="84" t="s">
        <v>499</v>
      </c>
      <c r="C112" s="84"/>
      <c r="D112" s="84"/>
      <c r="E112" s="84">
        <v>78846.562999999995</v>
      </c>
      <c r="F112" s="84">
        <v>0</v>
      </c>
      <c r="G112" s="84"/>
      <c r="H112" s="84"/>
      <c r="I112" s="84"/>
      <c r="J112" s="85"/>
      <c r="K112" s="84"/>
      <c r="L112" s="84"/>
      <c r="M112" s="84"/>
      <c r="N112" s="84"/>
      <c r="O112" s="84"/>
      <c r="P112" s="84"/>
      <c r="Q112" s="84"/>
      <c r="R112" s="84" t="s">
        <v>500</v>
      </c>
      <c r="S112" s="84"/>
      <c r="T112" s="84">
        <v>6</v>
      </c>
      <c r="U112" s="84"/>
      <c r="V112" s="84"/>
      <c r="W112" s="84"/>
      <c r="X112" s="84"/>
      <c r="Y112" s="84"/>
      <c r="Z112" s="86" t="s">
        <v>28</v>
      </c>
      <c r="AA112" s="86" t="s">
        <v>29</v>
      </c>
      <c r="AB112" s="86" t="s">
        <v>30</v>
      </c>
      <c r="AC112" s="86" t="s">
        <v>31</v>
      </c>
      <c r="AD112" s="86" t="s">
        <v>32</v>
      </c>
    </row>
    <row r="113" spans="1:30" ht="15.75" thickTop="1" x14ac:dyDescent="0.25">
      <c r="A113" s="87" t="s">
        <v>406</v>
      </c>
      <c r="B113" s="87" t="s">
        <v>499</v>
      </c>
      <c r="C113" s="87" t="s">
        <v>501</v>
      </c>
      <c r="D113" s="87">
        <v>12319.215</v>
      </c>
      <c r="E113" s="87">
        <v>75100.391000000003</v>
      </c>
      <c r="F113" s="87">
        <v>0.16403662929999999</v>
      </c>
      <c r="G113" s="87"/>
      <c r="H113" s="87"/>
      <c r="I113" s="87"/>
      <c r="J113" s="88"/>
      <c r="K113" s="87"/>
      <c r="L113" s="87"/>
      <c r="M113" s="87"/>
      <c r="N113" s="87"/>
      <c r="O113" s="87"/>
      <c r="P113" s="87"/>
      <c r="Q113" s="87"/>
      <c r="R113" s="87" t="s">
        <v>28</v>
      </c>
      <c r="S113" s="87"/>
      <c r="T113" s="87">
        <v>118</v>
      </c>
      <c r="U113" s="87"/>
      <c r="V113" s="87"/>
      <c r="W113" s="87"/>
      <c r="X113" s="87"/>
      <c r="Y113" s="87"/>
      <c r="Z113" s="89">
        <f>$H$118</f>
        <v>120</v>
      </c>
      <c r="AA113" s="91">
        <f>IF(ISTEXT($I$118),TEXT($G$118/100,"0.00%"),$G$118 / 100)</f>
        <v>0.36232460387253096</v>
      </c>
      <c r="AB113" s="91">
        <f>IF(ISTEXT($I$119),TEXT($G$119/100,"0.00%"),$G$119 / 100)</f>
        <v>0.32965232653703652</v>
      </c>
      <c r="AC113" s="91">
        <f>IF(ISTEXT($I$120),TEXT($G$120/100,"0.00%"),$G$120 / 100)</f>
        <v>0.32373784404550354</v>
      </c>
      <c r="AD113" s="91">
        <f>IFERROR(AVERAGE($AA$113:$AC$113),"")</f>
        <v>0.33857159148502375</v>
      </c>
    </row>
    <row r="114" spans="1:30" x14ac:dyDescent="0.25">
      <c r="A114" s="84" t="s">
        <v>407</v>
      </c>
      <c r="B114" s="84" t="s">
        <v>499</v>
      </c>
      <c r="C114" s="84"/>
      <c r="D114" s="84"/>
      <c r="E114" s="84">
        <v>81869.991999999998</v>
      </c>
      <c r="F114" s="84">
        <v>0</v>
      </c>
      <c r="G114" s="84"/>
      <c r="H114" s="84"/>
      <c r="I114" s="84"/>
      <c r="J114" s="85"/>
      <c r="K114" s="84"/>
      <c r="L114" s="84"/>
      <c r="M114" s="84"/>
      <c r="N114" s="84"/>
      <c r="O114" s="84"/>
      <c r="P114" s="84"/>
      <c r="Q114" s="84"/>
      <c r="R114" s="84" t="s">
        <v>33</v>
      </c>
      <c r="S114" s="84"/>
      <c r="T114" s="84">
        <v>132</v>
      </c>
      <c r="U114" s="84"/>
      <c r="V114" s="84"/>
      <c r="W114" s="84"/>
      <c r="X114" s="84"/>
      <c r="Y114" s="84"/>
      <c r="Z114" s="89">
        <f>$H$121</f>
        <v>60</v>
      </c>
      <c r="AA114" s="91">
        <f>IF(ISTEXT($I$121),TEXT($G$121/100,"0.00%"),$G$121 / 100)</f>
        <v>0.55795539782057024</v>
      </c>
      <c r="AB114" s="91">
        <f>IF(ISTEXT($I$122),TEXT($G$122/100,"0.00%"),$G$122 / 100)</f>
        <v>0.56574450305580404</v>
      </c>
      <c r="AC114" s="91">
        <f>IF(ISTEXT($I$123),TEXT($G$123/100,"0.00%"),$G$123 / 100)</f>
        <v>0.57401710502033565</v>
      </c>
      <c r="AD114" s="91">
        <f>IFERROR(AVERAGE($AA$114:$AC$114),"")</f>
        <v>0.56590566863223657</v>
      </c>
    </row>
    <row r="115" spans="1:30" x14ac:dyDescent="0.25">
      <c r="A115" s="87" t="s">
        <v>408</v>
      </c>
      <c r="B115" s="87" t="s">
        <v>499</v>
      </c>
      <c r="C115" s="87" t="s">
        <v>501</v>
      </c>
      <c r="D115" s="87">
        <v>13356.19</v>
      </c>
      <c r="E115" s="87">
        <v>91204.976999999999</v>
      </c>
      <c r="F115" s="87">
        <v>0.1464414601</v>
      </c>
      <c r="G115" s="87"/>
      <c r="H115" s="87"/>
      <c r="I115" s="87"/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9">
        <f>$H$124</f>
        <v>30</v>
      </c>
      <c r="AA115" s="91">
        <f>IF(ISTEXT($I$124),TEXT($G$124/100,"0.00%"),$G$124 / 100)</f>
        <v>0.85441647873079318</v>
      </c>
      <c r="AB115" s="91">
        <f>IF(ISTEXT($I$125),TEXT($G$125/100,"0.00%"),$G$125 / 100)</f>
        <v>0.85163394203472143</v>
      </c>
      <c r="AC115" s="91">
        <f>IF(ISTEXT($I$126),TEXT($G$126/100,"0.00%"),$G$126 / 100)</f>
        <v>0.85072149469547975</v>
      </c>
      <c r="AD115" s="91">
        <f>IFERROR(AVERAGE($AA$115:$AC$115),"")</f>
        <v>0.85225730515366482</v>
      </c>
    </row>
    <row r="116" spans="1:30" x14ac:dyDescent="0.25">
      <c r="A116" s="84" t="s">
        <v>409</v>
      </c>
      <c r="B116" s="84" t="s">
        <v>499</v>
      </c>
      <c r="C116" s="84"/>
      <c r="D116" s="84"/>
      <c r="E116" s="84">
        <v>81834.608999999997</v>
      </c>
      <c r="F116" s="84">
        <v>0</v>
      </c>
      <c r="G116" s="84"/>
      <c r="H116" s="84"/>
      <c r="I116" s="8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9">
        <f>$H$127</f>
        <v>15</v>
      </c>
      <c r="AA116" s="91">
        <f>IF(ISTEXT($I$127),TEXT($G$127/100,"0.00%"),$G$127 / 100)</f>
        <v>0.96710998027683648</v>
      </c>
      <c r="AB116" s="91">
        <f>IF(ISTEXT($I$128),TEXT($G$128/100,"0.00%"),$G$128 / 100)</f>
        <v>0.89431978012735569</v>
      </c>
      <c r="AC116" s="91">
        <f>IF(ISTEXT($I$129),TEXT($G$129/100,"0.00%"),$G$129 / 100)</f>
        <v>0.90993128491058295</v>
      </c>
      <c r="AD116" s="91">
        <f>IFERROR(AVERAGE($AA$116:$AC$116),"")</f>
        <v>0.92378701510492511</v>
      </c>
    </row>
    <row r="117" spans="1:30" ht="15.75" thickBot="1" x14ac:dyDescent="0.3">
      <c r="A117" s="87" t="s">
        <v>410</v>
      </c>
      <c r="B117" s="87" t="s">
        <v>499</v>
      </c>
      <c r="C117" s="87" t="s">
        <v>501</v>
      </c>
      <c r="D117" s="87">
        <v>12009.636</v>
      </c>
      <c r="E117" s="87">
        <v>82268.156000000003</v>
      </c>
      <c r="F117" s="87">
        <v>0.14598158729999999</v>
      </c>
      <c r="G117" s="87"/>
      <c r="H117" s="87"/>
      <c r="I117" s="87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92">
        <f>$H$130</f>
        <v>0</v>
      </c>
      <c r="AA117" s="93">
        <f>IF(ISTEXT($I$130),TEXT($G$130/100,"0.00%"),$G$130 / 100)</f>
        <v>1</v>
      </c>
      <c r="AB117" s="93">
        <f>IF(ISTEXT($I$131),TEXT($G$131/100,"0.00%"),$G$131 / 100)</f>
        <v>1</v>
      </c>
      <c r="AC117" s="93">
        <f>IF(ISTEXT($I$132),TEXT($G$132/100,"0.00%"),$G$132 / 100)</f>
        <v>1</v>
      </c>
      <c r="AD117" s="93">
        <f>IFERROR(AVERAGE($AA$117:$AC$117),"")</f>
        <v>1</v>
      </c>
    </row>
    <row r="118" spans="1:30" ht="16.5" thickTop="1" thickBot="1" x14ac:dyDescent="0.3">
      <c r="A118" s="84" t="s">
        <v>502</v>
      </c>
      <c r="B118" s="84" t="s">
        <v>499</v>
      </c>
      <c r="C118" s="84" t="s">
        <v>501</v>
      </c>
      <c r="D118" s="84">
        <v>230519.78099999999</v>
      </c>
      <c r="E118" s="84">
        <v>76044.241999999998</v>
      </c>
      <c r="F118" s="84">
        <v>3.0313903451000002</v>
      </c>
      <c r="G118" s="84">
        <f>($F$118 -  AVERAGE($F$112,$F$113,$F$114,$F$115,$F$116,$F$117) ) / ($F$130 -  AVERAGE($F$112,$F$113,$F$114,$F$115,$F$116,$F$117) ) * 100</f>
        <v>36.232460387253099</v>
      </c>
      <c r="H118" s="84">
        <v>120</v>
      </c>
      <c r="I118" s="94">
        <f>LN($G$118)</f>
        <v>3.5899554128207081</v>
      </c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>
        <f>IF(ISTEXT($I$118),"",1)</f>
        <v>1</v>
      </c>
      <c r="V118" s="84">
        <f t="shared" ref="V118:V132" si="10">IFERROR(INDEX($H$118:$H$132,SMALL($U$118:$U$132,ROW(W1)),1),"")</f>
        <v>120</v>
      </c>
      <c r="W118" s="84">
        <f t="shared" ref="W118:W132" si="11">IFERROR(INDEX($I$118:$I$132,SMALL($U$118:$U$132,ROW(I1)),1),"")</f>
        <v>3.5899554128207081</v>
      </c>
      <c r="X118" s="84"/>
      <c r="Y118" s="84"/>
    </row>
    <row r="119" spans="1:30" x14ac:dyDescent="0.25">
      <c r="A119" s="87" t="s">
        <v>503</v>
      </c>
      <c r="B119" s="87" t="s">
        <v>499</v>
      </c>
      <c r="C119" s="87" t="s">
        <v>501</v>
      </c>
      <c r="D119" s="87">
        <v>200701.03099999999</v>
      </c>
      <c r="E119" s="87">
        <v>70879.195000000007</v>
      </c>
      <c r="F119" s="87">
        <v>2.8315929800999999</v>
      </c>
      <c r="G119" s="87">
        <f>($F$119 -  AVERAGE($F$112,$F$113,$F$114,$F$115,$F$116,$F$117) ) / ($F$131 -  AVERAGE($F$112,$F$113,$F$114,$F$115,$F$116,$F$117) ) * 100</f>
        <v>32.965232653703652</v>
      </c>
      <c r="H119" s="87">
        <v>120</v>
      </c>
      <c r="I119" s="95">
        <f>LN($G$119)</f>
        <v>3.4954534501379211</v>
      </c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>
        <f>IF(ISTEXT($I$119),"",2)</f>
        <v>2</v>
      </c>
      <c r="V119" s="87">
        <f t="shared" si="10"/>
        <v>120</v>
      </c>
      <c r="W119" s="87">
        <f t="shared" si="11"/>
        <v>3.4954534501379211</v>
      </c>
      <c r="X119" s="87"/>
      <c r="Y119" s="87"/>
      <c r="Z119" s="96" t="s">
        <v>34</v>
      </c>
      <c r="AA119" s="110">
        <f>IFERROR(SLOPE($W$118:$W$132,$V$118:$V$132),"")</f>
        <v>-9.451833850822525E-3</v>
      </c>
    </row>
    <row r="120" spans="1:30" x14ac:dyDescent="0.25">
      <c r="A120" s="84" t="s">
        <v>504</v>
      </c>
      <c r="B120" s="84" t="s">
        <v>499</v>
      </c>
      <c r="C120" s="84" t="s">
        <v>501</v>
      </c>
      <c r="D120" s="84">
        <v>213451.46900000001</v>
      </c>
      <c r="E120" s="84">
        <v>77210.516000000003</v>
      </c>
      <c r="F120" s="84">
        <v>2.7645388227000001</v>
      </c>
      <c r="G120" s="84">
        <f>($F$120 -  AVERAGE($F$112,$F$113,$F$114,$F$115,$F$116,$F$117) ) / ($F$132 -  AVERAGE($F$112,$F$113,$F$114,$F$115,$F$116,$F$117) ) * 100</f>
        <v>32.373784404550356</v>
      </c>
      <c r="H120" s="84">
        <v>120</v>
      </c>
      <c r="I120" s="94">
        <f>LN($G$120)</f>
        <v>3.4773489719649864</v>
      </c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>
        <f>IF(ISTEXT($I$120),"",3)</f>
        <v>3</v>
      </c>
      <c r="V120" s="84">
        <f t="shared" si="10"/>
        <v>120</v>
      </c>
      <c r="W120" s="84">
        <f t="shared" si="11"/>
        <v>3.4773489719649864</v>
      </c>
      <c r="X120" s="84"/>
      <c r="Y120" s="84"/>
      <c r="Z120" s="98" t="s">
        <v>35</v>
      </c>
      <c r="AA120" s="99">
        <f>IFERROR(INTERCEPT($W$118:$W$132,$V$118:$V$132),"")</f>
        <v>4.6518317507895546</v>
      </c>
    </row>
    <row r="121" spans="1:30" ht="17.25" x14ac:dyDescent="0.25">
      <c r="A121" s="87" t="s">
        <v>505</v>
      </c>
      <c r="B121" s="87" t="s">
        <v>499</v>
      </c>
      <c r="C121" s="87" t="s">
        <v>501</v>
      </c>
      <c r="D121" s="87">
        <v>353341.28100000002</v>
      </c>
      <c r="E121" s="87">
        <v>76364.101999999999</v>
      </c>
      <c r="F121" s="87">
        <v>4.6270599895000002</v>
      </c>
      <c r="G121" s="87">
        <f>($F$121 -  AVERAGE($F$112,$F$113,$F$114,$F$115,$F$116,$F$117) ) / ($F$130 -  AVERAGE($F$112,$F$113,$F$114,$F$115,$F$116,$F$117) ) * 100</f>
        <v>55.795539782057027</v>
      </c>
      <c r="H121" s="87">
        <v>60</v>
      </c>
      <c r="I121" s="95">
        <f>LN($G$121)</f>
        <v>4.0216939339713145</v>
      </c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>
        <f>IF(ISTEXT($I$121),"",4)</f>
        <v>4</v>
      </c>
      <c r="V121" s="87">
        <f t="shared" si="10"/>
        <v>60</v>
      </c>
      <c r="W121" s="87">
        <f t="shared" si="11"/>
        <v>4.0216939339713145</v>
      </c>
      <c r="X121" s="87"/>
      <c r="Y121" s="87"/>
      <c r="Z121" s="98" t="s">
        <v>36</v>
      </c>
      <c r="AA121" s="100">
        <f>IFERROR(CORREL($W$118:$W$132,$V$118:$V$132)^2,"")</f>
        <v>0.98234332456293627</v>
      </c>
    </row>
    <row r="122" spans="1:30" ht="18" x14ac:dyDescent="0.35">
      <c r="A122" s="84" t="s">
        <v>506</v>
      </c>
      <c r="B122" s="84" t="s">
        <v>499</v>
      </c>
      <c r="C122" s="84" t="s">
        <v>501</v>
      </c>
      <c r="D122" s="84">
        <v>359081.875</v>
      </c>
      <c r="E122" s="84">
        <v>74730.047000000006</v>
      </c>
      <c r="F122" s="84">
        <v>4.8050535148</v>
      </c>
      <c r="G122" s="84">
        <f>($F$122 -  AVERAGE($F$112,$F$113,$F$114,$F$115,$F$116,$F$117) ) / ($F$131 -  AVERAGE($F$112,$F$113,$F$114,$F$115,$F$116,$F$117) ) * 100</f>
        <v>56.574450305580406</v>
      </c>
      <c r="H122" s="84">
        <v>60</v>
      </c>
      <c r="I122" s="94">
        <f>LN($G$122)</f>
        <v>4.0355574752652466</v>
      </c>
      <c r="J122" s="85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>
        <f>IF(ISTEXT($I$122),"",5)</f>
        <v>5</v>
      </c>
      <c r="V122" s="84">
        <f t="shared" si="10"/>
        <v>60</v>
      </c>
      <c r="W122" s="84">
        <f t="shared" si="11"/>
        <v>4.0355574752652466</v>
      </c>
      <c r="X122" s="84"/>
      <c r="Y122" s="84"/>
      <c r="Z122" s="98" t="s">
        <v>37</v>
      </c>
      <c r="AA122" s="102">
        <f>IF(AA119&gt;0,"",IFERROR(LN(2) /ABS(AA119),0))</f>
        <v>73.334676793924558</v>
      </c>
    </row>
    <row r="123" spans="1:30" ht="18.75" x14ac:dyDescent="0.35">
      <c r="A123" s="87" t="s">
        <v>507</v>
      </c>
      <c r="B123" s="87" t="s">
        <v>499</v>
      </c>
      <c r="C123" s="87" t="s">
        <v>501</v>
      </c>
      <c r="D123" s="87">
        <v>347645</v>
      </c>
      <c r="E123" s="87">
        <v>71783.452999999994</v>
      </c>
      <c r="F123" s="87">
        <v>4.8429684763000003</v>
      </c>
      <c r="G123" s="87">
        <f>($F$123 -  AVERAGE($F$112,$F$113,$F$114,$F$115,$F$116,$F$117) ) / ($F$132 -  AVERAGE($F$112,$F$113,$F$114,$F$115,$F$116,$F$117) ) * 100</f>
        <v>57.401710502033566</v>
      </c>
      <c r="H123" s="87">
        <v>60</v>
      </c>
      <c r="I123" s="95">
        <f>LN($G$123)</f>
        <v>4.050074102568515</v>
      </c>
      <c r="J123" s="88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>
        <f>IF(ISTEXT($I$123),"",6)</f>
        <v>6</v>
      </c>
      <c r="V123" s="87">
        <f t="shared" si="10"/>
        <v>60</v>
      </c>
      <c r="W123" s="87">
        <f t="shared" si="11"/>
        <v>4.050074102568515</v>
      </c>
      <c r="X123" s="87"/>
      <c r="Y123" s="87"/>
      <c r="Z123" s="98" t="s">
        <v>38</v>
      </c>
      <c r="AA123" s="102">
        <f>IF(AA119&gt;0,0,IFERROR(ABS(AA119 * 1000 / 0.5),0))</f>
        <v>18.903667701645052</v>
      </c>
    </row>
    <row r="124" spans="1:30" ht="15.75" thickBot="1" x14ac:dyDescent="0.3">
      <c r="A124" s="84" t="s">
        <v>508</v>
      </c>
      <c r="B124" s="84" t="s">
        <v>499</v>
      </c>
      <c r="C124" s="84" t="s">
        <v>501</v>
      </c>
      <c r="D124" s="84">
        <v>487632.31300000002</v>
      </c>
      <c r="E124" s="84">
        <v>69215.266000000003</v>
      </c>
      <c r="F124" s="84">
        <v>7.0451555153000003</v>
      </c>
      <c r="G124" s="84">
        <f>($F$124 -  AVERAGE($F$112,$F$113,$F$114,$F$115,$F$116,$F$117) ) / ($F$130 -  AVERAGE($F$112,$F$113,$F$114,$F$115,$F$116,$F$117) ) * 100</f>
        <v>85.441647873079319</v>
      </c>
      <c r="H124" s="84">
        <v>30</v>
      </c>
      <c r="I124" s="94">
        <f>LN($G$124)</f>
        <v>4.4478336619299128</v>
      </c>
      <c r="J124" s="85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>
        <f>IF(ISTEXT($I$124),"",7)</f>
        <v>7</v>
      </c>
      <c r="V124" s="84">
        <f t="shared" si="10"/>
        <v>30</v>
      </c>
      <c r="W124" s="84">
        <f t="shared" si="11"/>
        <v>4.4478336619299128</v>
      </c>
      <c r="X124" s="84"/>
      <c r="Y124" s="84"/>
      <c r="Z124" s="103" t="s">
        <v>7</v>
      </c>
      <c r="AA124" s="104" t="s">
        <v>39</v>
      </c>
    </row>
    <row r="125" spans="1:30" x14ac:dyDescent="0.25">
      <c r="A125" s="87" t="s">
        <v>509</v>
      </c>
      <c r="B125" s="87" t="s">
        <v>499</v>
      </c>
      <c r="C125" s="87" t="s">
        <v>501</v>
      </c>
      <c r="D125" s="87">
        <v>496467.59399999998</v>
      </c>
      <c r="E125" s="87">
        <v>69004.031000000003</v>
      </c>
      <c r="F125" s="87">
        <v>7.1947622015999997</v>
      </c>
      <c r="G125" s="87">
        <f>($F$125 -  AVERAGE($F$112,$F$113,$F$114,$F$115,$F$116,$F$117) ) / ($F$131 -  AVERAGE($F$112,$F$113,$F$114,$F$115,$F$116,$F$117) ) * 100</f>
        <v>85.163394203472137</v>
      </c>
      <c r="H125" s="87">
        <v>30</v>
      </c>
      <c r="I125" s="95">
        <f>LN($G$125)</f>
        <v>4.4445716960120443</v>
      </c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>
        <f>IF(ISTEXT($I$125),"",8)</f>
        <v>8</v>
      </c>
      <c r="V125" s="87">
        <f t="shared" si="10"/>
        <v>30</v>
      </c>
      <c r="W125" s="87">
        <f t="shared" si="11"/>
        <v>4.4445716960120443</v>
      </c>
      <c r="X125" s="87"/>
      <c r="Y125" s="87"/>
    </row>
    <row r="126" spans="1:30" x14ac:dyDescent="0.25">
      <c r="A126" s="84" t="s">
        <v>510</v>
      </c>
      <c r="B126" s="84" t="s">
        <v>499</v>
      </c>
      <c r="C126" s="84" t="s">
        <v>501</v>
      </c>
      <c r="D126" s="84">
        <v>460235.65600000002</v>
      </c>
      <c r="E126" s="84">
        <v>64451.156000000003</v>
      </c>
      <c r="F126" s="84">
        <v>7.1408440835000002</v>
      </c>
      <c r="G126" s="84">
        <f>($F$126 -  AVERAGE($F$112,$F$113,$F$114,$F$115,$F$116,$F$117) ) / ($F$132 -  AVERAGE($F$112,$F$113,$F$114,$F$115,$F$116,$F$117) ) * 100</f>
        <v>85.072149469547981</v>
      </c>
      <c r="H126" s="84">
        <v>30</v>
      </c>
      <c r="I126" s="94">
        <f>LN($G$126)</f>
        <v>4.443499713737447</v>
      </c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>
        <f>IF(ISTEXT($I$126),"",9)</f>
        <v>9</v>
      </c>
      <c r="V126" s="84">
        <f t="shared" si="10"/>
        <v>30</v>
      </c>
      <c r="W126" s="84">
        <f t="shared" si="11"/>
        <v>4.443499713737447</v>
      </c>
      <c r="X126" s="84"/>
      <c r="Y126" s="84"/>
    </row>
    <row r="127" spans="1:30" x14ac:dyDescent="0.25">
      <c r="A127" s="87" t="s">
        <v>511</v>
      </c>
      <c r="B127" s="87" t="s">
        <v>499</v>
      </c>
      <c r="C127" s="87" t="s">
        <v>501</v>
      </c>
      <c r="D127" s="87">
        <v>541887.93799999997</v>
      </c>
      <c r="E127" s="87">
        <v>68039.241999999998</v>
      </c>
      <c r="F127" s="87">
        <v>7.9643441354000002</v>
      </c>
      <c r="G127" s="87">
        <f>($F$127 -  AVERAGE($F$112,$F$113,$F$114,$F$115,$F$116,$F$117) ) / ($F$130 -  AVERAGE($F$112,$F$113,$F$114,$F$115,$F$116,$F$117) ) * 100</f>
        <v>96.710998027683644</v>
      </c>
      <c r="H127" s="87">
        <v>15</v>
      </c>
      <c r="I127" s="95">
        <f>LN($G$127)</f>
        <v>4.5717271294738202</v>
      </c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>
        <f>IF(ISTEXT($I$127),"",10)</f>
        <v>10</v>
      </c>
      <c r="V127" s="87">
        <f t="shared" si="10"/>
        <v>15</v>
      </c>
      <c r="W127" s="87">
        <f t="shared" si="11"/>
        <v>4.5717271294738202</v>
      </c>
      <c r="X127" s="87"/>
      <c r="Y127" s="87"/>
    </row>
    <row r="128" spans="1:30" x14ac:dyDescent="0.25">
      <c r="A128" s="84" t="s">
        <v>512</v>
      </c>
      <c r="B128" s="84" t="s">
        <v>499</v>
      </c>
      <c r="C128" s="84" t="s">
        <v>501</v>
      </c>
      <c r="D128" s="84">
        <v>560039.25</v>
      </c>
      <c r="E128" s="84">
        <v>74161.991999999998</v>
      </c>
      <c r="F128" s="84">
        <v>7.5515669805999996</v>
      </c>
      <c r="G128" s="84">
        <f>($F$128 -  AVERAGE($F$112,$F$113,$F$114,$F$115,$F$116,$F$117) ) / ($F$131 -  AVERAGE($F$112,$F$113,$F$114,$F$115,$F$116,$F$117) ) * 100</f>
        <v>89.43197801273557</v>
      </c>
      <c r="H128" s="84">
        <v>15</v>
      </c>
      <c r="I128" s="94">
        <f>LN($G$128)</f>
        <v>4.4934783141134407</v>
      </c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>
        <f>IF(ISTEXT($I$128),"",11)</f>
        <v>11</v>
      </c>
      <c r="V128" s="84">
        <f t="shared" si="10"/>
        <v>15</v>
      </c>
      <c r="W128" s="84">
        <f t="shared" si="11"/>
        <v>4.4934783141134407</v>
      </c>
      <c r="X128" s="84"/>
      <c r="Y128" s="84"/>
    </row>
    <row r="129" spans="1:30" x14ac:dyDescent="0.25">
      <c r="A129" s="87" t="s">
        <v>513</v>
      </c>
      <c r="B129" s="87" t="s">
        <v>499</v>
      </c>
      <c r="C129" s="87" t="s">
        <v>501</v>
      </c>
      <c r="D129" s="87">
        <v>521532.625</v>
      </c>
      <c r="E129" s="87">
        <v>68330.077999999994</v>
      </c>
      <c r="F129" s="87">
        <v>7.6325483632999997</v>
      </c>
      <c r="G129" s="87">
        <f>($F$129 -  AVERAGE($F$112,$F$113,$F$114,$F$115,$F$116,$F$117) ) / ($F$132 -  AVERAGE($F$112,$F$113,$F$114,$F$115,$F$116,$F$117) ) * 100</f>
        <v>90.9931284910583</v>
      </c>
      <c r="H129" s="87">
        <v>15</v>
      </c>
      <c r="I129" s="95">
        <f>LN($G$129)</f>
        <v>4.5107839925784727</v>
      </c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>
        <f>IF(ISTEXT($I$129),"",12)</f>
        <v>12</v>
      </c>
      <c r="V129" s="87">
        <f t="shared" si="10"/>
        <v>15</v>
      </c>
      <c r="W129" s="87">
        <f t="shared" si="11"/>
        <v>4.5107839925784727</v>
      </c>
      <c r="X129" s="87"/>
      <c r="Y129" s="87"/>
    </row>
    <row r="130" spans="1:30" x14ac:dyDescent="0.25">
      <c r="A130" s="84" t="s">
        <v>514</v>
      </c>
      <c r="B130" s="84" t="s">
        <v>499</v>
      </c>
      <c r="C130" s="84" t="s">
        <v>501</v>
      </c>
      <c r="D130" s="84">
        <v>681141.93799999997</v>
      </c>
      <c r="E130" s="84">
        <v>82737.031000000003</v>
      </c>
      <c r="F130" s="84">
        <v>8.2326127704999994</v>
      </c>
      <c r="G130" s="84">
        <f>($F$130 -  AVERAGE($F$112,$F$113,$F$114,$F$115,$F$116,$F$117) ) / ($F$130 -  AVERAGE($F$112,$F$113,$F$114,$F$115,$F$116,$F$117) ) * 100</f>
        <v>100</v>
      </c>
      <c r="H130" s="84">
        <v>0</v>
      </c>
      <c r="I130" s="94">
        <f>LN($G$130)</f>
        <v>4.6051701859880918</v>
      </c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>
        <f>IF(ISTEXT($I$130),"",13)</f>
        <v>13</v>
      </c>
      <c r="V130" s="84">
        <f t="shared" si="10"/>
        <v>0</v>
      </c>
      <c r="W130" s="84">
        <f t="shared" si="11"/>
        <v>4.6051701859880918</v>
      </c>
      <c r="X130" s="84"/>
      <c r="Y130" s="84"/>
    </row>
    <row r="131" spans="1:30" x14ac:dyDescent="0.25">
      <c r="A131" s="87" t="s">
        <v>515</v>
      </c>
      <c r="B131" s="87" t="s">
        <v>499</v>
      </c>
      <c r="C131" s="87" t="s">
        <v>501</v>
      </c>
      <c r="D131" s="87">
        <v>616362.93799999997</v>
      </c>
      <c r="E131" s="87">
        <v>73072.656000000003</v>
      </c>
      <c r="F131" s="87">
        <v>8.4349327333000002</v>
      </c>
      <c r="G131" s="87">
        <f>($F$131 -  AVERAGE($F$112,$F$113,$F$114,$F$115,$F$116,$F$117) ) / ($F$131 -  AVERAGE($F$112,$F$113,$F$114,$F$115,$F$116,$F$117) ) * 100</f>
        <v>100</v>
      </c>
      <c r="H131" s="87">
        <v>0</v>
      </c>
      <c r="I131" s="95">
        <f>LN($G$131)</f>
        <v>4.6051701859880918</v>
      </c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>
        <f>IF(ISTEXT($I$131),"",14)</f>
        <v>14</v>
      </c>
      <c r="V131" s="87">
        <f t="shared" si="10"/>
        <v>0</v>
      </c>
      <c r="W131" s="87">
        <f t="shared" si="11"/>
        <v>4.6051701859880918</v>
      </c>
      <c r="X131" s="87"/>
      <c r="Y131" s="87"/>
    </row>
    <row r="132" spans="1:30" x14ac:dyDescent="0.25">
      <c r="A132" s="84" t="s">
        <v>516</v>
      </c>
      <c r="B132" s="84" t="s">
        <v>499</v>
      </c>
      <c r="C132" s="84" t="s">
        <v>501</v>
      </c>
      <c r="D132" s="84">
        <v>606903.81299999997</v>
      </c>
      <c r="E132" s="84">
        <v>72418.406000000003</v>
      </c>
      <c r="F132" s="84">
        <v>8.3805188007000009</v>
      </c>
      <c r="G132" s="84">
        <f>($F$132 -  AVERAGE($F$112,$F$113,$F$114,$F$115,$F$116,$F$117) ) / ($F$132 -  AVERAGE($F$112,$F$113,$F$114,$F$115,$F$116,$F$117) ) * 100</f>
        <v>100</v>
      </c>
      <c r="H132" s="84">
        <v>0</v>
      </c>
      <c r="I132" s="94">
        <f>LN($G$132)</f>
        <v>4.6051701859880918</v>
      </c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>
        <f>IF(ISTEXT($I$132),"",15)</f>
        <v>15</v>
      </c>
      <c r="V132" s="84">
        <f t="shared" si="10"/>
        <v>0</v>
      </c>
      <c r="W132" s="84">
        <f t="shared" si="11"/>
        <v>4.6051701859880918</v>
      </c>
      <c r="X132" s="84"/>
      <c r="Y132" s="84"/>
    </row>
    <row r="133" spans="1:30" ht="15.75" thickBot="1" x14ac:dyDescent="0.3">
      <c r="A133" s="87"/>
      <c r="B133" s="87"/>
      <c r="C133" s="87"/>
      <c r="D133" s="87"/>
      <c r="E133" s="87"/>
      <c r="F133" s="87"/>
      <c r="G133" s="87"/>
      <c r="H133" s="87"/>
      <c r="I133" s="87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30" ht="16.5" thickTop="1" thickBot="1" x14ac:dyDescent="0.3">
      <c r="A134" s="84" t="s">
        <v>402</v>
      </c>
      <c r="B134" s="84" t="s">
        <v>517</v>
      </c>
      <c r="C134" s="84" t="s">
        <v>518</v>
      </c>
      <c r="D134" s="84">
        <v>22.359000000000002</v>
      </c>
      <c r="E134" s="84">
        <v>78846.562999999995</v>
      </c>
      <c r="F134" s="84">
        <v>2.8357609999999999E-4</v>
      </c>
      <c r="G134" s="84"/>
      <c r="H134" s="84"/>
      <c r="I134" s="84"/>
      <c r="J134" s="85"/>
      <c r="K134" s="84"/>
      <c r="L134" s="84"/>
      <c r="M134" s="84"/>
      <c r="N134" s="84"/>
      <c r="O134" s="84"/>
      <c r="P134" s="84"/>
      <c r="Q134" s="84"/>
      <c r="R134" s="84" t="s">
        <v>519</v>
      </c>
      <c r="S134" s="84"/>
      <c r="T134" s="84">
        <v>7</v>
      </c>
      <c r="U134" s="84"/>
      <c r="V134" s="84"/>
      <c r="W134" s="84"/>
      <c r="X134" s="84"/>
      <c r="Y134" s="84"/>
      <c r="Z134" s="86" t="s">
        <v>28</v>
      </c>
      <c r="AA134" s="86" t="s">
        <v>29</v>
      </c>
      <c r="AB134" s="86" t="s">
        <v>30</v>
      </c>
      <c r="AC134" s="86" t="s">
        <v>31</v>
      </c>
      <c r="AD134" s="86" t="s">
        <v>32</v>
      </c>
    </row>
    <row r="135" spans="1:30" ht="15.75" thickTop="1" x14ac:dyDescent="0.25">
      <c r="A135" s="87" t="s">
        <v>406</v>
      </c>
      <c r="B135" s="87" t="s">
        <v>517</v>
      </c>
      <c r="C135" s="87"/>
      <c r="D135" s="87"/>
      <c r="E135" s="87">
        <v>75100.391000000003</v>
      </c>
      <c r="F135" s="87">
        <v>0</v>
      </c>
      <c r="G135" s="87"/>
      <c r="H135" s="87"/>
      <c r="I135" s="87"/>
      <c r="J135" s="88"/>
      <c r="K135" s="87"/>
      <c r="L135" s="87"/>
      <c r="M135" s="87"/>
      <c r="N135" s="87"/>
      <c r="O135" s="87"/>
      <c r="P135" s="87"/>
      <c r="Q135" s="87"/>
      <c r="R135" s="87" t="s">
        <v>28</v>
      </c>
      <c r="S135" s="87"/>
      <c r="T135" s="87">
        <v>140</v>
      </c>
      <c r="U135" s="87"/>
      <c r="V135" s="87"/>
      <c r="W135" s="87"/>
      <c r="X135" s="87"/>
      <c r="Y135" s="87"/>
      <c r="Z135" s="89">
        <f>$H$140</f>
        <v>120</v>
      </c>
      <c r="AA135" s="91">
        <f>IF(ISTEXT($I$140),TEXT($G$140/100,"0.00%"),$G$140 / 100)</f>
        <v>0.59310635384938193</v>
      </c>
      <c r="AB135" s="91">
        <f>IF(ISTEXT($I$141),TEXT($G$141/100,"0.00%"),$G$141 / 100)</f>
        <v>0.55257514659988383</v>
      </c>
      <c r="AC135" s="91">
        <f>IF(ISTEXT($I$142),TEXT($G$142/100,"0.00%"),$G$142 / 100)</f>
        <v>0.59013814936050069</v>
      </c>
      <c r="AD135" s="91">
        <f>IFERROR(AVERAGE($AA$135:$AC$135),"")</f>
        <v>0.57860654993658878</v>
      </c>
    </row>
    <row r="136" spans="1:30" x14ac:dyDescent="0.25">
      <c r="A136" s="84" t="s">
        <v>407</v>
      </c>
      <c r="B136" s="84" t="s">
        <v>517</v>
      </c>
      <c r="C136" s="84" t="s">
        <v>518</v>
      </c>
      <c r="D136" s="84">
        <v>12.599</v>
      </c>
      <c r="E136" s="84">
        <v>81869.991999999998</v>
      </c>
      <c r="F136" s="84">
        <v>1.538903E-4</v>
      </c>
      <c r="G136" s="84"/>
      <c r="H136" s="84"/>
      <c r="I136" s="84"/>
      <c r="J136" s="85"/>
      <c r="K136" s="84"/>
      <c r="L136" s="84"/>
      <c r="M136" s="84"/>
      <c r="N136" s="84"/>
      <c r="O136" s="84"/>
      <c r="P136" s="84"/>
      <c r="Q136" s="84"/>
      <c r="R136" s="84" t="s">
        <v>33</v>
      </c>
      <c r="S136" s="84"/>
      <c r="T136" s="84">
        <v>154</v>
      </c>
      <c r="U136" s="84"/>
      <c r="V136" s="84"/>
      <c r="W136" s="84"/>
      <c r="X136" s="84"/>
      <c r="Y136" s="84"/>
      <c r="Z136" s="89">
        <f>$H$143</f>
        <v>60</v>
      </c>
      <c r="AA136" s="91">
        <f>IF(ISTEXT($I$143),TEXT($G$143/100,"0.00%"),$G$143 / 100)</f>
        <v>0.80240394669751258</v>
      </c>
      <c r="AB136" s="91">
        <f>IF(ISTEXT($I$144),TEXT($G$144/100,"0.00%"),$G$144 / 100)</f>
        <v>0.71800591108231882</v>
      </c>
      <c r="AC136" s="91">
        <f>IF(ISTEXT($I$145),TEXT($G$145/100,"0.00%"),$G$145 / 100)</f>
        <v>0.74781723296267122</v>
      </c>
      <c r="AD136" s="91">
        <f>IFERROR(AVERAGE($AA$136:$AC$136),"")</f>
        <v>0.75607569691416765</v>
      </c>
    </row>
    <row r="137" spans="1:30" x14ac:dyDescent="0.25">
      <c r="A137" s="87" t="s">
        <v>408</v>
      </c>
      <c r="B137" s="87" t="s">
        <v>517</v>
      </c>
      <c r="C137" s="87"/>
      <c r="D137" s="87"/>
      <c r="E137" s="87">
        <v>91204.976999999999</v>
      </c>
      <c r="F137" s="87">
        <v>0</v>
      </c>
      <c r="G137" s="87"/>
      <c r="H137" s="87"/>
      <c r="I137" s="87"/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9">
        <f>$H$146</f>
        <v>30</v>
      </c>
      <c r="AA137" s="91">
        <f>IF(ISTEXT($I$146),TEXT($G$146/100,"0.00%"),$G$146 / 100)</f>
        <v>0.89128927306849937</v>
      </c>
      <c r="AB137" s="91">
        <f>IF(ISTEXT($I$147),TEXT($G$147/100,"0.00%"),$G$147 / 100)</f>
        <v>0.92318785290832561</v>
      </c>
      <c r="AC137" s="91">
        <f>IF(ISTEXT($I$148),TEXT($G$148/100,"0.00%"),$G$148 / 100)</f>
        <v>0.86323457209043464</v>
      </c>
      <c r="AD137" s="91">
        <f>IFERROR(AVERAGE($AA$137:$AC$137),"")</f>
        <v>0.8925705660224198</v>
      </c>
    </row>
    <row r="138" spans="1:30" x14ac:dyDescent="0.25">
      <c r="A138" s="84" t="s">
        <v>409</v>
      </c>
      <c r="B138" s="84" t="s">
        <v>517</v>
      </c>
      <c r="C138" s="84" t="s">
        <v>518</v>
      </c>
      <c r="D138" s="84">
        <v>34.091000000000001</v>
      </c>
      <c r="E138" s="84">
        <v>81834.608999999997</v>
      </c>
      <c r="F138" s="84">
        <v>4.1658409999999999E-4</v>
      </c>
      <c r="G138" s="84"/>
      <c r="H138" s="84"/>
      <c r="I138" s="8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9">
        <f>$H$149</f>
        <v>15</v>
      </c>
      <c r="AA138" s="91">
        <f>IF(ISTEXT($I$149),TEXT($G$149/100,"0.00%"),$G$149 / 100)</f>
        <v>0.85565297140897412</v>
      </c>
      <c r="AB138" s="91">
        <f>IF(ISTEXT($I$150),TEXT($G$150/100,"0.00%"),$G$150 / 100)</f>
        <v>0.97605127110355649</v>
      </c>
      <c r="AC138" s="91">
        <f>IF(ISTEXT($I$151),TEXT($G$151/100,"0.00%"),$G$151 / 100)</f>
        <v>0.88999165262851743</v>
      </c>
      <c r="AD138" s="91">
        <f>IFERROR(AVERAGE($AA$138:$AC$138),"")</f>
        <v>0.90723196504701598</v>
      </c>
    </row>
    <row r="139" spans="1:30" ht="15.75" thickBot="1" x14ac:dyDescent="0.3">
      <c r="A139" s="87" t="s">
        <v>410</v>
      </c>
      <c r="B139" s="87" t="s">
        <v>517</v>
      </c>
      <c r="C139" s="87"/>
      <c r="D139" s="87"/>
      <c r="E139" s="87">
        <v>82268.156000000003</v>
      </c>
      <c r="F139" s="87">
        <v>0</v>
      </c>
      <c r="G139" s="87"/>
      <c r="H139" s="87"/>
      <c r="I139" s="87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92">
        <f>$H$152</f>
        <v>0</v>
      </c>
      <c r="AA139" s="93">
        <f>IF(ISTEXT($I$152),TEXT($G$152/100,"0.00%"),$G$152 / 100)</f>
        <v>1</v>
      </c>
      <c r="AB139" s="93">
        <f>IF(ISTEXT($I$153),TEXT($G$153/100,"0.00%"),$G$153 / 100)</f>
        <v>1</v>
      </c>
      <c r="AC139" s="93">
        <f>IF(ISTEXT($I$154),TEXT($G$154/100,"0.00%"),$G$154 / 100)</f>
        <v>1</v>
      </c>
      <c r="AD139" s="93">
        <f>IFERROR(AVERAGE($AA$139:$AC$139),"")</f>
        <v>1</v>
      </c>
    </row>
    <row r="140" spans="1:30" ht="16.5" thickTop="1" thickBot="1" x14ac:dyDescent="0.3">
      <c r="A140" s="84" t="s">
        <v>520</v>
      </c>
      <c r="B140" s="84" t="s">
        <v>517</v>
      </c>
      <c r="C140" s="84" t="s">
        <v>518</v>
      </c>
      <c r="D140" s="84">
        <v>1773.056</v>
      </c>
      <c r="E140" s="84">
        <v>79276.312999999995</v>
      </c>
      <c r="F140" s="84">
        <v>2.23655205E-2</v>
      </c>
      <c r="G140" s="84">
        <f>($F$140 -  AVERAGE($F$134,$F$135,$F$136,$F$137,$F$138,$F$139) ) / ($F$152 -  AVERAGE($F$134,$F$135,$F$136,$F$137,$F$138,$F$139) ) * 100</f>
        <v>59.310635384938195</v>
      </c>
      <c r="H140" s="84">
        <v>120</v>
      </c>
      <c r="I140" s="94">
        <f>LN($G$140)</f>
        <v>4.0827886387411221</v>
      </c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>
        <f>IF(ISTEXT($I$140),"",1)</f>
        <v>1</v>
      </c>
      <c r="V140" s="84">
        <f t="shared" ref="V140:V154" si="12">IFERROR(INDEX($H$140:$H$154,SMALL($U$140:$U$154,ROW(W1)),1),"")</f>
        <v>120</v>
      </c>
      <c r="W140" s="84">
        <f t="shared" ref="W140:W154" si="13">IFERROR(INDEX($I$140:$I$154,SMALL($U$140:$U$154,ROW(I1)),1),"")</f>
        <v>4.0827886387411221</v>
      </c>
      <c r="X140" s="84"/>
      <c r="Y140" s="84"/>
    </row>
    <row r="141" spans="1:30" x14ac:dyDescent="0.25">
      <c r="A141" s="87" t="s">
        <v>521</v>
      </c>
      <c r="B141" s="87" t="s">
        <v>517</v>
      </c>
      <c r="C141" s="87" t="s">
        <v>518</v>
      </c>
      <c r="D141" s="87">
        <v>1653.5989999999999</v>
      </c>
      <c r="E141" s="87">
        <v>78244.695000000007</v>
      </c>
      <c r="F141" s="87">
        <v>2.11336884E-2</v>
      </c>
      <c r="G141" s="87">
        <f>($F$141 -  AVERAGE($F$134,$F$135,$F$136,$F$137,$F$138,$F$139) ) / ($F$153 -  AVERAGE($F$134,$F$135,$F$136,$F$137,$F$138,$F$139) ) * 100</f>
        <v>55.257514659988381</v>
      </c>
      <c r="H141" s="87">
        <v>120</v>
      </c>
      <c r="I141" s="95">
        <f>LN($G$141)</f>
        <v>4.0120043430945671</v>
      </c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>
        <f>IF(ISTEXT($I$141),"",2)</f>
        <v>2</v>
      </c>
      <c r="V141" s="87">
        <f t="shared" si="12"/>
        <v>120</v>
      </c>
      <c r="W141" s="87">
        <f t="shared" si="13"/>
        <v>4.0120043430945671</v>
      </c>
      <c r="X141" s="87"/>
      <c r="Y141" s="87"/>
      <c r="Z141" s="96" t="s">
        <v>34</v>
      </c>
      <c r="AA141" s="110">
        <f>IFERROR(SLOPE($W$140:$W$154,$V$140:$V$154),"")</f>
        <v>-4.5118456752760777E-3</v>
      </c>
    </row>
    <row r="142" spans="1:30" x14ac:dyDescent="0.25">
      <c r="A142" s="84" t="s">
        <v>522</v>
      </c>
      <c r="B142" s="84" t="s">
        <v>517</v>
      </c>
      <c r="C142" s="84" t="s">
        <v>518</v>
      </c>
      <c r="D142" s="84">
        <v>1945.2670000000001</v>
      </c>
      <c r="E142" s="84">
        <v>78539.952999999994</v>
      </c>
      <c r="F142" s="84">
        <v>2.4767865600000001E-2</v>
      </c>
      <c r="G142" s="84">
        <f>($F$142 -  AVERAGE($F$134,$F$135,$F$136,$F$137,$F$138,$F$139) ) / ($F$154 -  AVERAGE($F$134,$F$135,$F$136,$F$137,$F$138,$F$139) ) * 100</f>
        <v>59.013814936050068</v>
      </c>
      <c r="H142" s="84">
        <v>120</v>
      </c>
      <c r="I142" s="94">
        <f>LN($G$142)</f>
        <v>4.077771567955021</v>
      </c>
      <c r="J142" s="85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>
        <f>IF(ISTEXT($I$142),"",3)</f>
        <v>3</v>
      </c>
      <c r="V142" s="84">
        <f t="shared" si="12"/>
        <v>120</v>
      </c>
      <c r="W142" s="84">
        <f t="shared" si="13"/>
        <v>4.077771567955021</v>
      </c>
      <c r="X142" s="84"/>
      <c r="Y142" s="84"/>
      <c r="Z142" s="98" t="s">
        <v>35</v>
      </c>
      <c r="AA142" s="99">
        <f>IFERROR(INTERCEPT($W$140:$W$154,$V$140:$V$154),"")</f>
        <v>4.5999555994119063</v>
      </c>
    </row>
    <row r="143" spans="1:30" ht="17.25" x14ac:dyDescent="0.25">
      <c r="A143" s="87" t="s">
        <v>523</v>
      </c>
      <c r="B143" s="87" t="s">
        <v>517</v>
      </c>
      <c r="C143" s="87" t="s">
        <v>518</v>
      </c>
      <c r="D143" s="87">
        <v>2364.4029999999998</v>
      </c>
      <c r="E143" s="87">
        <v>78271.483999999997</v>
      </c>
      <c r="F143" s="87">
        <v>3.0207719099999999E-2</v>
      </c>
      <c r="G143" s="87">
        <f>($F$143 -  AVERAGE($F$134,$F$135,$F$136,$F$137,$F$138,$F$139) ) / ($F$152 -  AVERAGE($F$134,$F$135,$F$136,$F$137,$F$138,$F$139) ) * 100</f>
        <v>80.240394669751254</v>
      </c>
      <c r="H143" s="87">
        <v>60</v>
      </c>
      <c r="I143" s="95">
        <f>LN($G$143)</f>
        <v>4.3850270622576266</v>
      </c>
      <c r="J143" s="88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>
        <f>IF(ISTEXT($I$143),"",4)</f>
        <v>4</v>
      </c>
      <c r="V143" s="87">
        <f t="shared" si="12"/>
        <v>60</v>
      </c>
      <c r="W143" s="87">
        <f t="shared" si="13"/>
        <v>4.3850270622576266</v>
      </c>
      <c r="X143" s="87"/>
      <c r="Y143" s="87"/>
      <c r="Z143" s="98" t="s">
        <v>36</v>
      </c>
      <c r="AA143" s="100">
        <f>IFERROR(CORREL($W$140:$W$154,$V$140:$V$154)^2,"")</f>
        <v>0.95628322890684225</v>
      </c>
    </row>
    <row r="144" spans="1:30" ht="18" x14ac:dyDescent="0.35">
      <c r="A144" s="84" t="s">
        <v>524</v>
      </c>
      <c r="B144" s="84" t="s">
        <v>517</v>
      </c>
      <c r="C144" s="84" t="s">
        <v>518</v>
      </c>
      <c r="D144" s="84">
        <v>2114.44</v>
      </c>
      <c r="E144" s="84">
        <v>77118.375</v>
      </c>
      <c r="F144" s="84">
        <v>2.74181088E-2</v>
      </c>
      <c r="G144" s="84">
        <f>($F$144 -  AVERAGE($F$134,$F$135,$F$136,$F$137,$F$138,$F$139) ) / ($F$153 -  AVERAGE($F$134,$F$135,$F$136,$F$137,$F$138,$F$139) ) * 100</f>
        <v>71.800591108231885</v>
      </c>
      <c r="H144" s="84">
        <v>60</v>
      </c>
      <c r="I144" s="94">
        <f>LN($G$144)</f>
        <v>4.2738927087254694</v>
      </c>
      <c r="J144" s="85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>
        <f>IF(ISTEXT($I$144),"",5)</f>
        <v>5</v>
      </c>
      <c r="V144" s="84">
        <f t="shared" si="12"/>
        <v>60</v>
      </c>
      <c r="W144" s="84">
        <f t="shared" si="13"/>
        <v>4.2738927087254694</v>
      </c>
      <c r="X144" s="84"/>
      <c r="Y144" s="84"/>
      <c r="Z144" s="98" t="s">
        <v>37</v>
      </c>
      <c r="AA144" s="109">
        <f>IF(AA141&gt;0,"",IFERROR(LN(2) /ABS(AA141),0))</f>
        <v>153.62829991243703</v>
      </c>
    </row>
    <row r="145" spans="1:30" ht="18.75" x14ac:dyDescent="0.35">
      <c r="A145" s="87" t="s">
        <v>525</v>
      </c>
      <c r="B145" s="87" t="s">
        <v>517</v>
      </c>
      <c r="C145" s="87" t="s">
        <v>518</v>
      </c>
      <c r="D145" s="87">
        <v>2591.2489999999998</v>
      </c>
      <c r="E145" s="87">
        <v>82661.898000000001</v>
      </c>
      <c r="F145" s="87">
        <v>3.1347562299999999E-2</v>
      </c>
      <c r="G145" s="87">
        <f>($F$145 -  AVERAGE($F$134,$F$135,$F$136,$F$137,$F$138,$F$139) ) / ($F$154 -  AVERAGE($F$134,$F$135,$F$136,$F$137,$F$138,$F$139) ) * 100</f>
        <v>74.781723296267117</v>
      </c>
      <c r="H145" s="87">
        <v>60</v>
      </c>
      <c r="I145" s="95">
        <f>LN($G$145)</f>
        <v>4.3145735141653203</v>
      </c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>
        <f>IF(ISTEXT($I$145),"",6)</f>
        <v>6</v>
      </c>
      <c r="V145" s="87">
        <f t="shared" si="12"/>
        <v>60</v>
      </c>
      <c r="W145" s="87">
        <f t="shared" si="13"/>
        <v>4.3145735141653203</v>
      </c>
      <c r="X145" s="87"/>
      <c r="Y145" s="87"/>
      <c r="Z145" s="98" t="s">
        <v>38</v>
      </c>
      <c r="AA145" s="99">
        <f>IF(AA141&gt;0,0,IFERROR(ABS(AA141 * 1000 / 0.5),0))</f>
        <v>9.0236913505521557</v>
      </c>
    </row>
    <row r="146" spans="1:30" ht="15.75" thickBot="1" x14ac:dyDescent="0.3">
      <c r="A146" s="84" t="s">
        <v>526</v>
      </c>
      <c r="B146" s="84" t="s">
        <v>517</v>
      </c>
      <c r="C146" s="84" t="s">
        <v>518</v>
      </c>
      <c r="D146" s="84">
        <v>2578.3139999999999</v>
      </c>
      <c r="E146" s="84">
        <v>76876.991999999998</v>
      </c>
      <c r="F146" s="84">
        <v>3.3538174900000002E-2</v>
      </c>
      <c r="G146" s="84">
        <f>($F$146 -  AVERAGE($F$134,$F$135,$F$136,$F$137,$F$138,$F$139) ) / ($F$152 -  AVERAGE($F$134,$F$135,$F$136,$F$137,$F$138,$F$139) ) * 100</f>
        <v>89.128927306849931</v>
      </c>
      <c r="H146" s="84">
        <v>30</v>
      </c>
      <c r="I146" s="94">
        <f>LN($G$146)</f>
        <v>4.4900839429176163</v>
      </c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>
        <f>IF(ISTEXT($I$146),"",7)</f>
        <v>7</v>
      </c>
      <c r="V146" s="84">
        <f t="shared" si="12"/>
        <v>30</v>
      </c>
      <c r="W146" s="84">
        <f t="shared" si="13"/>
        <v>4.4900839429176163</v>
      </c>
      <c r="X146" s="84"/>
      <c r="Y146" s="84"/>
      <c r="Z146" s="103" t="s">
        <v>7</v>
      </c>
      <c r="AA146" s="104" t="s">
        <v>39</v>
      </c>
    </row>
    <row r="147" spans="1:30" x14ac:dyDescent="0.25">
      <c r="A147" s="87" t="s">
        <v>527</v>
      </c>
      <c r="B147" s="87" t="s">
        <v>517</v>
      </c>
      <c r="C147" s="87" t="s">
        <v>518</v>
      </c>
      <c r="D147" s="87">
        <v>2751.3130000000001</v>
      </c>
      <c r="E147" s="87">
        <v>78134.320000000007</v>
      </c>
      <c r="F147" s="87">
        <v>3.5212605700000003E-2</v>
      </c>
      <c r="G147" s="87">
        <f>($F$147 -  AVERAGE($F$134,$F$135,$F$136,$F$137,$F$138,$F$139) ) / ($F$153 -  AVERAGE($F$134,$F$135,$F$136,$F$137,$F$138,$F$139) ) * 100</f>
        <v>92.318785290832565</v>
      </c>
      <c r="H147" s="87">
        <v>30</v>
      </c>
      <c r="I147" s="95">
        <f>LN($G$147)</f>
        <v>4.5252476450782595</v>
      </c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>
        <f>IF(ISTEXT($I$147),"",8)</f>
        <v>8</v>
      </c>
      <c r="V147" s="87">
        <f t="shared" si="12"/>
        <v>30</v>
      </c>
      <c r="W147" s="87">
        <f t="shared" si="13"/>
        <v>4.5252476450782595</v>
      </c>
      <c r="X147" s="87"/>
      <c r="Y147" s="87"/>
    </row>
    <row r="148" spans="1:30" x14ac:dyDescent="0.25">
      <c r="A148" s="84" t="s">
        <v>528</v>
      </c>
      <c r="B148" s="84" t="s">
        <v>517</v>
      </c>
      <c r="C148" s="84" t="s">
        <v>518</v>
      </c>
      <c r="D148" s="84">
        <v>2945.5050000000001</v>
      </c>
      <c r="E148" s="84">
        <v>81449.116999999998</v>
      </c>
      <c r="F148" s="84">
        <v>3.6163743800000002E-2</v>
      </c>
      <c r="G148" s="84">
        <f>($F$148 -  AVERAGE($F$134,$F$135,$F$136,$F$137,$F$138,$F$139) ) / ($F$154 -  AVERAGE($F$134,$F$135,$F$136,$F$137,$F$138,$F$139) ) * 100</f>
        <v>86.323457209043468</v>
      </c>
      <c r="H148" s="84">
        <v>30</v>
      </c>
      <c r="I148" s="94">
        <f>LN($G$148)</f>
        <v>4.4581013712257462</v>
      </c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>
        <f>IF(ISTEXT($I$148),"",9)</f>
        <v>9</v>
      </c>
      <c r="V148" s="84">
        <f t="shared" si="12"/>
        <v>30</v>
      </c>
      <c r="W148" s="84">
        <f t="shared" si="13"/>
        <v>4.4581013712257462</v>
      </c>
      <c r="X148" s="84"/>
      <c r="Y148" s="84"/>
    </row>
    <row r="149" spans="1:30" x14ac:dyDescent="0.25">
      <c r="A149" s="87" t="s">
        <v>529</v>
      </c>
      <c r="B149" s="87" t="s">
        <v>517</v>
      </c>
      <c r="C149" s="87" t="s">
        <v>518</v>
      </c>
      <c r="D149" s="87">
        <v>2286.7460000000001</v>
      </c>
      <c r="E149" s="87">
        <v>71010.531000000003</v>
      </c>
      <c r="F149" s="87">
        <v>3.2202913700000002E-2</v>
      </c>
      <c r="G149" s="87">
        <f>($F$149 -  AVERAGE($F$134,$F$135,$F$136,$F$137,$F$138,$F$139) ) / ($F$152 -  AVERAGE($F$134,$F$135,$F$136,$F$137,$F$138,$F$139) ) * 100</f>
        <v>85.565297140897414</v>
      </c>
      <c r="H149" s="87">
        <v>15</v>
      </c>
      <c r="I149" s="95">
        <f>LN($G$149)</f>
        <v>4.4492797937154602</v>
      </c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>
        <f>IF(ISTEXT($I$149),"",10)</f>
        <v>10</v>
      </c>
      <c r="V149" s="87">
        <f t="shared" si="12"/>
        <v>15</v>
      </c>
      <c r="W149" s="87">
        <f t="shared" si="13"/>
        <v>4.4492797937154602</v>
      </c>
      <c r="X149" s="87"/>
      <c r="Y149" s="87"/>
    </row>
    <row r="150" spans="1:30" x14ac:dyDescent="0.25">
      <c r="A150" s="84" t="s">
        <v>530</v>
      </c>
      <c r="B150" s="84" t="s">
        <v>517</v>
      </c>
      <c r="C150" s="84" t="s">
        <v>518</v>
      </c>
      <c r="D150" s="84">
        <v>2812.4630000000002</v>
      </c>
      <c r="E150" s="84">
        <v>75561.608999999997</v>
      </c>
      <c r="F150" s="84">
        <v>3.7220792900000001E-2</v>
      </c>
      <c r="G150" s="84">
        <f>($F$150 -  AVERAGE($F$134,$F$135,$F$136,$F$137,$F$138,$F$139) ) / ($F$153 -  AVERAGE($F$134,$F$135,$F$136,$F$137,$F$138,$F$139) ) * 100</f>
        <v>97.605127110355653</v>
      </c>
      <c r="H150" s="84">
        <v>15</v>
      </c>
      <c r="I150" s="94">
        <f>LN($G$150)</f>
        <v>4.5809300239076949</v>
      </c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>
        <f>IF(ISTEXT($I$150),"",11)</f>
        <v>11</v>
      </c>
      <c r="V150" s="84">
        <f t="shared" si="12"/>
        <v>15</v>
      </c>
      <c r="W150" s="84">
        <f t="shared" si="13"/>
        <v>4.5809300239076949</v>
      </c>
      <c r="X150" s="84"/>
      <c r="Y150" s="84"/>
    </row>
    <row r="151" spans="1:30" x14ac:dyDescent="0.25">
      <c r="A151" s="87" t="s">
        <v>531</v>
      </c>
      <c r="B151" s="87" t="s">
        <v>517</v>
      </c>
      <c r="C151" s="87" t="s">
        <v>518</v>
      </c>
      <c r="D151" s="87">
        <v>2831.5210000000002</v>
      </c>
      <c r="E151" s="87">
        <v>75952.258000000002</v>
      </c>
      <c r="F151" s="87">
        <v>3.7280274100000003E-2</v>
      </c>
      <c r="G151" s="87">
        <f>($F$151 -  AVERAGE($F$134,$F$135,$F$136,$F$137,$F$138,$F$139) ) / ($F$154 -  AVERAGE($F$134,$F$135,$F$136,$F$137,$F$138,$F$139) ) * 100</f>
        <v>88.999165262851747</v>
      </c>
      <c r="H151" s="87">
        <v>15</v>
      </c>
      <c r="I151" s="95">
        <f>LN($G$151)</f>
        <v>4.4886269906190748</v>
      </c>
      <c r="J151" s="88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>
        <f>IF(ISTEXT($I$151),"",12)</f>
        <v>12</v>
      </c>
      <c r="V151" s="87">
        <f t="shared" si="12"/>
        <v>15</v>
      </c>
      <c r="W151" s="87">
        <f t="shared" si="13"/>
        <v>4.4886269906190748</v>
      </c>
      <c r="X151" s="87"/>
      <c r="Y151" s="87"/>
    </row>
    <row r="152" spans="1:30" x14ac:dyDescent="0.25">
      <c r="A152" s="84" t="s">
        <v>532</v>
      </c>
      <c r="B152" s="84" t="s">
        <v>517</v>
      </c>
      <c r="C152" s="84" t="s">
        <v>518</v>
      </c>
      <c r="D152" s="84">
        <v>2705.2130000000002</v>
      </c>
      <c r="E152" s="84">
        <v>71925.210999999996</v>
      </c>
      <c r="F152" s="84">
        <v>3.7611471200000003E-2</v>
      </c>
      <c r="G152" s="84">
        <f>($F$152 -  AVERAGE($F$134,$F$135,$F$136,$F$137,$F$138,$F$139) ) / ($F$152 -  AVERAGE($F$134,$F$135,$F$136,$F$137,$F$138,$F$139) ) * 100</f>
        <v>100</v>
      </c>
      <c r="H152" s="84">
        <v>0</v>
      </c>
      <c r="I152" s="94">
        <f>LN($G$152)</f>
        <v>4.6051701859880918</v>
      </c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>
        <f>IF(ISTEXT($I$152),"",13)</f>
        <v>13</v>
      </c>
      <c r="V152" s="84">
        <f t="shared" si="12"/>
        <v>0</v>
      </c>
      <c r="W152" s="84">
        <f t="shared" si="13"/>
        <v>4.6051701859880918</v>
      </c>
      <c r="X152" s="84"/>
      <c r="Y152" s="84"/>
    </row>
    <row r="153" spans="1:30" x14ac:dyDescent="0.25">
      <c r="A153" s="87" t="s">
        <v>533</v>
      </c>
      <c r="B153" s="87" t="s">
        <v>517</v>
      </c>
      <c r="C153" s="87" t="s">
        <v>518</v>
      </c>
      <c r="D153" s="87">
        <v>2745.7240000000002</v>
      </c>
      <c r="E153" s="87">
        <v>72008.483999999997</v>
      </c>
      <c r="F153" s="87">
        <v>3.81305625E-2</v>
      </c>
      <c r="G153" s="87">
        <f>($F$153 -  AVERAGE($F$134,$F$135,$F$136,$F$137,$F$138,$F$139) ) / ($F$153 -  AVERAGE($F$134,$F$135,$F$136,$F$137,$F$138,$F$139) ) * 100</f>
        <v>100</v>
      </c>
      <c r="H153" s="87">
        <v>0</v>
      </c>
      <c r="I153" s="95">
        <f>LN($G$153)</f>
        <v>4.6051701859880918</v>
      </c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>
        <f>IF(ISTEXT($I$153),"",14)</f>
        <v>14</v>
      </c>
      <c r="V153" s="87">
        <f t="shared" si="12"/>
        <v>0</v>
      </c>
      <c r="W153" s="87">
        <f t="shared" si="13"/>
        <v>4.6051701859880918</v>
      </c>
      <c r="X153" s="87"/>
      <c r="Y153" s="87"/>
    </row>
    <row r="154" spans="1:30" x14ac:dyDescent="0.25">
      <c r="A154" s="84" t="s">
        <v>534</v>
      </c>
      <c r="B154" s="84" t="s">
        <v>517</v>
      </c>
      <c r="C154" s="84" t="s">
        <v>518</v>
      </c>
      <c r="D154" s="84">
        <v>2854.4940000000001</v>
      </c>
      <c r="E154" s="84">
        <v>68173.945000000007</v>
      </c>
      <c r="F154" s="84">
        <v>4.1870747E-2</v>
      </c>
      <c r="G154" s="84">
        <f>($F$154 -  AVERAGE($F$134,$F$135,$F$136,$F$137,$F$138,$F$139) ) / ($F$154 -  AVERAGE($F$134,$F$135,$F$136,$F$137,$F$138,$F$139) ) * 100</f>
        <v>100</v>
      </c>
      <c r="H154" s="84">
        <v>0</v>
      </c>
      <c r="I154" s="94">
        <f>LN($G$154)</f>
        <v>4.6051701859880918</v>
      </c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>
        <f>IF(ISTEXT($I$154),"",15)</f>
        <v>15</v>
      </c>
      <c r="V154" s="84">
        <f t="shared" si="12"/>
        <v>0</v>
      </c>
      <c r="W154" s="84">
        <f t="shared" si="13"/>
        <v>4.6051701859880918</v>
      </c>
      <c r="X154" s="84"/>
      <c r="Y154" s="84"/>
    </row>
    <row r="155" spans="1:30" ht="15.75" thickBot="1" x14ac:dyDescent="0.3">
      <c r="A155" s="87"/>
      <c r="B155" s="87"/>
      <c r="C155" s="87"/>
      <c r="D155" s="87"/>
      <c r="E155" s="87"/>
      <c r="F155" s="87"/>
      <c r="G155" s="87"/>
      <c r="H155" s="87"/>
      <c r="I155" s="87"/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30" ht="16.5" thickTop="1" thickBot="1" x14ac:dyDescent="0.3">
      <c r="A156" s="84" t="s">
        <v>402</v>
      </c>
      <c r="B156" s="84" t="s">
        <v>535</v>
      </c>
      <c r="C156" s="84" t="s">
        <v>536</v>
      </c>
      <c r="D156" s="84">
        <v>8.9060000000000006</v>
      </c>
      <c r="E156" s="84">
        <v>78846.562999999995</v>
      </c>
      <c r="F156" s="84">
        <v>1.129536E-4</v>
      </c>
      <c r="G156" s="84"/>
      <c r="H156" s="84"/>
      <c r="I156" s="84"/>
      <c r="J156" s="85"/>
      <c r="K156" s="84"/>
      <c r="L156" s="84"/>
      <c r="M156" s="84"/>
      <c r="N156" s="84"/>
      <c r="O156" s="84"/>
      <c r="P156" s="84"/>
      <c r="Q156" s="84"/>
      <c r="R156" s="84" t="s">
        <v>537</v>
      </c>
      <c r="S156" s="84"/>
      <c r="T156" s="84">
        <v>8</v>
      </c>
      <c r="U156" s="84"/>
      <c r="V156" s="84"/>
      <c r="W156" s="84"/>
      <c r="X156" s="84"/>
      <c r="Y156" s="84"/>
      <c r="Z156" s="86" t="s">
        <v>28</v>
      </c>
      <c r="AA156" s="86" t="s">
        <v>29</v>
      </c>
      <c r="AB156" s="86" t="s">
        <v>30</v>
      </c>
      <c r="AC156" s="86" t="s">
        <v>31</v>
      </c>
      <c r="AD156" s="86" t="s">
        <v>32</v>
      </c>
    </row>
    <row r="157" spans="1:30" ht="15.75" thickTop="1" x14ac:dyDescent="0.25">
      <c r="A157" s="87" t="s">
        <v>406</v>
      </c>
      <c r="B157" s="87" t="s">
        <v>535</v>
      </c>
      <c r="C157" s="87"/>
      <c r="D157" s="87"/>
      <c r="E157" s="87">
        <v>75100.391000000003</v>
      </c>
      <c r="F157" s="87">
        <v>0</v>
      </c>
      <c r="G157" s="87"/>
      <c r="H157" s="87"/>
      <c r="I157" s="87"/>
      <c r="J157" s="88"/>
      <c r="K157" s="87"/>
      <c r="L157" s="87"/>
      <c r="M157" s="87"/>
      <c r="N157" s="87"/>
      <c r="O157" s="87"/>
      <c r="P157" s="87"/>
      <c r="Q157" s="87"/>
      <c r="R157" s="87" t="s">
        <v>28</v>
      </c>
      <c r="S157" s="87"/>
      <c r="T157" s="87">
        <v>162</v>
      </c>
      <c r="U157" s="87"/>
      <c r="V157" s="87"/>
      <c r="W157" s="87"/>
      <c r="X157" s="87"/>
      <c r="Y157" s="87"/>
      <c r="Z157" s="89">
        <f>$H$162</f>
        <v>120</v>
      </c>
      <c r="AA157" s="91">
        <f>IF(ISTEXT($I$162),TEXT($G$162/100,"0.00%"),$G$162 / 100)</f>
        <v>0.6408210835439897</v>
      </c>
      <c r="AB157" s="91">
        <f>IF(ISTEXT($I$163),TEXT($G$163/100,"0.00%"),$G$163 / 100)</f>
        <v>0.63128788261673041</v>
      </c>
      <c r="AC157" s="91">
        <f>IF(ISTEXT($I$164),TEXT($G$164/100,"0.00%"),$G$164 / 100)</f>
        <v>0.65107201260756264</v>
      </c>
      <c r="AD157" s="91">
        <f>IFERROR(AVERAGE($AA$157:$AC$157),"")</f>
        <v>0.64106032625609422</v>
      </c>
    </row>
    <row r="158" spans="1:30" x14ac:dyDescent="0.25">
      <c r="A158" s="84" t="s">
        <v>407</v>
      </c>
      <c r="B158" s="84" t="s">
        <v>535</v>
      </c>
      <c r="C158" s="84" t="s">
        <v>536</v>
      </c>
      <c r="D158" s="84">
        <v>9.5060000000000002</v>
      </c>
      <c r="E158" s="84">
        <v>81869.991999999998</v>
      </c>
      <c r="F158" s="84">
        <v>1.1611090000000001E-4</v>
      </c>
      <c r="G158" s="84"/>
      <c r="H158" s="84"/>
      <c r="I158" s="84"/>
      <c r="J158" s="85"/>
      <c r="K158" s="84"/>
      <c r="L158" s="84"/>
      <c r="M158" s="84"/>
      <c r="N158" s="84"/>
      <c r="O158" s="84"/>
      <c r="P158" s="84"/>
      <c r="Q158" s="84"/>
      <c r="R158" s="84" t="s">
        <v>33</v>
      </c>
      <c r="S158" s="84"/>
      <c r="T158" s="84">
        <v>176</v>
      </c>
      <c r="U158" s="84"/>
      <c r="V158" s="84"/>
      <c r="W158" s="84"/>
      <c r="X158" s="84"/>
      <c r="Y158" s="84"/>
      <c r="Z158" s="89">
        <f>$H$165</f>
        <v>60</v>
      </c>
      <c r="AA158" s="91">
        <f>IF(ISTEXT($I$165),TEXT($G$165/100,"0.00%"),$G$165 / 100)</f>
        <v>0.7904813853938919</v>
      </c>
      <c r="AB158" s="91">
        <f>IF(ISTEXT($I$166),TEXT($G$166/100,"0.00%"),$G$166 / 100)</f>
        <v>0.75955717546008861</v>
      </c>
      <c r="AC158" s="91">
        <f>IF(ISTEXT($I$167),TEXT($G$167/100,"0.00%"),$G$167 / 100)</f>
        <v>0.79223636375492679</v>
      </c>
      <c r="AD158" s="91">
        <f>IFERROR(AVERAGE($AA$158:$AC$158),"")</f>
        <v>0.7807583082029691</v>
      </c>
    </row>
    <row r="159" spans="1:30" x14ac:dyDescent="0.25">
      <c r="A159" s="87" t="s">
        <v>408</v>
      </c>
      <c r="B159" s="87" t="s">
        <v>535</v>
      </c>
      <c r="C159" s="87"/>
      <c r="D159" s="87"/>
      <c r="E159" s="87">
        <v>91204.976999999999</v>
      </c>
      <c r="F159" s="87">
        <v>0</v>
      </c>
      <c r="G159" s="87"/>
      <c r="H159" s="87"/>
      <c r="I159" s="87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9">
        <f>$H$168</f>
        <v>30</v>
      </c>
      <c r="AA159" s="91">
        <f>IF(ISTEXT($I$168),TEXT($G$168/100,"0.00%"),$G$168 / 100)</f>
        <v>0.88182827431787392</v>
      </c>
      <c r="AB159" s="91">
        <f>IF(ISTEXT($I$169),TEXT($G$169/100,"0.00%"),$G$169 / 100)</f>
        <v>0.84320206010014176</v>
      </c>
      <c r="AC159" s="91">
        <f>IF(ISTEXT($I$170),TEXT($G$170/100,"0.00%"),$G$170 / 100)</f>
        <v>0.8675914160815329</v>
      </c>
      <c r="AD159" s="91">
        <f>IFERROR(AVERAGE($AA$159:$AC$159),"")</f>
        <v>0.86420725016651623</v>
      </c>
    </row>
    <row r="160" spans="1:30" x14ac:dyDescent="0.25">
      <c r="A160" s="84" t="s">
        <v>409</v>
      </c>
      <c r="B160" s="84" t="s">
        <v>535</v>
      </c>
      <c r="C160" s="84" t="s">
        <v>536</v>
      </c>
      <c r="D160" s="84">
        <v>1.1040000000000001</v>
      </c>
      <c r="E160" s="84">
        <v>81834.608999999997</v>
      </c>
      <c r="F160" s="84">
        <v>1.3490599999999999E-5</v>
      </c>
      <c r="G160" s="84"/>
      <c r="H160" s="84"/>
      <c r="I160" s="8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9">
        <f>$H$171</f>
        <v>15</v>
      </c>
      <c r="AA160" s="91">
        <f>IF(ISTEXT($I$171),TEXT($G$171/100,"0.00%"),$G$171 / 100)</f>
        <v>0.91272844337717363</v>
      </c>
      <c r="AB160" s="91">
        <f>IF(ISTEXT($I$172),TEXT($G$172/100,"0.00%"),$G$172 / 100)</f>
        <v>0.95828178180144075</v>
      </c>
      <c r="AC160" s="91">
        <f>IF(ISTEXT($I$173),TEXT($G$173/100,"0.00%"),$G$173 / 100)</f>
        <v>0.94844023937710464</v>
      </c>
      <c r="AD160" s="91">
        <f>IFERROR(AVERAGE($AA$160:$AC$160),"")</f>
        <v>0.93981682151857304</v>
      </c>
    </row>
    <row r="161" spans="1:30" ht="15.75" thickBot="1" x14ac:dyDescent="0.3">
      <c r="A161" s="87" t="s">
        <v>410</v>
      </c>
      <c r="B161" s="87" t="s">
        <v>535</v>
      </c>
      <c r="C161" s="87"/>
      <c r="D161" s="87"/>
      <c r="E161" s="87">
        <v>82268.156000000003</v>
      </c>
      <c r="F161" s="87">
        <v>0</v>
      </c>
      <c r="G161" s="87"/>
      <c r="H161" s="87"/>
      <c r="I161" s="87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92">
        <f>$H$174</f>
        <v>0</v>
      </c>
      <c r="AA161" s="93">
        <f>IF(ISTEXT($I$174),TEXT($G$174/100,"0.00%"),$G$174 / 100)</f>
        <v>1</v>
      </c>
      <c r="AB161" s="93">
        <f>IF(ISTEXT($I$175),TEXT($G$175/100,"0.00%"),$G$175 / 100)</f>
        <v>1</v>
      </c>
      <c r="AC161" s="93">
        <f>IF(ISTEXT($I$176),TEXT($G$176/100,"0.00%"),$G$176 / 100)</f>
        <v>1</v>
      </c>
      <c r="AD161" s="93">
        <f>IFERROR(AVERAGE($AA$161:$AC$161),"")</f>
        <v>1</v>
      </c>
    </row>
    <row r="162" spans="1:30" ht="16.5" thickTop="1" thickBot="1" x14ac:dyDescent="0.3">
      <c r="A162" s="84" t="s">
        <v>538</v>
      </c>
      <c r="B162" s="84" t="s">
        <v>535</v>
      </c>
      <c r="C162" s="84" t="s">
        <v>536</v>
      </c>
      <c r="D162" s="84">
        <v>90787.781000000003</v>
      </c>
      <c r="E162" s="84">
        <v>84761.468999999997</v>
      </c>
      <c r="F162" s="84">
        <v>1.0710973048000001</v>
      </c>
      <c r="G162" s="84">
        <f>($F$162 -  AVERAGE($F$156,$F$157,$F$158,$F$159,$F$160,$F$161) ) / ($F$174 -  AVERAGE($F$156,$F$157,$F$158,$F$159,$F$160,$F$161) ) * 100</f>
        <v>64.082108354398969</v>
      </c>
      <c r="H162" s="84">
        <v>120</v>
      </c>
      <c r="I162" s="94">
        <f>LN($G$162)</f>
        <v>4.1601652041289441</v>
      </c>
      <c r="J162" s="85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>
        <f>IF(ISTEXT($I$162),"",1)</f>
        <v>1</v>
      </c>
      <c r="V162" s="84">
        <f t="shared" ref="V162:V176" si="14">IFERROR(INDEX($H$162:$H$176,SMALL($U$162:$U$176,ROW(W1)),1),"")</f>
        <v>120</v>
      </c>
      <c r="W162" s="84">
        <f t="shared" ref="W162:W176" si="15">IFERROR(INDEX($I$162:$I$176,SMALL($U$162:$U$176,ROW(I1)),1),"")</f>
        <v>4.1601652041289441</v>
      </c>
      <c r="X162" s="84"/>
      <c r="Y162" s="84"/>
    </row>
    <row r="163" spans="1:30" x14ac:dyDescent="0.25">
      <c r="A163" s="87" t="s">
        <v>539</v>
      </c>
      <c r="B163" s="87" t="s">
        <v>535</v>
      </c>
      <c r="C163" s="87" t="s">
        <v>536</v>
      </c>
      <c r="D163" s="87">
        <v>86627.148000000001</v>
      </c>
      <c r="E163" s="87">
        <v>84225.68</v>
      </c>
      <c r="F163" s="87">
        <v>1.0285123017</v>
      </c>
      <c r="G163" s="87">
        <f>($F$163 -  AVERAGE($F$156,$F$157,$F$158,$F$159,$F$160,$F$161) ) / ($F$175 -  AVERAGE($F$156,$F$157,$F$158,$F$159,$F$160,$F$161) ) * 100</f>
        <v>63.128788261673044</v>
      </c>
      <c r="H163" s="87">
        <v>120</v>
      </c>
      <c r="I163" s="95">
        <f>LN($G$163)</f>
        <v>4.1451768978609795</v>
      </c>
      <c r="J163" s="88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>
        <f>IF(ISTEXT($I$163),"",2)</f>
        <v>2</v>
      </c>
      <c r="V163" s="87">
        <f t="shared" si="14"/>
        <v>120</v>
      </c>
      <c r="W163" s="87">
        <f t="shared" si="15"/>
        <v>4.1451768978609795</v>
      </c>
      <c r="X163" s="87"/>
      <c r="Y163" s="87"/>
      <c r="Z163" s="96" t="s">
        <v>34</v>
      </c>
      <c r="AA163" s="110">
        <f>IFERROR(SLOPE($W$162:$W$176,$V$162:$V$176),"")</f>
        <v>-3.6675668094597576E-3</v>
      </c>
    </row>
    <row r="164" spans="1:30" x14ac:dyDescent="0.25">
      <c r="A164" s="84" t="s">
        <v>540</v>
      </c>
      <c r="B164" s="84" t="s">
        <v>535</v>
      </c>
      <c r="C164" s="84" t="s">
        <v>536</v>
      </c>
      <c r="D164" s="84">
        <v>88036.789000000004</v>
      </c>
      <c r="E164" s="84">
        <v>83096.898000000001</v>
      </c>
      <c r="F164" s="84">
        <v>1.0594473575000001</v>
      </c>
      <c r="G164" s="84">
        <f>($F$164 -  AVERAGE($F$156,$F$157,$F$158,$F$159,$F$160,$F$161) ) / ($F$176 -  AVERAGE($F$156,$F$157,$F$158,$F$159,$F$160,$F$161) ) * 100</f>
        <v>65.10720126075627</v>
      </c>
      <c r="H164" s="84">
        <v>120</v>
      </c>
      <c r="I164" s="94">
        <f>LN($G$164)</f>
        <v>4.1760351615415514</v>
      </c>
      <c r="J164" s="85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>
        <f>IF(ISTEXT($I$164),"",3)</f>
        <v>3</v>
      </c>
      <c r="V164" s="84">
        <f t="shared" si="14"/>
        <v>120</v>
      </c>
      <c r="W164" s="84">
        <f t="shared" si="15"/>
        <v>4.1760351615415514</v>
      </c>
      <c r="X164" s="84"/>
      <c r="Y164" s="84"/>
      <c r="Z164" s="98" t="s">
        <v>35</v>
      </c>
      <c r="AA164" s="99">
        <f>IFERROR(INTERCEPT($W$162:$W$176,$V$162:$V$176),"")</f>
        <v>4.5900527315579271</v>
      </c>
    </row>
    <row r="165" spans="1:30" ht="17.25" x14ac:dyDescent="0.25">
      <c r="A165" s="87" t="s">
        <v>541</v>
      </c>
      <c r="B165" s="87" t="s">
        <v>535</v>
      </c>
      <c r="C165" s="87" t="s">
        <v>536</v>
      </c>
      <c r="D165" s="87">
        <v>105419.352</v>
      </c>
      <c r="E165" s="87">
        <v>79788.383000000002</v>
      </c>
      <c r="F165" s="87">
        <v>1.3212368522</v>
      </c>
      <c r="G165" s="87">
        <f>($F$165 -  AVERAGE($F$156,$F$157,$F$158,$F$159,$F$160,$F$161) ) / ($F$174 -  AVERAGE($F$156,$F$157,$F$158,$F$159,$F$160,$F$161) ) * 100</f>
        <v>79.048138539389186</v>
      </c>
      <c r="H165" s="87">
        <v>60</v>
      </c>
      <c r="I165" s="95">
        <f>LN($G$165)</f>
        <v>4.3700570154894107</v>
      </c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>
        <f>IF(ISTEXT($I$165),"",4)</f>
        <v>4</v>
      </c>
      <c r="V165" s="87">
        <f t="shared" si="14"/>
        <v>60</v>
      </c>
      <c r="W165" s="87">
        <f t="shared" si="15"/>
        <v>4.3700570154894107</v>
      </c>
      <c r="X165" s="87"/>
      <c r="Y165" s="87"/>
      <c r="Z165" s="98" t="s">
        <v>36</v>
      </c>
      <c r="AA165" s="100">
        <f>IFERROR(CORREL($W$162:$W$176,$V$162:$V$176)^2,"")</f>
        <v>0.98126123624098816</v>
      </c>
    </row>
    <row r="166" spans="1:30" ht="18" x14ac:dyDescent="0.35">
      <c r="A166" s="84" t="s">
        <v>542</v>
      </c>
      <c r="B166" s="84" t="s">
        <v>535</v>
      </c>
      <c r="C166" s="84" t="s">
        <v>536</v>
      </c>
      <c r="D166" s="84">
        <v>100328.742</v>
      </c>
      <c r="E166" s="84">
        <v>81074.773000000001</v>
      </c>
      <c r="F166" s="84">
        <v>1.2374840939</v>
      </c>
      <c r="G166" s="84">
        <f>($F$166 -  AVERAGE($F$156,$F$157,$F$158,$F$159,$F$160,$F$161) ) / ($F$175 -  AVERAGE($F$156,$F$157,$F$158,$F$159,$F$160,$F$161) ) * 100</f>
        <v>75.955717546008856</v>
      </c>
      <c r="H166" s="84">
        <v>60</v>
      </c>
      <c r="I166" s="94">
        <f>LN($G$166)</f>
        <v>4.3301505066034682</v>
      </c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>
        <f>IF(ISTEXT($I$166),"",5)</f>
        <v>5</v>
      </c>
      <c r="V166" s="84">
        <f t="shared" si="14"/>
        <v>60</v>
      </c>
      <c r="W166" s="84">
        <f t="shared" si="15"/>
        <v>4.3301505066034682</v>
      </c>
      <c r="X166" s="84"/>
      <c r="Y166" s="84"/>
      <c r="Z166" s="98" t="s">
        <v>37</v>
      </c>
      <c r="AA166" s="109">
        <f>IF(AA163&gt;0,"",IFERROR(LN(2) /ABS(AA163),0))</f>
        <v>188.99374341923649</v>
      </c>
    </row>
    <row r="167" spans="1:30" ht="18.75" x14ac:dyDescent="0.35">
      <c r="A167" s="87" t="s">
        <v>543</v>
      </c>
      <c r="B167" s="87" t="s">
        <v>535</v>
      </c>
      <c r="C167" s="87" t="s">
        <v>536</v>
      </c>
      <c r="D167" s="87">
        <v>105205.742</v>
      </c>
      <c r="E167" s="87">
        <v>81608.851999999999</v>
      </c>
      <c r="F167" s="87">
        <v>1.2891462067999999</v>
      </c>
      <c r="G167" s="87">
        <f>($F$167 -  AVERAGE($F$156,$F$157,$F$158,$F$159,$F$160,$F$161) ) / ($F$176 -  AVERAGE($F$156,$F$157,$F$158,$F$159,$F$160,$F$161) ) * 100</f>
        <v>79.223636375492674</v>
      </c>
      <c r="H167" s="87">
        <v>60</v>
      </c>
      <c r="I167" s="95">
        <f>LN($G$167)</f>
        <v>4.3722746933807981</v>
      </c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>
        <f>IF(ISTEXT($I$167),"",6)</f>
        <v>6</v>
      </c>
      <c r="V167" s="87">
        <f t="shared" si="14"/>
        <v>60</v>
      </c>
      <c r="W167" s="87">
        <f t="shared" si="15"/>
        <v>4.3722746933807981</v>
      </c>
      <c r="X167" s="87"/>
      <c r="Y167" s="87"/>
      <c r="Z167" s="98" t="s">
        <v>38</v>
      </c>
      <c r="AA167" s="99">
        <f>IF(AA163&gt;0,0,IFERROR(ABS(AA163 * 1000 / 0.5),0))</f>
        <v>7.3351336189195155</v>
      </c>
    </row>
    <row r="168" spans="1:30" ht="15.75" thickBot="1" x14ac:dyDescent="0.3">
      <c r="A168" s="84" t="s">
        <v>544</v>
      </c>
      <c r="B168" s="84" t="s">
        <v>535</v>
      </c>
      <c r="C168" s="84" t="s">
        <v>536</v>
      </c>
      <c r="D168" s="84">
        <v>109116.18799999999</v>
      </c>
      <c r="E168" s="84">
        <v>74031.664000000004</v>
      </c>
      <c r="F168" s="84">
        <v>1.4739124058999999</v>
      </c>
      <c r="G168" s="84">
        <f>($F$168 -  AVERAGE($F$156,$F$157,$F$158,$F$159,$F$160,$F$161) ) / ($F$174 -  AVERAGE($F$156,$F$157,$F$158,$F$159,$F$160,$F$161) ) * 100</f>
        <v>88.182827431787388</v>
      </c>
      <c r="H168" s="84">
        <v>30</v>
      </c>
      <c r="I168" s="94">
        <f>LN($G$168)</f>
        <v>4.4794122437363066</v>
      </c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>
        <f>IF(ISTEXT($I$168),"",7)</f>
        <v>7</v>
      </c>
      <c r="V168" s="84">
        <f t="shared" si="14"/>
        <v>30</v>
      </c>
      <c r="W168" s="84">
        <f t="shared" si="15"/>
        <v>4.4794122437363066</v>
      </c>
      <c r="X168" s="84"/>
      <c r="Y168" s="84"/>
      <c r="Z168" s="103" t="s">
        <v>7</v>
      </c>
      <c r="AA168" s="104" t="s">
        <v>39</v>
      </c>
    </row>
    <row r="169" spans="1:30" x14ac:dyDescent="0.25">
      <c r="A169" s="87" t="s">
        <v>545</v>
      </c>
      <c r="B169" s="87" t="s">
        <v>535</v>
      </c>
      <c r="C169" s="87" t="s">
        <v>536</v>
      </c>
      <c r="D169" s="87">
        <v>100875.984</v>
      </c>
      <c r="E169" s="87">
        <v>73430.820000000007</v>
      </c>
      <c r="F169" s="87">
        <v>1.3737553795999999</v>
      </c>
      <c r="G169" s="87">
        <f>($F$169 -  AVERAGE($F$156,$F$157,$F$158,$F$159,$F$160,$F$161) ) / ($F$175 -  AVERAGE($F$156,$F$157,$F$158,$F$159,$F$160,$F$161) ) * 100</f>
        <v>84.320206010014175</v>
      </c>
      <c r="H169" s="87">
        <v>30</v>
      </c>
      <c r="I169" s="95">
        <f>LN($G$169)</f>
        <v>4.4346215279828352</v>
      </c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>
        <f>IF(ISTEXT($I$169),"",8)</f>
        <v>8</v>
      </c>
      <c r="V169" s="87">
        <f t="shared" si="14"/>
        <v>30</v>
      </c>
      <c r="W169" s="87">
        <f t="shared" si="15"/>
        <v>4.4346215279828352</v>
      </c>
      <c r="X169" s="87"/>
      <c r="Y169" s="87"/>
    </row>
    <row r="170" spans="1:30" x14ac:dyDescent="0.25">
      <c r="A170" s="84" t="s">
        <v>546</v>
      </c>
      <c r="B170" s="84" t="s">
        <v>535</v>
      </c>
      <c r="C170" s="84" t="s">
        <v>536</v>
      </c>
      <c r="D170" s="84">
        <v>100408.258</v>
      </c>
      <c r="E170" s="84">
        <v>71122.656000000003</v>
      </c>
      <c r="F170" s="84">
        <v>1.4117619286</v>
      </c>
      <c r="G170" s="84">
        <f>($F$170 -  AVERAGE($F$156,$F$157,$F$158,$F$159,$F$160,$F$161) ) / ($F$176 -  AVERAGE($F$156,$F$157,$F$158,$F$159,$F$160,$F$161) ) * 100</f>
        <v>86.759141608153286</v>
      </c>
      <c r="H170" s="84">
        <v>30</v>
      </c>
      <c r="I170" s="94">
        <f>LN($G$170)</f>
        <v>4.4631357920433539</v>
      </c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f>IF(ISTEXT($I$170),"",9)</f>
        <v>9</v>
      </c>
      <c r="V170" s="84">
        <f t="shared" si="14"/>
        <v>30</v>
      </c>
      <c r="W170" s="84">
        <f t="shared" si="15"/>
        <v>4.4631357920433539</v>
      </c>
      <c r="X170" s="84"/>
      <c r="Y170" s="84"/>
    </row>
    <row r="171" spans="1:30" x14ac:dyDescent="0.25">
      <c r="A171" s="87" t="s">
        <v>547</v>
      </c>
      <c r="B171" s="87" t="s">
        <v>535</v>
      </c>
      <c r="C171" s="87" t="s">
        <v>536</v>
      </c>
      <c r="D171" s="87">
        <v>132454.391</v>
      </c>
      <c r="E171" s="87">
        <v>86823.547000000006</v>
      </c>
      <c r="F171" s="87">
        <v>1.5255583949</v>
      </c>
      <c r="G171" s="87">
        <f>($F$171 -  AVERAGE($F$156,$F$157,$F$158,$F$159,$F$160,$F$161) ) / ($F$174 -  AVERAGE($F$156,$F$157,$F$158,$F$159,$F$160,$F$161) ) * 100</f>
        <v>91.272844337717359</v>
      </c>
      <c r="H171" s="87">
        <v>15</v>
      </c>
      <c r="I171" s="95">
        <f>LN($G$171)</f>
        <v>4.5138533100370344</v>
      </c>
      <c r="J171" s="88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>
        <f>IF(ISTEXT($I$171),"",10)</f>
        <v>10</v>
      </c>
      <c r="V171" s="87">
        <f t="shared" si="14"/>
        <v>15</v>
      </c>
      <c r="W171" s="87">
        <f t="shared" si="15"/>
        <v>4.5138533100370344</v>
      </c>
      <c r="X171" s="87"/>
      <c r="Y171" s="87"/>
    </row>
    <row r="172" spans="1:30" x14ac:dyDescent="0.25">
      <c r="A172" s="84" t="s">
        <v>548</v>
      </c>
      <c r="B172" s="84" t="s">
        <v>535</v>
      </c>
      <c r="C172" s="84" t="s">
        <v>536</v>
      </c>
      <c r="D172" s="84">
        <v>113508.359</v>
      </c>
      <c r="E172" s="84">
        <v>72704.016000000003</v>
      </c>
      <c r="F172" s="84">
        <v>1.5612391892999999</v>
      </c>
      <c r="G172" s="84">
        <f>($F$172 -  AVERAGE($F$156,$F$157,$F$158,$F$159,$F$160,$F$161) ) / ($F$175 -  AVERAGE($F$156,$F$157,$F$158,$F$159,$F$160,$F$161) ) * 100</f>
        <v>95.828178180144079</v>
      </c>
      <c r="H172" s="84">
        <v>15</v>
      </c>
      <c r="I172" s="94">
        <f>LN($G$172)</f>
        <v>4.5625567772195605</v>
      </c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>
        <f>IF(ISTEXT($I$172),"",11)</f>
        <v>11</v>
      </c>
      <c r="V172" s="84">
        <f t="shared" si="14"/>
        <v>15</v>
      </c>
      <c r="W172" s="84">
        <f t="shared" si="15"/>
        <v>4.5625567772195605</v>
      </c>
      <c r="X172" s="84"/>
      <c r="Y172" s="84"/>
    </row>
    <row r="173" spans="1:30" x14ac:dyDescent="0.25">
      <c r="A173" s="87" t="s">
        <v>549</v>
      </c>
      <c r="B173" s="87" t="s">
        <v>535</v>
      </c>
      <c r="C173" s="87" t="s">
        <v>536</v>
      </c>
      <c r="D173" s="87">
        <v>120241.609</v>
      </c>
      <c r="E173" s="87">
        <v>77911.156000000003</v>
      </c>
      <c r="F173" s="87">
        <v>1.5433169673</v>
      </c>
      <c r="G173" s="87">
        <f>($F$173 -  AVERAGE($F$156,$F$157,$F$158,$F$159,$F$160,$F$161) ) / ($F$176 -  AVERAGE($F$156,$F$157,$F$158,$F$159,$F$160,$F$161) ) * 100</f>
        <v>94.84402393771046</v>
      </c>
      <c r="H173" s="87">
        <v>15</v>
      </c>
      <c r="I173" s="95">
        <f>LN($G$173)</f>
        <v>4.5522336889950505</v>
      </c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>
        <f>IF(ISTEXT($I$173),"",12)</f>
        <v>12</v>
      </c>
      <c r="V173" s="87">
        <f t="shared" si="14"/>
        <v>15</v>
      </c>
      <c r="W173" s="87">
        <f t="shared" si="15"/>
        <v>4.5522336889950505</v>
      </c>
      <c r="X173" s="87"/>
      <c r="Y173" s="87"/>
    </row>
    <row r="174" spans="1:30" x14ac:dyDescent="0.25">
      <c r="A174" s="84" t="s">
        <v>550</v>
      </c>
      <c r="B174" s="84" t="s">
        <v>535</v>
      </c>
      <c r="C174" s="84" t="s">
        <v>536</v>
      </c>
      <c r="D174" s="84">
        <v>125331.617</v>
      </c>
      <c r="E174" s="84">
        <v>74985</v>
      </c>
      <c r="F174" s="84">
        <v>1.6714225112000001</v>
      </c>
      <c r="G174" s="84">
        <f>($F$174 -  AVERAGE($F$156,$F$157,$F$158,$F$159,$F$160,$F$161) ) / ($F$174 -  AVERAGE($F$156,$F$157,$F$158,$F$159,$F$160,$F$161) ) * 100</f>
        <v>100</v>
      </c>
      <c r="H174" s="84">
        <v>0</v>
      </c>
      <c r="I174" s="94">
        <f>LN($G$174)</f>
        <v>4.6051701859880918</v>
      </c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>
        <f>IF(ISTEXT($I$174),"",13)</f>
        <v>13</v>
      </c>
      <c r="V174" s="84">
        <f t="shared" si="14"/>
        <v>0</v>
      </c>
      <c r="W174" s="84">
        <f t="shared" si="15"/>
        <v>4.6051701859880918</v>
      </c>
      <c r="X174" s="84"/>
      <c r="Y174" s="84"/>
    </row>
    <row r="175" spans="1:30" x14ac:dyDescent="0.25">
      <c r="A175" s="87" t="s">
        <v>551</v>
      </c>
      <c r="B175" s="87" t="s">
        <v>535</v>
      </c>
      <c r="C175" s="87" t="s">
        <v>536</v>
      </c>
      <c r="D175" s="87">
        <v>118448.742</v>
      </c>
      <c r="E175" s="87">
        <v>72703.398000000001</v>
      </c>
      <c r="F175" s="87">
        <v>1.6292050338999999</v>
      </c>
      <c r="G175" s="87">
        <f>($F$175 -  AVERAGE($F$156,$F$157,$F$158,$F$159,$F$160,$F$161) ) / ($F$175 -  AVERAGE($F$156,$F$157,$F$158,$F$159,$F$160,$F$161) ) * 100</f>
        <v>100</v>
      </c>
      <c r="H175" s="87">
        <v>0</v>
      </c>
      <c r="I175" s="95">
        <f>LN($G$175)</f>
        <v>4.6051701859880918</v>
      </c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>
        <f>IF(ISTEXT($I$175),"",14)</f>
        <v>14</v>
      </c>
      <c r="V175" s="87">
        <f t="shared" si="14"/>
        <v>0</v>
      </c>
      <c r="W175" s="87">
        <f t="shared" si="15"/>
        <v>4.6051701859880918</v>
      </c>
      <c r="X175" s="87"/>
      <c r="Y175" s="87"/>
    </row>
    <row r="176" spans="1:30" x14ac:dyDescent="0.25">
      <c r="A176" s="84" t="s">
        <v>552</v>
      </c>
      <c r="B176" s="84" t="s">
        <v>535</v>
      </c>
      <c r="C176" s="84" t="s">
        <v>536</v>
      </c>
      <c r="D176" s="84">
        <v>127814.516</v>
      </c>
      <c r="E176" s="84">
        <v>78548.085999999996</v>
      </c>
      <c r="F176" s="84">
        <v>1.6272136281</v>
      </c>
      <c r="G176" s="84">
        <f>($F$176 -  AVERAGE($F$156,$F$157,$F$158,$F$159,$F$160,$F$161) ) / ($F$176 -  AVERAGE($F$156,$F$157,$F$158,$F$159,$F$160,$F$161) ) * 100</f>
        <v>100</v>
      </c>
      <c r="H176" s="84">
        <v>0</v>
      </c>
      <c r="I176" s="94">
        <f>LN($G$176)</f>
        <v>4.6051701859880918</v>
      </c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>
        <f>IF(ISTEXT($I$176),"",15)</f>
        <v>15</v>
      </c>
      <c r="V176" s="84">
        <f t="shared" si="14"/>
        <v>0</v>
      </c>
      <c r="W176" s="84">
        <f t="shared" si="15"/>
        <v>4.6051701859880918</v>
      </c>
      <c r="X176" s="84"/>
      <c r="Y176" s="84"/>
    </row>
    <row r="177" spans="1:30" ht="15.75" thickBot="1" x14ac:dyDescent="0.3">
      <c r="A177" s="87"/>
      <c r="B177" s="87"/>
      <c r="C177" s="87"/>
      <c r="D177" s="87"/>
      <c r="E177" s="87"/>
      <c r="F177" s="87"/>
      <c r="G177" s="87"/>
      <c r="H177" s="87"/>
      <c r="I177" s="87"/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30" ht="16.5" thickTop="1" thickBot="1" x14ac:dyDescent="0.3">
      <c r="A178" s="84" t="s">
        <v>402</v>
      </c>
      <c r="B178" s="84" t="s">
        <v>553</v>
      </c>
      <c r="C178" s="84"/>
      <c r="D178" s="84"/>
      <c r="E178" s="84">
        <v>78846.562999999995</v>
      </c>
      <c r="F178" s="84">
        <v>0</v>
      </c>
      <c r="G178" s="84"/>
      <c r="H178" s="84"/>
      <c r="I178" s="84"/>
      <c r="J178" s="85"/>
      <c r="K178" s="84"/>
      <c r="L178" s="84"/>
      <c r="M178" s="84"/>
      <c r="N178" s="84"/>
      <c r="O178" s="84"/>
      <c r="P178" s="84"/>
      <c r="Q178" s="84"/>
      <c r="R178" s="84" t="s">
        <v>554</v>
      </c>
      <c r="S178" s="84"/>
      <c r="T178" s="84">
        <v>9</v>
      </c>
      <c r="U178" s="84"/>
      <c r="V178" s="84"/>
      <c r="W178" s="84"/>
      <c r="X178" s="84"/>
      <c r="Y178" s="84"/>
      <c r="Z178" s="86" t="s">
        <v>28</v>
      </c>
      <c r="AA178" s="86" t="s">
        <v>29</v>
      </c>
      <c r="AB178" s="86" t="s">
        <v>30</v>
      </c>
      <c r="AC178" s="86" t="s">
        <v>31</v>
      </c>
      <c r="AD178" s="86" t="s">
        <v>32</v>
      </c>
    </row>
    <row r="179" spans="1:30" ht="15.75" thickTop="1" x14ac:dyDescent="0.25">
      <c r="A179" s="87" t="s">
        <v>406</v>
      </c>
      <c r="B179" s="87" t="s">
        <v>553</v>
      </c>
      <c r="C179" s="87" t="s">
        <v>555</v>
      </c>
      <c r="D179" s="87">
        <v>7.0679999999999996</v>
      </c>
      <c r="E179" s="87">
        <v>75100.391000000003</v>
      </c>
      <c r="F179" s="87">
        <v>9.4114E-5</v>
      </c>
      <c r="G179" s="87"/>
      <c r="H179" s="87"/>
      <c r="I179" s="87"/>
      <c r="J179" s="88"/>
      <c r="K179" s="87"/>
      <c r="L179" s="87"/>
      <c r="M179" s="87"/>
      <c r="N179" s="87"/>
      <c r="O179" s="87"/>
      <c r="P179" s="87"/>
      <c r="Q179" s="87"/>
      <c r="R179" s="87" t="s">
        <v>28</v>
      </c>
      <c r="S179" s="87"/>
      <c r="T179" s="87">
        <v>184</v>
      </c>
      <c r="U179" s="87"/>
      <c r="V179" s="87"/>
      <c r="W179" s="87"/>
      <c r="X179" s="87"/>
      <c r="Y179" s="87"/>
      <c r="Z179" s="89">
        <f>$H$184</f>
        <v>120</v>
      </c>
      <c r="AA179" s="91" t="str">
        <f>IF(ISTEXT($I$184),TEXT($G$184/100,"0.00%"),$G$184 / 100)</f>
        <v>10.82%</v>
      </c>
      <c r="AB179" s="106" t="str">
        <f>IF(ISTEXT($I$185),TEXT($G$185/100,"0.00%"),$G$185 / 100)</f>
        <v>9.60%</v>
      </c>
      <c r="AC179" s="106" t="str">
        <f>IF(ISTEXT($I$186),TEXT($G$186/100,"0.00%"),$G$186 / 100)</f>
        <v>9.97%</v>
      </c>
      <c r="AD179" s="91" t="str">
        <f>IFERROR(AVERAGE($AA$179:$AC$179),"")</f>
        <v/>
      </c>
    </row>
    <row r="180" spans="1:30" x14ac:dyDescent="0.25">
      <c r="A180" s="84" t="s">
        <v>407</v>
      </c>
      <c r="B180" s="84" t="s">
        <v>553</v>
      </c>
      <c r="C180" s="84"/>
      <c r="D180" s="84"/>
      <c r="E180" s="84">
        <v>81869.991999999998</v>
      </c>
      <c r="F180" s="84">
        <v>0</v>
      </c>
      <c r="G180" s="84"/>
      <c r="H180" s="84"/>
      <c r="I180" s="84"/>
      <c r="J180" s="85"/>
      <c r="K180" s="84"/>
      <c r="L180" s="84"/>
      <c r="M180" s="84"/>
      <c r="N180" s="84"/>
      <c r="O180" s="84"/>
      <c r="P180" s="84"/>
      <c r="Q180" s="84"/>
      <c r="R180" s="84" t="s">
        <v>33</v>
      </c>
      <c r="S180" s="84"/>
      <c r="T180" s="84">
        <v>198</v>
      </c>
      <c r="U180" s="84"/>
      <c r="V180" s="84"/>
      <c r="W180" s="84"/>
      <c r="X180" s="84"/>
      <c r="Y180" s="84"/>
      <c r="Z180" s="89">
        <f>$H$187</f>
        <v>60</v>
      </c>
      <c r="AA180" s="91">
        <f>IF(ISTEXT($I$187),TEXT($G$187/100,"0.00%"),$G$187 / 100)</f>
        <v>0.17098722079823131</v>
      </c>
      <c r="AB180" s="91">
        <f>IF(ISTEXT($I$188),TEXT($G$188/100,"0.00%"),$G$188 / 100)</f>
        <v>0.15657667579443382</v>
      </c>
      <c r="AC180" s="91">
        <f>IF(ISTEXT($I$189),TEXT($G$189/100,"0.00%"),$G$189 / 100)</f>
        <v>0.15799645779402507</v>
      </c>
      <c r="AD180" s="91">
        <f>IFERROR(AVERAGE($AA$180:$AC$180),"")</f>
        <v>0.16185345146223007</v>
      </c>
    </row>
    <row r="181" spans="1:30" x14ac:dyDescent="0.25">
      <c r="A181" s="87" t="s">
        <v>408</v>
      </c>
      <c r="B181" s="87" t="s">
        <v>553</v>
      </c>
      <c r="C181" s="87" t="s">
        <v>555</v>
      </c>
      <c r="D181" s="87">
        <v>1.7809999999999999</v>
      </c>
      <c r="E181" s="87">
        <v>91204.976999999999</v>
      </c>
      <c r="F181" s="87">
        <v>1.9527399999999999E-5</v>
      </c>
      <c r="G181" s="87"/>
      <c r="H181" s="87"/>
      <c r="I181" s="87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9">
        <f>$H$190</f>
        <v>30</v>
      </c>
      <c r="AA181" s="91">
        <f>IF(ISTEXT($I$190),TEXT($G$190/100,"0.00%"),$G$190 / 100)</f>
        <v>0.34118562277001019</v>
      </c>
      <c r="AB181" s="91">
        <f>IF(ISTEXT($I$191),TEXT($G$191/100,"0.00%"),$G$191 / 100)</f>
        <v>0.29117098119836621</v>
      </c>
      <c r="AC181" s="91">
        <f>IF(ISTEXT($I$192),TEXT($G$192/100,"0.00%"),$G$192 / 100)</f>
        <v>0.31363212733862283</v>
      </c>
      <c r="AD181" s="91">
        <f>IFERROR(AVERAGE($AA$181:$AC$181),"")</f>
        <v>0.31532957710233306</v>
      </c>
    </row>
    <row r="182" spans="1:30" x14ac:dyDescent="0.25">
      <c r="A182" s="84" t="s">
        <v>409</v>
      </c>
      <c r="B182" s="84" t="s">
        <v>553</v>
      </c>
      <c r="C182" s="84"/>
      <c r="D182" s="84"/>
      <c r="E182" s="84">
        <v>81834.608999999997</v>
      </c>
      <c r="F182" s="84">
        <v>0</v>
      </c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9">
        <f>$H$193</f>
        <v>15</v>
      </c>
      <c r="AA182" s="91">
        <f>IF(ISTEXT($I$193),TEXT($G$193/100,"0.00%"),$G$193 / 100)</f>
        <v>0.51746544600386746</v>
      </c>
      <c r="AB182" s="91">
        <f>IF(ISTEXT($I$194),TEXT($G$194/100,"0.00%"),$G$194 / 100)</f>
        <v>0.45899944277856819</v>
      </c>
      <c r="AC182" s="91">
        <f>IF(ISTEXT($I$195),TEXT($G$195/100,"0.00%"),$G$195 / 100)</f>
        <v>0.50233844279310669</v>
      </c>
      <c r="AD182" s="91">
        <f>IFERROR(AVERAGE($AA$182:$AC$182),"")</f>
        <v>0.49293444385851409</v>
      </c>
    </row>
    <row r="183" spans="1:30" ht="15.75" thickBot="1" x14ac:dyDescent="0.3">
      <c r="A183" s="87" t="s">
        <v>410</v>
      </c>
      <c r="B183" s="87" t="s">
        <v>553</v>
      </c>
      <c r="C183" s="87" t="s">
        <v>555</v>
      </c>
      <c r="D183" s="87">
        <v>4.1349999999999998</v>
      </c>
      <c r="E183" s="87">
        <v>82268.156000000003</v>
      </c>
      <c r="F183" s="87">
        <v>5.0262500000000002E-5</v>
      </c>
      <c r="G183" s="87"/>
      <c r="H183" s="87"/>
      <c r="I183" s="87"/>
      <c r="J183" s="88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92">
        <f>$H$196</f>
        <v>0</v>
      </c>
      <c r="AA183" s="93">
        <f>IF(ISTEXT($I$196),TEXT($G$196/100,"0.00%"),$G$196 / 100)</f>
        <v>1</v>
      </c>
      <c r="AB183" s="93">
        <f>IF(ISTEXT($I$197),TEXT($G$197/100,"0.00%"),$G$197 / 100)</f>
        <v>1</v>
      </c>
      <c r="AC183" s="93">
        <f>IF(ISTEXT($I$198),TEXT($G$198/100,"0.00%"),$G$198 / 100)</f>
        <v>1</v>
      </c>
      <c r="AD183" s="93">
        <f>IFERROR(AVERAGE($AA$183:$AC$183),"")</f>
        <v>1</v>
      </c>
    </row>
    <row r="184" spans="1:30" ht="16.5" thickTop="1" thickBot="1" x14ac:dyDescent="0.3">
      <c r="A184" s="84" t="s">
        <v>556</v>
      </c>
      <c r="B184" s="84" t="s">
        <v>553</v>
      </c>
      <c r="C184" s="84" t="s">
        <v>555</v>
      </c>
      <c r="D184" s="84">
        <v>10998.484</v>
      </c>
      <c r="E184" s="84">
        <v>76836.945000000007</v>
      </c>
      <c r="F184" s="84">
        <v>0.14314056859999999</v>
      </c>
      <c r="G184" s="84">
        <f>($F$184 -  AVERAGE($F$178,$F$179,$F$180,$F$181,$F$182,$F$183) ) / ($F$196 -  AVERAGE($F$178,$F$179,$F$180,$F$181,$F$182,$F$183) ) * 100</f>
        <v>10.817169801610058</v>
      </c>
      <c r="H184" s="84">
        <v>120</v>
      </c>
      <c r="I184" s="94" t="str">
        <f>TEXT(LN($G$184),"0.000")</f>
        <v>2.381</v>
      </c>
      <c r="J184" s="85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 t="str">
        <f>IF(ISTEXT($I$184),"",1)</f>
        <v/>
      </c>
      <c r="V184" s="84">
        <f t="shared" ref="V184:V198" si="16">IFERROR(INDEX($H$184:$H$198,SMALL($U$184:$U$198,ROW(W1)),1),"")</f>
        <v>60</v>
      </c>
      <c r="W184" s="84">
        <f t="shared" ref="W184:W198" si="17">IFERROR(INDEX($I$184:$I$198,SMALL($U$184:$U$198,ROW(I1)),1),"")</f>
        <v>2.8390037285419401</v>
      </c>
      <c r="X184" s="84"/>
      <c r="Y184" s="84"/>
    </row>
    <row r="185" spans="1:30" x14ac:dyDescent="0.25">
      <c r="A185" s="87" t="s">
        <v>557</v>
      </c>
      <c r="B185" s="87" t="s">
        <v>553</v>
      </c>
      <c r="C185" s="87" t="s">
        <v>555</v>
      </c>
      <c r="D185" s="87">
        <v>8708.02</v>
      </c>
      <c r="E185" s="87">
        <v>76169.914000000004</v>
      </c>
      <c r="F185" s="87">
        <v>0.114323616</v>
      </c>
      <c r="G185" s="87">
        <f>($F$185 -  AVERAGE($F$178,$F$179,$F$180,$F$181,$F$182,$F$183) ) / ($F$197 -  AVERAGE($F$178,$F$179,$F$180,$F$181,$F$182,$F$183) ) * 100</f>
        <v>9.6044020045245233</v>
      </c>
      <c r="H185" s="87">
        <v>120</v>
      </c>
      <c r="I185" s="95" t="str">
        <f>TEXT(LN($G$185),"0.000")</f>
        <v>2.262</v>
      </c>
      <c r="J185" s="88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 t="str">
        <f>IF(ISTEXT($I$185),"",2)</f>
        <v/>
      </c>
      <c r="V185" s="87">
        <f t="shared" si="16"/>
        <v>60</v>
      </c>
      <c r="W185" s="87">
        <f t="shared" si="17"/>
        <v>2.7509607381826617</v>
      </c>
      <c r="X185" s="87"/>
      <c r="Y185" s="87"/>
      <c r="Z185" s="96" t="s">
        <v>34</v>
      </c>
      <c r="AA185" s="108">
        <f>IFERROR(SLOPE($W$184:$W$198,$V$184:$V$198),"")</f>
        <v>-2.9384593575870605E-2</v>
      </c>
    </row>
    <row r="186" spans="1:30" x14ac:dyDescent="0.25">
      <c r="A186" s="84" t="s">
        <v>558</v>
      </c>
      <c r="B186" s="84" t="s">
        <v>553</v>
      </c>
      <c r="C186" s="84" t="s">
        <v>555</v>
      </c>
      <c r="D186" s="84">
        <v>9971.5939999999991</v>
      </c>
      <c r="E186" s="84">
        <v>77289.148000000001</v>
      </c>
      <c r="F186" s="84">
        <v>0.1290167411</v>
      </c>
      <c r="G186" s="84">
        <f>($F$186 -  AVERAGE($F$178,$F$179,$F$180,$F$181,$F$182,$F$183) ) / ($F$198 -  AVERAGE($F$178,$F$179,$F$180,$F$181,$F$182,$F$183) ) * 100</f>
        <v>9.9662471274692308</v>
      </c>
      <c r="H186" s="84">
        <v>120</v>
      </c>
      <c r="I186" s="94" t="str">
        <f>TEXT(LN($G$186),"0.000")</f>
        <v>2.299</v>
      </c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 t="str">
        <f>IF(ISTEXT($I$186),"",3)</f>
        <v/>
      </c>
      <c r="V186" s="84">
        <f t="shared" si="16"/>
        <v>60</v>
      </c>
      <c r="W186" s="84">
        <f t="shared" si="17"/>
        <v>2.7599875207564533</v>
      </c>
      <c r="X186" s="84"/>
      <c r="Y186" s="84"/>
      <c r="Z186" s="98" t="s">
        <v>35</v>
      </c>
      <c r="AA186" s="99">
        <f>IFERROR(INTERCEPT($W$184:$W$198,$V$184:$V$198),"")</f>
        <v>4.4548269049724896</v>
      </c>
    </row>
    <row r="187" spans="1:30" ht="17.25" x14ac:dyDescent="0.25">
      <c r="A187" s="87" t="s">
        <v>559</v>
      </c>
      <c r="B187" s="87" t="s">
        <v>553</v>
      </c>
      <c r="C187" s="87" t="s">
        <v>555</v>
      </c>
      <c r="D187" s="87">
        <v>18275.238000000001</v>
      </c>
      <c r="E187" s="87">
        <v>80775.702999999994</v>
      </c>
      <c r="F187" s="87">
        <v>0.22624672169999999</v>
      </c>
      <c r="G187" s="87">
        <f>($F$187 -  AVERAGE($F$178,$F$179,$F$180,$F$181,$F$182,$F$183) ) / ($F$196 -  AVERAGE($F$178,$F$179,$F$180,$F$181,$F$182,$F$183) ) * 100</f>
        <v>17.09872207982313</v>
      </c>
      <c r="H187" s="87">
        <v>60</v>
      </c>
      <c r="I187" s="95">
        <f>LN($G$187)</f>
        <v>2.8390037285419401</v>
      </c>
      <c r="J187" s="88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>
        <f>IF(ISTEXT($I$187),"",4)</f>
        <v>4</v>
      </c>
      <c r="V187" s="87">
        <f t="shared" si="16"/>
        <v>30</v>
      </c>
      <c r="W187" s="87">
        <f t="shared" si="17"/>
        <v>3.5298415844848301</v>
      </c>
      <c r="X187" s="87"/>
      <c r="Y187" s="87"/>
      <c r="Z187" s="98" t="s">
        <v>36</v>
      </c>
      <c r="AA187" s="100">
        <f>IFERROR(CORREL($W$184:$W$198,$V$184:$V$198)^2,"")</f>
        <v>0.96119568381792231</v>
      </c>
    </row>
    <row r="188" spans="1:30" ht="18" x14ac:dyDescent="0.35">
      <c r="A188" s="84" t="s">
        <v>560</v>
      </c>
      <c r="B188" s="84" t="s">
        <v>553</v>
      </c>
      <c r="C188" s="84" t="s">
        <v>555</v>
      </c>
      <c r="D188" s="84">
        <v>14504.064</v>
      </c>
      <c r="E188" s="84">
        <v>77828.226999999999</v>
      </c>
      <c r="F188" s="84">
        <v>0.1863599437</v>
      </c>
      <c r="G188" s="84">
        <f>($F$188 -  AVERAGE($F$178,$F$179,$F$180,$F$181,$F$182,$F$183) ) / ($F$197 -  AVERAGE($F$178,$F$179,$F$180,$F$181,$F$182,$F$183) ) * 100</f>
        <v>15.657667579443382</v>
      </c>
      <c r="H188" s="84">
        <v>60</v>
      </c>
      <c r="I188" s="94">
        <f>LN($G$188)</f>
        <v>2.7509607381826617</v>
      </c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>
        <f>IF(ISTEXT($I$188),"",5)</f>
        <v>5</v>
      </c>
      <c r="V188" s="84">
        <f t="shared" si="16"/>
        <v>30</v>
      </c>
      <c r="W188" s="84">
        <f t="shared" si="17"/>
        <v>3.371325565884709</v>
      </c>
      <c r="X188" s="84"/>
      <c r="Y188" s="84"/>
      <c r="Z188" s="98" t="s">
        <v>37</v>
      </c>
      <c r="AA188" s="102">
        <f>IF(AA185&gt;0,"",IFERROR(LN(2) /ABS(AA185),0))</f>
        <v>23.588795903208567</v>
      </c>
    </row>
    <row r="189" spans="1:30" ht="18.75" x14ac:dyDescent="0.35">
      <c r="A189" s="87" t="s">
        <v>561</v>
      </c>
      <c r="B189" s="87" t="s">
        <v>553</v>
      </c>
      <c r="C189" s="87" t="s">
        <v>555</v>
      </c>
      <c r="D189" s="87">
        <v>16180.418</v>
      </c>
      <c r="E189" s="87">
        <v>79115.562999999995</v>
      </c>
      <c r="F189" s="87">
        <v>0.20451624669999999</v>
      </c>
      <c r="G189" s="87">
        <f>($F$189 -  AVERAGE($F$178,$F$179,$F$180,$F$181,$F$182,$F$183) ) / ($F$198 -  AVERAGE($F$178,$F$179,$F$180,$F$181,$F$182,$F$183) ) * 100</f>
        <v>15.799645779402507</v>
      </c>
      <c r="H189" s="87">
        <v>60</v>
      </c>
      <c r="I189" s="95">
        <f>LN($G$189)</f>
        <v>2.7599875207564533</v>
      </c>
      <c r="J189" s="88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>
        <f>IF(ISTEXT($I$189),"",6)</f>
        <v>6</v>
      </c>
      <c r="V189" s="87">
        <f t="shared" si="16"/>
        <v>30</v>
      </c>
      <c r="W189" s="87">
        <f t="shared" si="17"/>
        <v>3.4456356371054935</v>
      </c>
      <c r="X189" s="87"/>
      <c r="Y189" s="87"/>
      <c r="Z189" s="98" t="s">
        <v>38</v>
      </c>
      <c r="AA189" s="102">
        <f>IF(AA185&gt;0,0,IFERROR(ABS(AA185 * 1000 / 0.5),0))</f>
        <v>58.769187151741214</v>
      </c>
    </row>
    <row r="190" spans="1:30" ht="15.75" thickBot="1" x14ac:dyDescent="0.3">
      <c r="A190" s="84" t="s">
        <v>562</v>
      </c>
      <c r="B190" s="84" t="s">
        <v>553</v>
      </c>
      <c r="C190" s="84" t="s">
        <v>555</v>
      </c>
      <c r="D190" s="84">
        <v>33783.695</v>
      </c>
      <c r="E190" s="84">
        <v>74838.304999999993</v>
      </c>
      <c r="F190" s="84">
        <v>0.45142250350000002</v>
      </c>
      <c r="G190" s="84">
        <f>($F$190 -  AVERAGE($F$178,$F$179,$F$180,$F$181,$F$182,$F$183) ) / ($F$196 -  AVERAGE($F$178,$F$179,$F$180,$F$181,$F$182,$F$183) ) * 100</f>
        <v>34.118562277001018</v>
      </c>
      <c r="H190" s="84">
        <v>30</v>
      </c>
      <c r="I190" s="94">
        <f>LN($G$190)</f>
        <v>3.5298415844848301</v>
      </c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>
        <f>IF(ISTEXT($I$190),"",7)</f>
        <v>7</v>
      </c>
      <c r="V190" s="84">
        <f t="shared" si="16"/>
        <v>15</v>
      </c>
      <c r="W190" s="84">
        <f t="shared" si="17"/>
        <v>3.946357658909176</v>
      </c>
      <c r="X190" s="84"/>
      <c r="Y190" s="84"/>
      <c r="Z190" s="103" t="s">
        <v>7</v>
      </c>
      <c r="AA190" s="104" t="s">
        <v>563</v>
      </c>
    </row>
    <row r="191" spans="1:30" x14ac:dyDescent="0.25">
      <c r="A191" s="87" t="s">
        <v>564</v>
      </c>
      <c r="B191" s="87" t="s">
        <v>553</v>
      </c>
      <c r="C191" s="87" t="s">
        <v>555</v>
      </c>
      <c r="D191" s="87">
        <v>26406.186000000002</v>
      </c>
      <c r="E191" s="87">
        <v>76201.148000000001</v>
      </c>
      <c r="F191" s="87">
        <v>0.34653265329999999</v>
      </c>
      <c r="G191" s="87">
        <f>($F$191 -  AVERAGE($F$178,$F$179,$F$180,$F$181,$F$182,$F$183) ) / ($F$197 -  AVERAGE($F$178,$F$179,$F$180,$F$181,$F$182,$F$183) ) * 100</f>
        <v>29.117098119836619</v>
      </c>
      <c r="H191" s="87">
        <v>30</v>
      </c>
      <c r="I191" s="95">
        <f>LN($G$191)</f>
        <v>3.371325565884709</v>
      </c>
      <c r="J191" s="88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>
        <f>IF(ISTEXT($I$191),"",8)</f>
        <v>8</v>
      </c>
      <c r="V191" s="87">
        <f t="shared" si="16"/>
        <v>15</v>
      </c>
      <c r="W191" s="87">
        <f t="shared" si="17"/>
        <v>3.826463903075715</v>
      </c>
      <c r="X191" s="87"/>
      <c r="Y191" s="87"/>
    </row>
    <row r="192" spans="1:30" x14ac:dyDescent="0.25">
      <c r="A192" s="84" t="s">
        <v>565</v>
      </c>
      <c r="B192" s="84" t="s">
        <v>553</v>
      </c>
      <c r="C192" s="84" t="s">
        <v>555</v>
      </c>
      <c r="D192" s="84">
        <v>28852.585999999999</v>
      </c>
      <c r="E192" s="84">
        <v>71074.289000000004</v>
      </c>
      <c r="F192" s="84">
        <v>0.40594969580000001</v>
      </c>
      <c r="G192" s="84">
        <f>($F$192 -  AVERAGE($F$178,$F$179,$F$180,$F$181,$F$182,$F$183) ) / ($F$198 -  AVERAGE($F$178,$F$179,$F$180,$F$181,$F$182,$F$183) ) * 100</f>
        <v>31.363212733862284</v>
      </c>
      <c r="H192" s="84">
        <v>30</v>
      </c>
      <c r="I192" s="94">
        <f>LN($G$192)</f>
        <v>3.4456356371054935</v>
      </c>
      <c r="J192" s="85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>
        <f>IF(ISTEXT($I$192),"",9)</f>
        <v>9</v>
      </c>
      <c r="V192" s="84">
        <f t="shared" si="16"/>
        <v>15</v>
      </c>
      <c r="W192" s="84">
        <f t="shared" si="17"/>
        <v>3.9166889883653782</v>
      </c>
      <c r="X192" s="84"/>
      <c r="Y192" s="84"/>
    </row>
    <row r="193" spans="1:30" x14ac:dyDescent="0.25">
      <c r="A193" s="87" t="s">
        <v>566</v>
      </c>
      <c r="B193" s="87" t="s">
        <v>553</v>
      </c>
      <c r="C193" s="87" t="s">
        <v>555</v>
      </c>
      <c r="D193" s="87">
        <v>50552.266000000003</v>
      </c>
      <c r="E193" s="87">
        <v>73837.289000000004</v>
      </c>
      <c r="F193" s="87">
        <v>0.68464412340000003</v>
      </c>
      <c r="G193" s="87">
        <f>($F$193 -  AVERAGE($F$178,$F$179,$F$180,$F$181,$F$182,$F$183) ) / ($F$196 -  AVERAGE($F$178,$F$179,$F$180,$F$181,$F$182,$F$183) ) * 100</f>
        <v>51.746544600386748</v>
      </c>
      <c r="H193" s="87">
        <v>15</v>
      </c>
      <c r="I193" s="95">
        <f>LN($G$193)</f>
        <v>3.946357658909176</v>
      </c>
      <c r="J193" s="88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>
        <f>IF(ISTEXT($I$193),"",10)</f>
        <v>10</v>
      </c>
      <c r="V193" s="87">
        <f t="shared" si="16"/>
        <v>0</v>
      </c>
      <c r="W193" s="87">
        <f t="shared" si="17"/>
        <v>4.6051701859880918</v>
      </c>
      <c r="X193" s="87"/>
      <c r="Y193" s="87"/>
    </row>
    <row r="194" spans="1:30" x14ac:dyDescent="0.25">
      <c r="A194" s="84" t="s">
        <v>567</v>
      </c>
      <c r="B194" s="84" t="s">
        <v>553</v>
      </c>
      <c r="C194" s="84" t="s">
        <v>555</v>
      </c>
      <c r="D194" s="84">
        <v>39045.207000000002</v>
      </c>
      <c r="E194" s="84">
        <v>71477.937999999995</v>
      </c>
      <c r="F194" s="84">
        <v>0.54625536340000003</v>
      </c>
      <c r="G194" s="84">
        <f>($F$194 -  AVERAGE($F$178,$F$179,$F$180,$F$181,$F$182,$F$183) ) / ($F$197 -  AVERAGE($F$178,$F$179,$F$180,$F$181,$F$182,$F$183) ) * 100</f>
        <v>45.899944277856818</v>
      </c>
      <c r="H194" s="84">
        <v>15</v>
      </c>
      <c r="I194" s="94">
        <f>LN($G$194)</f>
        <v>3.826463903075715</v>
      </c>
      <c r="J194" s="85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>
        <f>IF(ISTEXT($I$194),"",11)</f>
        <v>11</v>
      </c>
      <c r="V194" s="84">
        <f t="shared" si="16"/>
        <v>0</v>
      </c>
      <c r="W194" s="84">
        <f t="shared" si="17"/>
        <v>4.6051701859880918</v>
      </c>
      <c r="X194" s="84"/>
      <c r="Y194" s="84"/>
    </row>
    <row r="195" spans="1:30" x14ac:dyDescent="0.25">
      <c r="A195" s="87" t="s">
        <v>568</v>
      </c>
      <c r="B195" s="87" t="s">
        <v>553</v>
      </c>
      <c r="C195" s="87" t="s">
        <v>555</v>
      </c>
      <c r="D195" s="87">
        <v>47119.23</v>
      </c>
      <c r="E195" s="87">
        <v>72470.468999999997</v>
      </c>
      <c r="F195" s="87">
        <v>0.65018524990000004</v>
      </c>
      <c r="G195" s="87">
        <f>($F$195 -  AVERAGE($F$178,$F$179,$F$180,$F$181,$F$182,$F$183) ) / ($F$198 -  AVERAGE($F$178,$F$179,$F$180,$F$181,$F$182,$F$183) ) * 100</f>
        <v>50.233844279310667</v>
      </c>
      <c r="H195" s="87">
        <v>15</v>
      </c>
      <c r="I195" s="95">
        <f>LN($G$195)</f>
        <v>3.9166889883653782</v>
      </c>
      <c r="J195" s="88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>
        <f>IF(ISTEXT($I$195),"",12)</f>
        <v>12</v>
      </c>
      <c r="V195" s="87">
        <f t="shared" si="16"/>
        <v>0</v>
      </c>
      <c r="W195" s="87">
        <f t="shared" si="17"/>
        <v>4.6051701859880918</v>
      </c>
      <c r="X195" s="87"/>
      <c r="Y195" s="87"/>
    </row>
    <row r="196" spans="1:30" x14ac:dyDescent="0.25">
      <c r="A196" s="84" t="s">
        <v>569</v>
      </c>
      <c r="B196" s="84" t="s">
        <v>553</v>
      </c>
      <c r="C196" s="84" t="s">
        <v>555</v>
      </c>
      <c r="D196" s="84">
        <v>104031.719</v>
      </c>
      <c r="E196" s="84">
        <v>78630.422000000006</v>
      </c>
      <c r="F196" s="84">
        <v>1.3230466829</v>
      </c>
      <c r="G196" s="84">
        <f>($F$196 -  AVERAGE($F$178,$F$179,$F$180,$F$181,$F$182,$F$183) ) / ($F$196 -  AVERAGE($F$178,$F$179,$F$180,$F$181,$F$182,$F$183) ) * 100</f>
        <v>100</v>
      </c>
      <c r="H196" s="84">
        <v>0</v>
      </c>
      <c r="I196" s="94">
        <f>LN($G$196)</f>
        <v>4.6051701859880918</v>
      </c>
      <c r="J196" s="85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>
        <f>IF(ISTEXT($I$196),"",13)</f>
        <v>13</v>
      </c>
      <c r="V196" s="84" t="str">
        <f t="shared" si="16"/>
        <v/>
      </c>
      <c r="W196" s="84" t="str">
        <f t="shared" si="17"/>
        <v/>
      </c>
      <c r="X196" s="84"/>
      <c r="Y196" s="84"/>
    </row>
    <row r="197" spans="1:30" x14ac:dyDescent="0.25">
      <c r="A197" s="87" t="s">
        <v>570</v>
      </c>
      <c r="B197" s="87" t="s">
        <v>553</v>
      </c>
      <c r="C197" s="87" t="s">
        <v>555</v>
      </c>
      <c r="D197" s="87">
        <v>100478.219</v>
      </c>
      <c r="E197" s="87">
        <v>84430.648000000001</v>
      </c>
      <c r="F197" s="87">
        <v>1.1900680780999999</v>
      </c>
      <c r="G197" s="87">
        <f>($F$197 -  AVERAGE($F$178,$F$179,$F$180,$F$181,$F$182,$F$183) ) / ($F$197 -  AVERAGE($F$178,$F$179,$F$180,$F$181,$F$182,$F$183) ) * 100</f>
        <v>100</v>
      </c>
      <c r="H197" s="87">
        <v>0</v>
      </c>
      <c r="I197" s="95">
        <f>LN($G$197)</f>
        <v>4.6051701859880918</v>
      </c>
      <c r="J197" s="88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>
        <f>IF(ISTEXT($I$197),"",14)</f>
        <v>14</v>
      </c>
      <c r="V197" s="87" t="str">
        <f t="shared" si="16"/>
        <v/>
      </c>
      <c r="W197" s="87" t="str">
        <f t="shared" si="17"/>
        <v/>
      </c>
      <c r="X197" s="87"/>
      <c r="Y197" s="87"/>
    </row>
    <row r="198" spans="1:30" x14ac:dyDescent="0.25">
      <c r="A198" s="84" t="s">
        <v>571</v>
      </c>
      <c r="B198" s="84" t="s">
        <v>553</v>
      </c>
      <c r="C198" s="84" t="s">
        <v>555</v>
      </c>
      <c r="D198" s="84">
        <v>95111.976999999999</v>
      </c>
      <c r="E198" s="84">
        <v>73485.827999999994</v>
      </c>
      <c r="F198" s="84">
        <v>1.2942900637000001</v>
      </c>
      <c r="G198" s="84">
        <f>($F$198 -  AVERAGE($F$178,$F$179,$F$180,$F$181,$F$182,$F$183) ) / ($F$198 -  AVERAGE($F$178,$F$179,$F$180,$F$181,$F$182,$F$183) ) * 100</f>
        <v>100</v>
      </c>
      <c r="H198" s="84">
        <v>0</v>
      </c>
      <c r="I198" s="94">
        <f>LN($G$198)</f>
        <v>4.6051701859880918</v>
      </c>
      <c r="J198" s="85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>
        <f>IF(ISTEXT($I$198),"",15)</f>
        <v>15</v>
      </c>
      <c r="V198" s="84" t="str">
        <f t="shared" si="16"/>
        <v/>
      </c>
      <c r="W198" s="84" t="str">
        <f t="shared" si="17"/>
        <v/>
      </c>
      <c r="X198" s="84"/>
      <c r="Y198" s="84"/>
    </row>
    <row r="199" spans="1:30" ht="15.75" thickBot="1" x14ac:dyDescent="0.3">
      <c r="A199" s="87"/>
      <c r="B199" s="87"/>
      <c r="C199" s="87"/>
      <c r="D199" s="87"/>
      <c r="E199" s="87"/>
      <c r="F199" s="87"/>
      <c r="G199" s="87"/>
      <c r="H199" s="87"/>
      <c r="I199" s="87"/>
      <c r="J199" s="88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30" ht="16.5" thickTop="1" thickBot="1" x14ac:dyDescent="0.3">
      <c r="A200" s="84" t="s">
        <v>402</v>
      </c>
      <c r="B200" s="84" t="s">
        <v>572</v>
      </c>
      <c r="C200" s="84"/>
      <c r="D200" s="84"/>
      <c r="E200" s="84">
        <v>78846.562999999995</v>
      </c>
      <c r="F200" s="84">
        <v>0</v>
      </c>
      <c r="G200" s="84"/>
      <c r="H200" s="84"/>
      <c r="I200" s="84"/>
      <c r="J200" s="85"/>
      <c r="K200" s="84"/>
      <c r="L200" s="84"/>
      <c r="M200" s="84"/>
      <c r="N200" s="84"/>
      <c r="O200" s="84"/>
      <c r="P200" s="84"/>
      <c r="Q200" s="84"/>
      <c r="R200" s="84" t="s">
        <v>573</v>
      </c>
      <c r="S200" s="84"/>
      <c r="T200" s="84">
        <v>10</v>
      </c>
      <c r="U200" s="84"/>
      <c r="V200" s="84"/>
      <c r="W200" s="84"/>
      <c r="X200" s="84"/>
      <c r="Y200" s="84"/>
      <c r="Z200" s="86" t="s">
        <v>28</v>
      </c>
      <c r="AA200" s="86" t="s">
        <v>29</v>
      </c>
      <c r="AB200" s="86" t="s">
        <v>30</v>
      </c>
      <c r="AC200" s="86" t="s">
        <v>31</v>
      </c>
      <c r="AD200" s="86" t="s">
        <v>32</v>
      </c>
    </row>
    <row r="201" spans="1:30" ht="15.75" thickTop="1" x14ac:dyDescent="0.25">
      <c r="A201" s="87" t="s">
        <v>406</v>
      </c>
      <c r="B201" s="87" t="s">
        <v>572</v>
      </c>
      <c r="C201" s="87" t="s">
        <v>574</v>
      </c>
      <c r="D201" s="87">
        <v>9.4139999999999997</v>
      </c>
      <c r="E201" s="87">
        <v>75100.391000000003</v>
      </c>
      <c r="F201" s="87">
        <v>1.253522E-4</v>
      </c>
      <c r="G201" s="87"/>
      <c r="H201" s="87"/>
      <c r="I201" s="87"/>
      <c r="J201" s="88"/>
      <c r="K201" s="87"/>
      <c r="L201" s="87"/>
      <c r="M201" s="87"/>
      <c r="N201" s="87"/>
      <c r="O201" s="87"/>
      <c r="P201" s="87"/>
      <c r="Q201" s="87"/>
      <c r="R201" s="87" t="s">
        <v>28</v>
      </c>
      <c r="S201" s="87"/>
      <c r="T201" s="87">
        <v>206</v>
      </c>
      <c r="U201" s="87"/>
      <c r="V201" s="87"/>
      <c r="W201" s="87"/>
      <c r="X201" s="87"/>
      <c r="Y201" s="87"/>
      <c r="Z201" s="89">
        <f>$H$206</f>
        <v>120</v>
      </c>
      <c r="AA201" s="91">
        <f>IF(ISTEXT($I$206),TEXT($G$206/100,"0.00%"),$G$206 / 100)</f>
        <v>0.30960596884295549</v>
      </c>
      <c r="AB201" s="91" t="str">
        <f>IF(ISTEXT($I$207),TEXT($G$207/100,"0.00%"),$G$207 / 100)</f>
        <v>15.87%</v>
      </c>
      <c r="AC201" s="91">
        <f>IF(ISTEXT($I$208),TEXT($G$208/100,"0.00%"),$G$208 / 100)</f>
        <v>0.27569760469276666</v>
      </c>
      <c r="AD201" s="91">
        <f>IFERROR(AVERAGE($AA$201:$AC$201),"")</f>
        <v>0.29265178676786108</v>
      </c>
    </row>
    <row r="202" spans="1:30" x14ac:dyDescent="0.25">
      <c r="A202" s="84" t="s">
        <v>407</v>
      </c>
      <c r="B202" s="84" t="s">
        <v>572</v>
      </c>
      <c r="C202" s="84"/>
      <c r="D202" s="84"/>
      <c r="E202" s="84">
        <v>81869.991999999998</v>
      </c>
      <c r="F202" s="84">
        <v>0</v>
      </c>
      <c r="G202" s="84"/>
      <c r="H202" s="84"/>
      <c r="I202" s="84"/>
      <c r="J202" s="85"/>
      <c r="K202" s="84"/>
      <c r="L202" s="84"/>
      <c r="M202" s="84"/>
      <c r="N202" s="84"/>
      <c r="O202" s="84"/>
      <c r="P202" s="84"/>
      <c r="Q202" s="84"/>
      <c r="R202" s="84" t="s">
        <v>33</v>
      </c>
      <c r="S202" s="84"/>
      <c r="T202" s="84">
        <v>220</v>
      </c>
      <c r="U202" s="84"/>
      <c r="V202" s="84"/>
      <c r="W202" s="84"/>
      <c r="X202" s="84"/>
      <c r="Y202" s="84"/>
      <c r="Z202" s="89">
        <f>$H$209</f>
        <v>60</v>
      </c>
      <c r="AA202" s="91">
        <f>IF(ISTEXT($I$209),TEXT($G$209/100,"0.00%"),$G$209 / 100)</f>
        <v>0.5826459379642619</v>
      </c>
      <c r="AB202" s="91">
        <f>IF(ISTEXT($I$210),TEXT($G$210/100,"0.00%"),$G$210 / 100)</f>
        <v>0.4654707297632143</v>
      </c>
      <c r="AC202" s="91">
        <f>IF(ISTEXT($I$211),TEXT($G$211/100,"0.00%"),$G$211 / 100)</f>
        <v>0.50888530388543685</v>
      </c>
      <c r="AD202" s="91">
        <f>IFERROR(AVERAGE($AA$202:$AC$202),"")</f>
        <v>0.51900065720430433</v>
      </c>
    </row>
    <row r="203" spans="1:30" x14ac:dyDescent="0.25">
      <c r="A203" s="87" t="s">
        <v>408</v>
      </c>
      <c r="B203" s="87" t="s">
        <v>572</v>
      </c>
      <c r="C203" s="87" t="s">
        <v>574</v>
      </c>
      <c r="D203" s="87">
        <v>0.27400000000000002</v>
      </c>
      <c r="E203" s="87">
        <v>91204.976999999999</v>
      </c>
      <c r="F203" s="87">
        <v>3.0042E-6</v>
      </c>
      <c r="G203" s="87"/>
      <c r="H203" s="87"/>
      <c r="I203" s="87"/>
      <c r="J203" s="88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9">
        <f>$H$212</f>
        <v>30</v>
      </c>
      <c r="AA203" s="91">
        <f>IF(ISTEXT($I$212),TEXT($G$212/100,"0.00%"),$G$212 / 100)</f>
        <v>0.79859481343929284</v>
      </c>
      <c r="AB203" s="91">
        <f>IF(ISTEXT($I$213),TEXT($G$213/100,"0.00%"),$G$213 / 100)</f>
        <v>0.75196178393439761</v>
      </c>
      <c r="AC203" s="91">
        <f>IF(ISTEXT($I$214),TEXT($G$214/100,"0.00%"),$G$214 / 100)</f>
        <v>0.79541771451714927</v>
      </c>
      <c r="AD203" s="91">
        <f>IFERROR(AVERAGE($AA$203:$AC$203),"")</f>
        <v>0.78199143729694642</v>
      </c>
    </row>
    <row r="204" spans="1:30" x14ac:dyDescent="0.25">
      <c r="A204" s="84" t="s">
        <v>409</v>
      </c>
      <c r="B204" s="84" t="s">
        <v>572</v>
      </c>
      <c r="C204" s="84"/>
      <c r="D204" s="84"/>
      <c r="E204" s="84">
        <v>81834.608999999997</v>
      </c>
      <c r="F204" s="84">
        <v>0</v>
      </c>
      <c r="G204" s="84"/>
      <c r="H204" s="84"/>
      <c r="I204" s="84"/>
      <c r="J204" s="85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9">
        <f>$H$215</f>
        <v>15</v>
      </c>
      <c r="AA204" s="91">
        <f>IF(ISTEXT($I$215),TEXT($G$215/100,"0.00%"),$G$215 / 100)</f>
        <v>0.84979869066826685</v>
      </c>
      <c r="AB204" s="91">
        <f>IF(ISTEXT($I$216),TEXT($G$216/100,"0.00%"),$G$216 / 100)</f>
        <v>0.84043477598651284</v>
      </c>
      <c r="AC204" s="91">
        <f>IF(ISTEXT($I$217),TEXT($G$217/100,"0.00%"),$G$217 / 100)</f>
        <v>0.93134190328482735</v>
      </c>
      <c r="AD204" s="91">
        <f>IFERROR(AVERAGE($AA$204:$AC$204),"")</f>
        <v>0.87385845664653561</v>
      </c>
    </row>
    <row r="205" spans="1:30" ht="15.75" thickBot="1" x14ac:dyDescent="0.3">
      <c r="A205" s="87" t="s">
        <v>410</v>
      </c>
      <c r="B205" s="87" t="s">
        <v>572</v>
      </c>
      <c r="C205" s="87" t="s">
        <v>574</v>
      </c>
      <c r="D205" s="87">
        <v>6.0999999999999999E-2</v>
      </c>
      <c r="E205" s="87">
        <v>82268.156000000003</v>
      </c>
      <c r="F205" s="87">
        <v>7.4150000000000002E-7</v>
      </c>
      <c r="G205" s="87"/>
      <c r="H205" s="87"/>
      <c r="I205" s="87"/>
      <c r="J205" s="88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92">
        <f>$H$218</f>
        <v>0</v>
      </c>
      <c r="AA205" s="93">
        <f>IF(ISTEXT($I$218),TEXT($G$218/100,"0.00%"),$G$218 / 100)</f>
        <v>1</v>
      </c>
      <c r="AB205" s="93">
        <f>IF(ISTEXT($I$219),TEXT($G$219/100,"0.00%"),$G$219 / 100)</f>
        <v>1</v>
      </c>
      <c r="AC205" s="93">
        <f>IF(ISTEXT($I$220),TEXT($G$220/100,"0.00%"),$G$220 / 100)</f>
        <v>1</v>
      </c>
      <c r="AD205" s="93">
        <f>IFERROR(AVERAGE($AA$205:$AC$205),"")</f>
        <v>1</v>
      </c>
    </row>
    <row r="206" spans="1:30" ht="16.5" thickTop="1" thickBot="1" x14ac:dyDescent="0.3">
      <c r="A206" s="84" t="s">
        <v>575</v>
      </c>
      <c r="B206" s="84" t="s">
        <v>572</v>
      </c>
      <c r="C206" s="84" t="s">
        <v>574</v>
      </c>
      <c r="D206" s="84">
        <v>616155.125</v>
      </c>
      <c r="E206" s="84">
        <v>72148.672000000006</v>
      </c>
      <c r="F206" s="84">
        <v>8.5400757619000007</v>
      </c>
      <c r="G206" s="84">
        <f>($F$206 -  AVERAGE($F$200,$F$201,$F$202,$F$203,$F$204,$F$205) ) / ($F$218 -  AVERAGE($F$200,$F$201,$F$202,$F$203,$F$204,$F$205) ) * 100</f>
        <v>30.960596884295548</v>
      </c>
      <c r="H206" s="84">
        <v>120</v>
      </c>
      <c r="I206" s="94">
        <f>LN($G$206)</f>
        <v>3.4327153277441975</v>
      </c>
      <c r="J206" s="85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>
        <f>IF(ISTEXT($I$206),"",1)</f>
        <v>1</v>
      </c>
      <c r="V206" s="84">
        <f t="shared" ref="V206:V220" si="18">IFERROR(INDEX($H$206:$H$220,SMALL($U$206:$U$220,ROW(W1)),1),"")</f>
        <v>120</v>
      </c>
      <c r="W206" s="84">
        <f t="shared" ref="W206:W220" si="19">IFERROR(INDEX($I$206:$I$220,SMALL($U$206:$U$220,ROW(I1)),1),"")</f>
        <v>3.4327153277441975</v>
      </c>
      <c r="X206" s="84"/>
      <c r="Y206" s="84"/>
    </row>
    <row r="207" spans="1:30" x14ac:dyDescent="0.25">
      <c r="A207" s="87" t="s">
        <v>576</v>
      </c>
      <c r="B207" s="87" t="s">
        <v>572</v>
      </c>
      <c r="C207" s="87" t="s">
        <v>574</v>
      </c>
      <c r="D207" s="87">
        <v>320727.96899999998</v>
      </c>
      <c r="E207" s="87">
        <v>76309.741999999998</v>
      </c>
      <c r="F207" s="87">
        <v>4.2029754078000003</v>
      </c>
      <c r="G207" s="87">
        <f>($F$207 -  AVERAGE($F$200,$F$201,$F$202,$F$203,$F$204,$F$205) ) / ($F$219 -  AVERAGE($F$200,$F$201,$F$202,$F$203,$F$204,$F$205) ) * 100</f>
        <v>15.868071219311908</v>
      </c>
      <c r="H207" s="87">
        <v>120</v>
      </c>
      <c r="I207" s="95" t="str">
        <f>TEXT(LN($G$207),"0.000")</f>
        <v>2.764</v>
      </c>
      <c r="J207" s="88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 t="str">
        <f>IF(ISTEXT($I$207),"",2)</f>
        <v/>
      </c>
      <c r="V207" s="87">
        <f t="shared" si="18"/>
        <v>120</v>
      </c>
      <c r="W207" s="87">
        <f t="shared" si="19"/>
        <v>3.316719536904988</v>
      </c>
      <c r="X207" s="87"/>
      <c r="Y207" s="87"/>
      <c r="Z207" s="96" t="s">
        <v>34</v>
      </c>
      <c r="AA207" s="108">
        <f>IFERROR(SLOPE($W$206:$W$220,$V$206:$V$220),"")</f>
        <v>-1.0532233899710246E-2</v>
      </c>
    </row>
    <row r="208" spans="1:30" x14ac:dyDescent="0.25">
      <c r="A208" s="84" t="s">
        <v>577</v>
      </c>
      <c r="B208" s="84" t="s">
        <v>572</v>
      </c>
      <c r="C208" s="84" t="s">
        <v>574</v>
      </c>
      <c r="D208" s="84">
        <v>556710.93799999997</v>
      </c>
      <c r="E208" s="84">
        <v>76130.898000000001</v>
      </c>
      <c r="F208" s="84">
        <v>7.3125492097000002</v>
      </c>
      <c r="G208" s="84">
        <f>($F$208 -  AVERAGE($F$200,$F$201,$F$202,$F$203,$F$204,$F$205) ) / ($F$220 -  AVERAGE($F$200,$F$201,$F$202,$F$203,$F$204,$F$205) ) * 100</f>
        <v>27.569760469276666</v>
      </c>
      <c r="H208" s="84">
        <v>120</v>
      </c>
      <c r="I208" s="94">
        <f>LN($G$208)</f>
        <v>3.316719536904988</v>
      </c>
      <c r="J208" s="85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>
        <f>IF(ISTEXT($I$208),"",3)</f>
        <v>3</v>
      </c>
      <c r="V208" s="84">
        <f t="shared" si="18"/>
        <v>60</v>
      </c>
      <c r="W208" s="84">
        <f t="shared" si="19"/>
        <v>4.0649945983442901</v>
      </c>
      <c r="X208" s="84"/>
      <c r="Y208" s="84"/>
      <c r="Z208" s="98" t="s">
        <v>35</v>
      </c>
      <c r="AA208" s="99">
        <f>IFERROR(INTERCEPT($W$206:$W$220,$V$206:$V$220),"")</f>
        <v>4.623562346954496</v>
      </c>
    </row>
    <row r="209" spans="1:27" ht="17.25" x14ac:dyDescent="0.25">
      <c r="A209" s="87" t="s">
        <v>578</v>
      </c>
      <c r="B209" s="87" t="s">
        <v>572</v>
      </c>
      <c r="C209" s="87" t="s">
        <v>574</v>
      </c>
      <c r="D209" s="87">
        <v>1173576.625</v>
      </c>
      <c r="E209" s="87">
        <v>73022.187999999995</v>
      </c>
      <c r="F209" s="87">
        <v>16.071507265699999</v>
      </c>
      <c r="G209" s="87">
        <f>($F$209 -  AVERAGE($F$200,$F$201,$F$202,$F$203,$F$204,$F$205) ) / ($F$218 -  AVERAGE($F$200,$F$201,$F$202,$F$203,$F$204,$F$205) ) * 100</f>
        <v>58.26459379642619</v>
      </c>
      <c r="H209" s="87">
        <v>60</v>
      </c>
      <c r="I209" s="95">
        <f>LN($G$209)</f>
        <v>4.0649945983442901</v>
      </c>
      <c r="J209" s="88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>
        <f>IF(ISTEXT($I$209),"",4)</f>
        <v>4</v>
      </c>
      <c r="V209" s="87">
        <f t="shared" si="18"/>
        <v>60</v>
      </c>
      <c r="W209" s="87">
        <f t="shared" si="19"/>
        <v>3.8404641226122966</v>
      </c>
      <c r="X209" s="87"/>
      <c r="Y209" s="87"/>
      <c r="Z209" s="98" t="s">
        <v>36</v>
      </c>
      <c r="AA209" s="100">
        <f>IFERROR(CORREL($W$206:$W$220,$V$206:$V$220)^2,"")</f>
        <v>0.97615869504888764</v>
      </c>
    </row>
    <row r="210" spans="1:27" ht="18" x14ac:dyDescent="0.35">
      <c r="A210" s="84" t="s">
        <v>579</v>
      </c>
      <c r="B210" s="84" t="s">
        <v>572</v>
      </c>
      <c r="C210" s="84" t="s">
        <v>574</v>
      </c>
      <c r="D210" s="84">
        <v>927923.31299999997</v>
      </c>
      <c r="E210" s="84">
        <v>75264.202999999994</v>
      </c>
      <c r="F210" s="84">
        <v>12.3288798129</v>
      </c>
      <c r="G210" s="84">
        <f>($F$210 -  AVERAGE($F$200,$F$201,$F$202,$F$203,$F$204,$F$205) ) / ($F$219 -  AVERAGE($F$200,$F$201,$F$202,$F$203,$F$204,$F$205) ) * 100</f>
        <v>46.547072976321431</v>
      </c>
      <c r="H210" s="84">
        <v>60</v>
      </c>
      <c r="I210" s="94">
        <f>LN($G$210)</f>
        <v>3.8404641226122966</v>
      </c>
      <c r="J210" s="85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>
        <f>IF(ISTEXT($I$210),"",5)</f>
        <v>5</v>
      </c>
      <c r="V210" s="84">
        <f t="shared" si="18"/>
        <v>60</v>
      </c>
      <c r="W210" s="84">
        <f t="shared" si="19"/>
        <v>3.9296375619865422</v>
      </c>
      <c r="X210" s="84"/>
      <c r="Y210" s="84"/>
      <c r="Z210" s="98" t="s">
        <v>37</v>
      </c>
      <c r="AA210" s="102">
        <f>IF(AA207&gt;0,"",IFERROR(LN(2) /ABS(AA207),0))</f>
        <v>65.811981309968303</v>
      </c>
    </row>
    <row r="211" spans="1:27" ht="18.75" x14ac:dyDescent="0.35">
      <c r="A211" s="87" t="s">
        <v>580</v>
      </c>
      <c r="B211" s="87" t="s">
        <v>572</v>
      </c>
      <c r="C211" s="87" t="s">
        <v>574</v>
      </c>
      <c r="D211" s="87">
        <v>1005991.813</v>
      </c>
      <c r="E211" s="87">
        <v>74531.406000000003</v>
      </c>
      <c r="F211" s="87">
        <v>13.497555822300001</v>
      </c>
      <c r="G211" s="87">
        <f>($F$211 -  AVERAGE($F$200,$F$201,$F$202,$F$203,$F$204,$F$205) ) / ($F$220 -  AVERAGE($F$200,$F$201,$F$202,$F$203,$F$204,$F$205) ) * 100</f>
        <v>50.888530388543685</v>
      </c>
      <c r="H211" s="87">
        <v>60</v>
      </c>
      <c r="I211" s="95">
        <f>LN($G$211)</f>
        <v>3.9296375619865422</v>
      </c>
      <c r="J211" s="88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>
        <f>IF(ISTEXT($I$211),"",6)</f>
        <v>6</v>
      </c>
      <c r="V211" s="87">
        <f t="shared" si="18"/>
        <v>30</v>
      </c>
      <c r="W211" s="87">
        <f t="shared" si="19"/>
        <v>4.3802686070476105</v>
      </c>
      <c r="X211" s="87"/>
      <c r="Y211" s="87"/>
      <c r="Z211" s="98" t="s">
        <v>38</v>
      </c>
      <c r="AA211" s="102">
        <f>IF(AA207&gt;0,0,IFERROR(ABS(AA207 * 1000 / 0.5),0))</f>
        <v>21.064467799420491</v>
      </c>
    </row>
    <row r="212" spans="1:27" ht="15.75" thickBot="1" x14ac:dyDescent="0.3">
      <c r="A212" s="84" t="s">
        <v>581</v>
      </c>
      <c r="B212" s="84" t="s">
        <v>572</v>
      </c>
      <c r="C212" s="84" t="s">
        <v>574</v>
      </c>
      <c r="D212" s="84">
        <v>1472078.75</v>
      </c>
      <c r="E212" s="84">
        <v>66827.133000000002</v>
      </c>
      <c r="F212" s="84">
        <v>22.028159580000001</v>
      </c>
      <c r="G212" s="84">
        <f>($F$212 -  AVERAGE($F$200,$F$201,$F$202,$F$203,$F$204,$F$205) ) / ($F$218 -  AVERAGE($F$200,$F$201,$F$202,$F$203,$F$204,$F$205) ) * 100</f>
        <v>79.859481343929289</v>
      </c>
      <c r="H212" s="84">
        <v>30</v>
      </c>
      <c r="I212" s="94">
        <f>LN($G$212)</f>
        <v>4.3802686070476105</v>
      </c>
      <c r="J212" s="85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>
        <f>IF(ISTEXT($I$212),"",7)</f>
        <v>7</v>
      </c>
      <c r="V212" s="84">
        <f t="shared" si="18"/>
        <v>30</v>
      </c>
      <c r="W212" s="84">
        <f t="shared" si="19"/>
        <v>4.3201004104282799</v>
      </c>
      <c r="X212" s="84"/>
      <c r="Y212" s="84"/>
      <c r="Z212" s="103" t="s">
        <v>7</v>
      </c>
      <c r="AA212" s="104" t="s">
        <v>582</v>
      </c>
    </row>
    <row r="213" spans="1:27" x14ac:dyDescent="0.25">
      <c r="A213" s="87" t="s">
        <v>583</v>
      </c>
      <c r="B213" s="87" t="s">
        <v>572</v>
      </c>
      <c r="C213" s="87" t="s">
        <v>574</v>
      </c>
      <c r="D213" s="87">
        <v>1347531.125</v>
      </c>
      <c r="E213" s="87">
        <v>67656.898000000001</v>
      </c>
      <c r="F213" s="87">
        <v>19.917128405700002</v>
      </c>
      <c r="G213" s="87">
        <f>($F$213 -  AVERAGE($F$200,$F$201,$F$202,$F$203,$F$204,$F$205) ) / ($F$219 -  AVERAGE($F$200,$F$201,$F$202,$F$203,$F$204,$F$205) ) * 100</f>
        <v>75.196178393439766</v>
      </c>
      <c r="H213" s="87">
        <v>30</v>
      </c>
      <c r="I213" s="95">
        <f>LN($G$213)</f>
        <v>4.3201004104282799</v>
      </c>
      <c r="J213" s="88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>
        <f>IF(ISTEXT($I$213),"",8)</f>
        <v>8</v>
      </c>
      <c r="V213" s="87">
        <f t="shared" si="18"/>
        <v>30</v>
      </c>
      <c r="W213" s="87">
        <f t="shared" si="19"/>
        <v>4.3762823107374151</v>
      </c>
      <c r="X213" s="87"/>
      <c r="Y213" s="87"/>
    </row>
    <row r="214" spans="1:27" x14ac:dyDescent="0.25">
      <c r="A214" s="84" t="s">
        <v>584</v>
      </c>
      <c r="B214" s="84" t="s">
        <v>572</v>
      </c>
      <c r="C214" s="84" t="s">
        <v>574</v>
      </c>
      <c r="D214" s="84">
        <v>1463166.25</v>
      </c>
      <c r="E214" s="84">
        <v>69352.710999999996</v>
      </c>
      <c r="F214" s="84">
        <v>21.0974629384</v>
      </c>
      <c r="G214" s="84">
        <f>($F$214 -  AVERAGE($F$200,$F$201,$F$202,$F$203,$F$204,$F$205) ) / ($F$220 -  AVERAGE($F$200,$F$201,$F$202,$F$203,$F$204,$F$205) ) * 100</f>
        <v>79.541771451714922</v>
      </c>
      <c r="H214" s="84">
        <v>30</v>
      </c>
      <c r="I214" s="94">
        <f>LN($G$214)</f>
        <v>4.3762823107374151</v>
      </c>
      <c r="J214" s="85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>
        <f>IF(ISTEXT($I$214),"",9)</f>
        <v>9</v>
      </c>
      <c r="V214" s="84">
        <f t="shared" si="18"/>
        <v>15</v>
      </c>
      <c r="W214" s="84">
        <f t="shared" si="19"/>
        <v>4.4424143939326743</v>
      </c>
      <c r="X214" s="84"/>
      <c r="Y214" s="84"/>
    </row>
    <row r="215" spans="1:27" x14ac:dyDescent="0.25">
      <c r="A215" s="87" t="s">
        <v>585</v>
      </c>
      <c r="B215" s="87" t="s">
        <v>572</v>
      </c>
      <c r="C215" s="87" t="s">
        <v>574</v>
      </c>
      <c r="D215" s="87">
        <v>1692376.625</v>
      </c>
      <c r="E215" s="87">
        <v>72198.679999999993</v>
      </c>
      <c r="F215" s="87">
        <v>23.440548012800001</v>
      </c>
      <c r="G215" s="87">
        <f>($F$215 -  AVERAGE($F$200,$F$201,$F$202,$F$203,$F$204,$F$205) ) / ($F$218 -  AVERAGE($F$200,$F$201,$F$202,$F$203,$F$204,$F$205) ) * 100</f>
        <v>84.97986906682668</v>
      </c>
      <c r="H215" s="87">
        <v>15</v>
      </c>
      <c r="I215" s="95">
        <f>LN($G$215)</f>
        <v>4.4424143939326743</v>
      </c>
      <c r="J215" s="88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>
        <f>IF(ISTEXT($I$215),"",10)</f>
        <v>10</v>
      </c>
      <c r="V215" s="87">
        <f t="shared" si="18"/>
        <v>15</v>
      </c>
      <c r="W215" s="87">
        <f t="shared" si="19"/>
        <v>4.4313342553997082</v>
      </c>
      <c r="X215" s="87"/>
      <c r="Y215" s="87"/>
    </row>
    <row r="216" spans="1:27" x14ac:dyDescent="0.25">
      <c r="A216" s="84" t="s">
        <v>586</v>
      </c>
      <c r="B216" s="84" t="s">
        <v>572</v>
      </c>
      <c r="C216" s="84" t="s">
        <v>574</v>
      </c>
      <c r="D216" s="84">
        <v>1577538.875</v>
      </c>
      <c r="E216" s="84">
        <v>70867.179999999993</v>
      </c>
      <c r="F216" s="84">
        <v>22.2605002062</v>
      </c>
      <c r="G216" s="84">
        <f>($F$216 -  AVERAGE($F$200,$F$201,$F$202,$F$203,$F$204,$F$205) ) / ($F$219 -  AVERAGE($F$200,$F$201,$F$202,$F$203,$F$204,$F$205) ) * 100</f>
        <v>84.043477598651279</v>
      </c>
      <c r="H216" s="84">
        <v>15</v>
      </c>
      <c r="I216" s="94">
        <f>LN($G$216)</f>
        <v>4.4313342553997082</v>
      </c>
      <c r="J216" s="85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>
        <f>IF(ISTEXT($I$216),"",11)</f>
        <v>11</v>
      </c>
      <c r="V216" s="84">
        <f t="shared" si="18"/>
        <v>15</v>
      </c>
      <c r="W216" s="84">
        <f t="shared" si="19"/>
        <v>4.5340413599214644</v>
      </c>
      <c r="X216" s="84"/>
      <c r="Y216" s="84"/>
    </row>
    <row r="217" spans="1:27" x14ac:dyDescent="0.25">
      <c r="A217" s="87" t="s">
        <v>587</v>
      </c>
      <c r="B217" s="87" t="s">
        <v>572</v>
      </c>
      <c r="C217" s="87" t="s">
        <v>574</v>
      </c>
      <c r="D217" s="87">
        <v>1761951.375</v>
      </c>
      <c r="E217" s="87">
        <v>71326.327999999994</v>
      </c>
      <c r="F217" s="87">
        <v>24.702678862100001</v>
      </c>
      <c r="G217" s="87">
        <f>($F$217 -  AVERAGE($F$200,$F$201,$F$202,$F$203,$F$204,$F$205) ) / ($F$220 -  AVERAGE($F$200,$F$201,$F$202,$F$203,$F$204,$F$205) ) * 100</f>
        <v>93.134190328482731</v>
      </c>
      <c r="H217" s="87">
        <v>15</v>
      </c>
      <c r="I217" s="95">
        <f>LN($G$217)</f>
        <v>4.5340413599214644</v>
      </c>
      <c r="J217" s="88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>
        <f>IF(ISTEXT($I$217),"",12)</f>
        <v>12</v>
      </c>
      <c r="V217" s="87">
        <f t="shared" si="18"/>
        <v>0</v>
      </c>
      <c r="W217" s="87">
        <f t="shared" si="19"/>
        <v>4.6051701859880918</v>
      </c>
      <c r="X217" s="87"/>
      <c r="Y217" s="87"/>
    </row>
    <row r="218" spans="1:27" x14ac:dyDescent="0.25">
      <c r="A218" s="84" t="s">
        <v>588</v>
      </c>
      <c r="B218" s="84" t="s">
        <v>572</v>
      </c>
      <c r="C218" s="84" t="s">
        <v>574</v>
      </c>
      <c r="D218" s="84">
        <v>1884973.375</v>
      </c>
      <c r="E218" s="84">
        <v>68336.633000000002</v>
      </c>
      <c r="F218" s="84">
        <v>27.583644265899999</v>
      </c>
      <c r="G218" s="84">
        <f>($F$218 -  AVERAGE($F$200,$F$201,$F$202,$F$203,$F$204,$F$205) ) / ($F$218 -  AVERAGE($F$200,$F$201,$F$202,$F$203,$F$204,$F$205) ) * 100</f>
        <v>100</v>
      </c>
      <c r="H218" s="84">
        <v>0</v>
      </c>
      <c r="I218" s="94">
        <f>LN($G$218)</f>
        <v>4.6051701859880918</v>
      </c>
      <c r="J218" s="85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>
        <f>IF(ISTEXT($I$218),"",13)</f>
        <v>13</v>
      </c>
      <c r="V218" s="84">
        <f t="shared" si="18"/>
        <v>0</v>
      </c>
      <c r="W218" s="84">
        <f t="shared" si="19"/>
        <v>4.6051701859880918</v>
      </c>
      <c r="X218" s="84"/>
      <c r="Y218" s="84"/>
    </row>
    <row r="219" spans="1:27" x14ac:dyDescent="0.25">
      <c r="A219" s="87" t="s">
        <v>589</v>
      </c>
      <c r="B219" s="87" t="s">
        <v>572</v>
      </c>
      <c r="C219" s="87" t="s">
        <v>574</v>
      </c>
      <c r="D219" s="87">
        <v>1859998.25</v>
      </c>
      <c r="E219" s="87">
        <v>70223.375</v>
      </c>
      <c r="F219" s="87">
        <v>26.486882038899999</v>
      </c>
      <c r="G219" s="87">
        <f>($F$219 -  AVERAGE($F$200,$F$201,$F$202,$F$203,$F$204,$F$205) ) / ($F$219 -  AVERAGE($F$200,$F$201,$F$202,$F$203,$F$204,$F$205) ) * 100</f>
        <v>100</v>
      </c>
      <c r="H219" s="87">
        <v>0</v>
      </c>
      <c r="I219" s="95">
        <f>LN($G$219)</f>
        <v>4.6051701859880918</v>
      </c>
      <c r="J219" s="88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>
        <f>IF(ISTEXT($I$219),"",14)</f>
        <v>14</v>
      </c>
      <c r="V219" s="87">
        <f t="shared" si="18"/>
        <v>0</v>
      </c>
      <c r="W219" s="87">
        <f t="shared" si="19"/>
        <v>4.6051701859880918</v>
      </c>
      <c r="X219" s="87"/>
      <c r="Y219" s="87"/>
    </row>
    <row r="220" spans="1:27" x14ac:dyDescent="0.25">
      <c r="A220" s="84" t="s">
        <v>590</v>
      </c>
      <c r="B220" s="84" t="s">
        <v>572</v>
      </c>
      <c r="C220" s="84" t="s">
        <v>574</v>
      </c>
      <c r="D220" s="84">
        <v>1893492</v>
      </c>
      <c r="E220" s="84">
        <v>71388.554999999993</v>
      </c>
      <c r="F220" s="84">
        <v>26.523747399000001</v>
      </c>
      <c r="G220" s="84">
        <f>($F$220 -  AVERAGE($F$200,$F$201,$F$202,$F$203,$F$204,$F$205) ) / ($F$220 -  AVERAGE($F$200,$F$201,$F$202,$F$203,$F$204,$F$205) ) * 100</f>
        <v>100</v>
      </c>
      <c r="H220" s="84">
        <v>0</v>
      </c>
      <c r="I220" s="94">
        <f>LN($G$220)</f>
        <v>4.6051701859880918</v>
      </c>
      <c r="J220" s="85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>
        <f>IF(ISTEXT($I$220),"",15)</f>
        <v>15</v>
      </c>
      <c r="V220" s="84" t="str">
        <f t="shared" si="18"/>
        <v/>
      </c>
      <c r="W220" s="84" t="str">
        <f t="shared" si="19"/>
        <v/>
      </c>
      <c r="X220" s="84"/>
      <c r="Y220" s="84"/>
    </row>
  </sheetData>
  <conditionalFormatting sqref="I8">
    <cfRule type="expression" dxfId="489" priority="350">
      <formula>ISTEXT($I$8)</formula>
    </cfRule>
  </conditionalFormatting>
  <conditionalFormatting sqref="I9">
    <cfRule type="expression" dxfId="488" priority="349">
      <formula>ISTEXT($I$9)</formula>
    </cfRule>
  </conditionalFormatting>
  <conditionalFormatting sqref="I10">
    <cfRule type="expression" dxfId="487" priority="348">
      <formula>ISTEXT($I$10)</formula>
    </cfRule>
  </conditionalFormatting>
  <conditionalFormatting sqref="I11">
    <cfRule type="expression" dxfId="486" priority="347">
      <formula>ISTEXT($I$11)</formula>
    </cfRule>
  </conditionalFormatting>
  <conditionalFormatting sqref="I12">
    <cfRule type="expression" dxfId="485" priority="346">
      <formula>ISTEXT($I$12)</formula>
    </cfRule>
  </conditionalFormatting>
  <conditionalFormatting sqref="I13">
    <cfRule type="expression" dxfId="484" priority="345">
      <formula>ISTEXT($I$13)</formula>
    </cfRule>
  </conditionalFormatting>
  <conditionalFormatting sqref="I14">
    <cfRule type="expression" dxfId="483" priority="344">
      <formula>ISTEXT($I$14)</formula>
    </cfRule>
  </conditionalFormatting>
  <conditionalFormatting sqref="I15">
    <cfRule type="expression" dxfId="482" priority="343">
      <formula>ISTEXT($I$15)</formula>
    </cfRule>
  </conditionalFormatting>
  <conditionalFormatting sqref="I16">
    <cfRule type="expression" dxfId="481" priority="342">
      <formula>ISTEXT($I$16)</formula>
    </cfRule>
  </conditionalFormatting>
  <conditionalFormatting sqref="I17">
    <cfRule type="expression" dxfId="480" priority="341">
      <formula>ISTEXT($I$17)</formula>
    </cfRule>
  </conditionalFormatting>
  <conditionalFormatting sqref="I18">
    <cfRule type="expression" dxfId="479" priority="340">
      <formula>ISTEXT($I$18)</formula>
    </cfRule>
  </conditionalFormatting>
  <conditionalFormatting sqref="I19">
    <cfRule type="expression" dxfId="478" priority="339">
      <formula>ISTEXT($I$19)</formula>
    </cfRule>
  </conditionalFormatting>
  <conditionalFormatting sqref="I20">
    <cfRule type="expression" dxfId="477" priority="338">
      <formula>ISTEXT($I$20)</formula>
    </cfRule>
  </conditionalFormatting>
  <conditionalFormatting sqref="I21">
    <cfRule type="expression" dxfId="476" priority="337">
      <formula>ISTEXT($I$21)</formula>
    </cfRule>
  </conditionalFormatting>
  <conditionalFormatting sqref="I22">
    <cfRule type="expression" dxfId="475" priority="336">
      <formula>ISTEXT($I$22)</formula>
    </cfRule>
  </conditionalFormatting>
  <conditionalFormatting sqref="I30">
    <cfRule type="expression" dxfId="474" priority="335">
      <formula>ISTEXT($I$30)</formula>
    </cfRule>
  </conditionalFormatting>
  <conditionalFormatting sqref="I31">
    <cfRule type="expression" dxfId="473" priority="334">
      <formula>ISTEXT($I$31)</formula>
    </cfRule>
  </conditionalFormatting>
  <conditionalFormatting sqref="I32">
    <cfRule type="expression" dxfId="472" priority="333">
      <formula>ISTEXT($I$32)</formula>
    </cfRule>
  </conditionalFormatting>
  <conditionalFormatting sqref="I33">
    <cfRule type="expression" dxfId="471" priority="332">
      <formula>ISTEXT($I$33)</formula>
    </cfRule>
  </conditionalFormatting>
  <conditionalFormatting sqref="I34">
    <cfRule type="expression" dxfId="470" priority="331">
      <formula>ISTEXT($I$34)</formula>
    </cfRule>
  </conditionalFormatting>
  <conditionalFormatting sqref="I35">
    <cfRule type="expression" dxfId="469" priority="330">
      <formula>ISTEXT($I$35)</formula>
    </cfRule>
  </conditionalFormatting>
  <conditionalFormatting sqref="I36">
    <cfRule type="expression" dxfId="468" priority="329">
      <formula>ISTEXT($I$36)</formula>
    </cfRule>
  </conditionalFormatting>
  <conditionalFormatting sqref="I37">
    <cfRule type="expression" dxfId="467" priority="328">
      <formula>ISTEXT($I$37)</formula>
    </cfRule>
  </conditionalFormatting>
  <conditionalFormatting sqref="I38">
    <cfRule type="expression" dxfId="466" priority="327">
      <formula>ISTEXT($I$38)</formula>
    </cfRule>
  </conditionalFormatting>
  <conditionalFormatting sqref="I39">
    <cfRule type="expression" dxfId="465" priority="326">
      <formula>ISTEXT($I$39)</formula>
    </cfRule>
  </conditionalFormatting>
  <conditionalFormatting sqref="I40">
    <cfRule type="expression" dxfId="464" priority="325">
      <formula>ISTEXT($I$40)</formula>
    </cfRule>
  </conditionalFormatting>
  <conditionalFormatting sqref="I41">
    <cfRule type="expression" dxfId="463" priority="324">
      <formula>ISTEXT($I$41)</formula>
    </cfRule>
  </conditionalFormatting>
  <conditionalFormatting sqref="I42">
    <cfRule type="expression" dxfId="462" priority="323">
      <formula>ISTEXT($I$42)</formula>
    </cfRule>
  </conditionalFormatting>
  <conditionalFormatting sqref="I43">
    <cfRule type="expression" dxfId="461" priority="322">
      <formula>ISTEXT($I$43)</formula>
    </cfRule>
  </conditionalFormatting>
  <conditionalFormatting sqref="I44">
    <cfRule type="expression" dxfId="460" priority="321">
      <formula>ISTEXT($I$44)</formula>
    </cfRule>
  </conditionalFormatting>
  <conditionalFormatting sqref="I52">
    <cfRule type="expression" dxfId="459" priority="320">
      <formula>ISTEXT($I$52)</formula>
    </cfRule>
  </conditionalFormatting>
  <conditionalFormatting sqref="I53">
    <cfRule type="expression" dxfId="458" priority="319">
      <formula>ISTEXT($I$53)</formula>
    </cfRule>
  </conditionalFormatting>
  <conditionalFormatting sqref="I54">
    <cfRule type="expression" dxfId="457" priority="318">
      <formula>ISTEXT($I$54)</formula>
    </cfRule>
  </conditionalFormatting>
  <conditionalFormatting sqref="I55">
    <cfRule type="expression" dxfId="456" priority="317">
      <formula>ISTEXT($I$55)</formula>
    </cfRule>
  </conditionalFormatting>
  <conditionalFormatting sqref="I56">
    <cfRule type="expression" dxfId="455" priority="316">
      <formula>ISTEXT($I$56)</formula>
    </cfRule>
  </conditionalFormatting>
  <conditionalFormatting sqref="I57">
    <cfRule type="expression" dxfId="454" priority="315">
      <formula>ISTEXT($I$57)</formula>
    </cfRule>
  </conditionalFormatting>
  <conditionalFormatting sqref="I58">
    <cfRule type="expression" dxfId="453" priority="314">
      <formula>ISTEXT($I$58)</formula>
    </cfRule>
  </conditionalFormatting>
  <conditionalFormatting sqref="I59">
    <cfRule type="expression" dxfId="452" priority="313">
      <formula>ISTEXT($I$59)</formula>
    </cfRule>
  </conditionalFormatting>
  <conditionalFormatting sqref="I60">
    <cfRule type="expression" dxfId="451" priority="312">
      <formula>ISTEXT($I$60)</formula>
    </cfRule>
  </conditionalFormatting>
  <conditionalFormatting sqref="I61">
    <cfRule type="expression" dxfId="450" priority="311">
      <formula>ISTEXT($I$61)</formula>
    </cfRule>
  </conditionalFormatting>
  <conditionalFormatting sqref="I62">
    <cfRule type="expression" dxfId="449" priority="310">
      <formula>ISTEXT($I$62)</formula>
    </cfRule>
  </conditionalFormatting>
  <conditionalFormatting sqref="I63">
    <cfRule type="expression" dxfId="448" priority="309">
      <formula>ISTEXT($I$63)</formula>
    </cfRule>
  </conditionalFormatting>
  <conditionalFormatting sqref="I64">
    <cfRule type="expression" dxfId="447" priority="308">
      <formula>ISTEXT($I$64)</formula>
    </cfRule>
  </conditionalFormatting>
  <conditionalFormatting sqref="I65">
    <cfRule type="expression" dxfId="446" priority="307">
      <formula>ISTEXT($I$65)</formula>
    </cfRule>
  </conditionalFormatting>
  <conditionalFormatting sqref="I66">
    <cfRule type="expression" dxfId="445" priority="306">
      <formula>ISTEXT($I$66)</formula>
    </cfRule>
  </conditionalFormatting>
  <conditionalFormatting sqref="I74">
    <cfRule type="expression" dxfId="444" priority="305">
      <formula>ISTEXT($I$74)</formula>
    </cfRule>
  </conditionalFormatting>
  <conditionalFormatting sqref="I75">
    <cfRule type="expression" dxfId="443" priority="304">
      <formula>ISTEXT($I$75)</formula>
    </cfRule>
  </conditionalFormatting>
  <conditionalFormatting sqref="I76">
    <cfRule type="expression" dxfId="442" priority="303">
      <formula>ISTEXT($I$76)</formula>
    </cfRule>
  </conditionalFormatting>
  <conditionalFormatting sqref="I77">
    <cfRule type="expression" dxfId="441" priority="302">
      <formula>ISTEXT($I$77)</formula>
    </cfRule>
  </conditionalFormatting>
  <conditionalFormatting sqref="I78">
    <cfRule type="expression" dxfId="440" priority="301">
      <formula>ISTEXT($I$78)</formula>
    </cfRule>
  </conditionalFormatting>
  <conditionalFormatting sqref="I79">
    <cfRule type="expression" dxfId="439" priority="300">
      <formula>ISTEXT($I$79)</formula>
    </cfRule>
  </conditionalFormatting>
  <conditionalFormatting sqref="I80">
    <cfRule type="expression" dxfId="438" priority="299">
      <formula>ISTEXT($I$80)</formula>
    </cfRule>
  </conditionalFormatting>
  <conditionalFormatting sqref="I81">
    <cfRule type="expression" dxfId="437" priority="298">
      <formula>ISTEXT($I$81)</formula>
    </cfRule>
  </conditionalFormatting>
  <conditionalFormatting sqref="I82">
    <cfRule type="expression" dxfId="436" priority="297">
      <formula>ISTEXT($I$82)</formula>
    </cfRule>
  </conditionalFormatting>
  <conditionalFormatting sqref="I83">
    <cfRule type="expression" dxfId="435" priority="296">
      <formula>ISTEXT($I$83)</formula>
    </cfRule>
  </conditionalFormatting>
  <conditionalFormatting sqref="I84">
    <cfRule type="expression" dxfId="434" priority="295">
      <formula>ISTEXT($I$84)</formula>
    </cfRule>
  </conditionalFormatting>
  <conditionalFormatting sqref="I85">
    <cfRule type="expression" dxfId="433" priority="294">
      <formula>ISTEXT($I$85)</formula>
    </cfRule>
  </conditionalFormatting>
  <conditionalFormatting sqref="I86">
    <cfRule type="expression" dxfId="432" priority="293">
      <formula>ISTEXT($I$86)</formula>
    </cfRule>
  </conditionalFormatting>
  <conditionalFormatting sqref="I87">
    <cfRule type="expression" dxfId="431" priority="292">
      <formula>ISTEXT($I$87)</formula>
    </cfRule>
  </conditionalFormatting>
  <conditionalFormatting sqref="I88">
    <cfRule type="expression" dxfId="430" priority="291">
      <formula>ISTEXT($I$88)</formula>
    </cfRule>
  </conditionalFormatting>
  <conditionalFormatting sqref="I96">
    <cfRule type="expression" dxfId="429" priority="290">
      <formula>ISTEXT($I$96)</formula>
    </cfRule>
  </conditionalFormatting>
  <conditionalFormatting sqref="I97">
    <cfRule type="expression" dxfId="428" priority="289">
      <formula>ISTEXT($I$97)</formula>
    </cfRule>
  </conditionalFormatting>
  <conditionalFormatting sqref="I98">
    <cfRule type="expression" dxfId="427" priority="288">
      <formula>ISTEXT($I$98)</formula>
    </cfRule>
  </conditionalFormatting>
  <conditionalFormatting sqref="I99">
    <cfRule type="expression" dxfId="426" priority="287">
      <formula>ISTEXT($I$99)</formula>
    </cfRule>
  </conditionalFormatting>
  <conditionalFormatting sqref="I100">
    <cfRule type="expression" dxfId="425" priority="286">
      <formula>ISTEXT($I$100)</formula>
    </cfRule>
  </conditionalFormatting>
  <conditionalFormatting sqref="I101">
    <cfRule type="expression" dxfId="424" priority="285">
      <formula>ISTEXT($I$101)</formula>
    </cfRule>
  </conditionalFormatting>
  <conditionalFormatting sqref="I102">
    <cfRule type="expression" dxfId="423" priority="284">
      <formula>ISTEXT($I$102)</formula>
    </cfRule>
  </conditionalFormatting>
  <conditionalFormatting sqref="I103">
    <cfRule type="expression" dxfId="422" priority="283">
      <formula>ISTEXT($I$103)</formula>
    </cfRule>
  </conditionalFormatting>
  <conditionalFormatting sqref="I104">
    <cfRule type="expression" dxfId="421" priority="282">
      <formula>ISTEXT($I$104)</formula>
    </cfRule>
  </conditionalFormatting>
  <conditionalFormatting sqref="I105">
    <cfRule type="expression" dxfId="420" priority="281">
      <formula>ISTEXT($I$105)</formula>
    </cfRule>
  </conditionalFormatting>
  <conditionalFormatting sqref="I106">
    <cfRule type="expression" dxfId="419" priority="280">
      <formula>ISTEXT($I$106)</formula>
    </cfRule>
  </conditionalFormatting>
  <conditionalFormatting sqref="I107">
    <cfRule type="expression" dxfId="418" priority="279">
      <formula>ISTEXT($I$107)</formula>
    </cfRule>
  </conditionalFormatting>
  <conditionalFormatting sqref="I108">
    <cfRule type="expression" dxfId="417" priority="278">
      <formula>ISTEXT($I$108)</formula>
    </cfRule>
  </conditionalFormatting>
  <conditionalFormatting sqref="I109">
    <cfRule type="expression" dxfId="416" priority="277">
      <formula>ISTEXT($I$109)</formula>
    </cfRule>
  </conditionalFormatting>
  <conditionalFormatting sqref="I110">
    <cfRule type="expression" dxfId="415" priority="276">
      <formula>ISTEXT($I$110)</formula>
    </cfRule>
  </conditionalFormatting>
  <conditionalFormatting sqref="I118">
    <cfRule type="expression" dxfId="414" priority="275">
      <formula>ISTEXT($I$118)</formula>
    </cfRule>
  </conditionalFormatting>
  <conditionalFormatting sqref="I119">
    <cfRule type="expression" dxfId="413" priority="274">
      <formula>ISTEXT($I$119)</formula>
    </cfRule>
  </conditionalFormatting>
  <conditionalFormatting sqref="I120">
    <cfRule type="expression" dxfId="412" priority="273">
      <formula>ISTEXT($I$120)</formula>
    </cfRule>
  </conditionalFormatting>
  <conditionalFormatting sqref="I121">
    <cfRule type="expression" dxfId="411" priority="272">
      <formula>ISTEXT($I$121)</formula>
    </cfRule>
  </conditionalFormatting>
  <conditionalFormatting sqref="I122">
    <cfRule type="expression" dxfId="410" priority="271">
      <formula>ISTEXT($I$122)</formula>
    </cfRule>
  </conditionalFormatting>
  <conditionalFormatting sqref="I123">
    <cfRule type="expression" dxfId="409" priority="270">
      <formula>ISTEXT($I$123)</formula>
    </cfRule>
  </conditionalFormatting>
  <conditionalFormatting sqref="I124">
    <cfRule type="expression" dxfId="408" priority="269">
      <formula>ISTEXT($I$124)</formula>
    </cfRule>
  </conditionalFormatting>
  <conditionalFormatting sqref="I125">
    <cfRule type="expression" dxfId="407" priority="268">
      <formula>ISTEXT($I$125)</formula>
    </cfRule>
  </conditionalFormatting>
  <conditionalFormatting sqref="I126">
    <cfRule type="expression" dxfId="406" priority="267">
      <formula>ISTEXT($I$126)</formula>
    </cfRule>
  </conditionalFormatting>
  <conditionalFormatting sqref="I127">
    <cfRule type="expression" dxfId="405" priority="266">
      <formula>ISTEXT($I$127)</formula>
    </cfRule>
  </conditionalFormatting>
  <conditionalFormatting sqref="I128">
    <cfRule type="expression" dxfId="404" priority="265">
      <formula>ISTEXT($I$128)</formula>
    </cfRule>
  </conditionalFormatting>
  <conditionalFormatting sqref="I129">
    <cfRule type="expression" dxfId="403" priority="264">
      <formula>ISTEXT($I$129)</formula>
    </cfRule>
  </conditionalFormatting>
  <conditionalFormatting sqref="I130">
    <cfRule type="expression" dxfId="402" priority="263">
      <formula>ISTEXT($I$130)</formula>
    </cfRule>
  </conditionalFormatting>
  <conditionalFormatting sqref="I131">
    <cfRule type="expression" dxfId="401" priority="262">
      <formula>ISTEXT($I$131)</formula>
    </cfRule>
  </conditionalFormatting>
  <conditionalFormatting sqref="I132">
    <cfRule type="expression" dxfId="400" priority="261">
      <formula>ISTEXT($I$132)</formula>
    </cfRule>
  </conditionalFormatting>
  <conditionalFormatting sqref="I140">
    <cfRule type="expression" dxfId="399" priority="260">
      <formula>ISTEXT($I$140)</formula>
    </cfRule>
  </conditionalFormatting>
  <conditionalFormatting sqref="I141">
    <cfRule type="expression" dxfId="398" priority="259">
      <formula>ISTEXT($I$141)</formula>
    </cfRule>
  </conditionalFormatting>
  <conditionalFormatting sqref="I142">
    <cfRule type="expression" dxfId="397" priority="258">
      <formula>ISTEXT($I$142)</formula>
    </cfRule>
  </conditionalFormatting>
  <conditionalFormatting sqref="I143">
    <cfRule type="expression" dxfId="396" priority="257">
      <formula>ISTEXT($I$143)</formula>
    </cfRule>
  </conditionalFormatting>
  <conditionalFormatting sqref="I144">
    <cfRule type="expression" dxfId="395" priority="256">
      <formula>ISTEXT($I$144)</formula>
    </cfRule>
  </conditionalFormatting>
  <conditionalFormatting sqref="I145">
    <cfRule type="expression" dxfId="394" priority="255">
      <formula>ISTEXT($I$145)</formula>
    </cfRule>
  </conditionalFormatting>
  <conditionalFormatting sqref="I146">
    <cfRule type="expression" dxfId="393" priority="254">
      <formula>ISTEXT($I$146)</formula>
    </cfRule>
  </conditionalFormatting>
  <conditionalFormatting sqref="I147">
    <cfRule type="expression" dxfId="392" priority="253">
      <formula>ISTEXT($I$147)</formula>
    </cfRule>
  </conditionalFormatting>
  <conditionalFormatting sqref="I148">
    <cfRule type="expression" dxfId="391" priority="252">
      <formula>ISTEXT($I$148)</formula>
    </cfRule>
  </conditionalFormatting>
  <conditionalFormatting sqref="I149">
    <cfRule type="expression" dxfId="390" priority="251">
      <formula>ISTEXT($I$149)</formula>
    </cfRule>
  </conditionalFormatting>
  <conditionalFormatting sqref="I150">
    <cfRule type="expression" dxfId="389" priority="250">
      <formula>ISTEXT($I$150)</formula>
    </cfRule>
  </conditionalFormatting>
  <conditionalFormatting sqref="I151">
    <cfRule type="expression" dxfId="388" priority="249">
      <formula>ISTEXT($I$151)</formula>
    </cfRule>
  </conditionalFormatting>
  <conditionalFormatting sqref="I152">
    <cfRule type="expression" dxfId="387" priority="248">
      <formula>ISTEXT($I$152)</formula>
    </cfRule>
  </conditionalFormatting>
  <conditionalFormatting sqref="I153">
    <cfRule type="expression" dxfId="386" priority="247">
      <formula>ISTEXT($I$153)</formula>
    </cfRule>
  </conditionalFormatting>
  <conditionalFormatting sqref="I154">
    <cfRule type="expression" dxfId="385" priority="246">
      <formula>ISTEXT($I$154)</formula>
    </cfRule>
  </conditionalFormatting>
  <conditionalFormatting sqref="I162">
    <cfRule type="expression" dxfId="384" priority="245">
      <formula>ISTEXT($I$162)</formula>
    </cfRule>
  </conditionalFormatting>
  <conditionalFormatting sqref="I163">
    <cfRule type="expression" dxfId="383" priority="244">
      <formula>ISTEXT($I$163)</formula>
    </cfRule>
  </conditionalFormatting>
  <conditionalFormatting sqref="I164">
    <cfRule type="expression" dxfId="382" priority="243">
      <formula>ISTEXT($I$164)</formula>
    </cfRule>
  </conditionalFormatting>
  <conditionalFormatting sqref="I165">
    <cfRule type="expression" dxfId="381" priority="242">
      <formula>ISTEXT($I$165)</formula>
    </cfRule>
  </conditionalFormatting>
  <conditionalFormatting sqref="I166">
    <cfRule type="expression" dxfId="380" priority="241">
      <formula>ISTEXT($I$166)</formula>
    </cfRule>
  </conditionalFormatting>
  <conditionalFormatting sqref="I167">
    <cfRule type="expression" dxfId="379" priority="240">
      <formula>ISTEXT($I$167)</formula>
    </cfRule>
  </conditionalFormatting>
  <conditionalFormatting sqref="I168">
    <cfRule type="expression" dxfId="378" priority="239">
      <formula>ISTEXT($I$168)</formula>
    </cfRule>
  </conditionalFormatting>
  <conditionalFormatting sqref="I169">
    <cfRule type="expression" dxfId="377" priority="238">
      <formula>ISTEXT($I$169)</formula>
    </cfRule>
  </conditionalFormatting>
  <conditionalFormatting sqref="I170">
    <cfRule type="expression" dxfId="376" priority="237">
      <formula>ISTEXT($I$170)</formula>
    </cfRule>
  </conditionalFormatting>
  <conditionalFormatting sqref="I171">
    <cfRule type="expression" dxfId="375" priority="236">
      <formula>ISTEXT($I$171)</formula>
    </cfRule>
  </conditionalFormatting>
  <conditionalFormatting sqref="I172">
    <cfRule type="expression" dxfId="374" priority="235">
      <formula>ISTEXT($I$172)</formula>
    </cfRule>
  </conditionalFormatting>
  <conditionalFormatting sqref="I173">
    <cfRule type="expression" dxfId="373" priority="234">
      <formula>ISTEXT($I$173)</formula>
    </cfRule>
  </conditionalFormatting>
  <conditionalFormatting sqref="I174">
    <cfRule type="expression" dxfId="372" priority="233">
      <formula>ISTEXT($I$174)</formula>
    </cfRule>
  </conditionalFormatting>
  <conditionalFormatting sqref="I175">
    <cfRule type="expression" dxfId="371" priority="232">
      <formula>ISTEXT($I$175)</formula>
    </cfRule>
  </conditionalFormatting>
  <conditionalFormatting sqref="I176">
    <cfRule type="expression" dxfId="370" priority="231">
      <formula>ISTEXT($I$176)</formula>
    </cfRule>
  </conditionalFormatting>
  <conditionalFormatting sqref="I184">
    <cfRule type="expression" dxfId="369" priority="230">
      <formula>ISTEXT($I$184)</formula>
    </cfRule>
  </conditionalFormatting>
  <conditionalFormatting sqref="I185">
    <cfRule type="expression" dxfId="368" priority="229">
      <formula>ISTEXT($I$185)</formula>
    </cfRule>
  </conditionalFormatting>
  <conditionalFormatting sqref="I186">
    <cfRule type="expression" dxfId="367" priority="228">
      <formula>ISTEXT($I$186)</formula>
    </cfRule>
  </conditionalFormatting>
  <conditionalFormatting sqref="I187">
    <cfRule type="expression" dxfId="366" priority="227">
      <formula>ISTEXT($I$187)</formula>
    </cfRule>
  </conditionalFormatting>
  <conditionalFormatting sqref="I188">
    <cfRule type="expression" dxfId="365" priority="226">
      <formula>ISTEXT($I$188)</formula>
    </cfRule>
  </conditionalFormatting>
  <conditionalFormatting sqref="I189">
    <cfRule type="expression" dxfId="364" priority="225">
      <formula>ISTEXT($I$189)</formula>
    </cfRule>
  </conditionalFormatting>
  <conditionalFormatting sqref="I190">
    <cfRule type="expression" dxfId="363" priority="224">
      <formula>ISTEXT($I$190)</formula>
    </cfRule>
  </conditionalFormatting>
  <conditionalFormatting sqref="I191">
    <cfRule type="expression" dxfId="362" priority="223">
      <formula>ISTEXT($I$191)</formula>
    </cfRule>
  </conditionalFormatting>
  <conditionalFormatting sqref="I192">
    <cfRule type="expression" dxfId="361" priority="222">
      <formula>ISTEXT($I$192)</formula>
    </cfRule>
  </conditionalFormatting>
  <conditionalFormatting sqref="I193">
    <cfRule type="expression" dxfId="360" priority="221">
      <formula>ISTEXT($I$193)</formula>
    </cfRule>
  </conditionalFormatting>
  <conditionalFormatting sqref="I194">
    <cfRule type="expression" dxfId="359" priority="220">
      <formula>ISTEXT($I$194)</formula>
    </cfRule>
  </conditionalFormatting>
  <conditionalFormatting sqref="I195">
    <cfRule type="expression" dxfId="358" priority="219">
      <formula>ISTEXT($I$195)</formula>
    </cfRule>
  </conditionalFormatting>
  <conditionalFormatting sqref="I196">
    <cfRule type="expression" dxfId="357" priority="218">
      <formula>ISTEXT($I$196)</formula>
    </cfRule>
  </conditionalFormatting>
  <conditionalFormatting sqref="I197">
    <cfRule type="expression" dxfId="356" priority="217">
      <formula>ISTEXT($I$197)</formula>
    </cfRule>
  </conditionalFormatting>
  <conditionalFormatting sqref="I198">
    <cfRule type="expression" dxfId="355" priority="216">
      <formula>ISTEXT($I$198)</formula>
    </cfRule>
  </conditionalFormatting>
  <conditionalFormatting sqref="I206">
    <cfRule type="expression" dxfId="354" priority="215">
      <formula>ISTEXT($I$206)</formula>
    </cfRule>
  </conditionalFormatting>
  <conditionalFormatting sqref="I207">
    <cfRule type="expression" dxfId="353" priority="214">
      <formula>ISTEXT($I$207)</formula>
    </cfRule>
  </conditionalFormatting>
  <conditionalFormatting sqref="I208">
    <cfRule type="expression" dxfId="352" priority="213">
      <formula>ISTEXT($I$208)</formula>
    </cfRule>
  </conditionalFormatting>
  <conditionalFormatting sqref="I209">
    <cfRule type="expression" dxfId="351" priority="212">
      <formula>ISTEXT($I$209)</formula>
    </cfRule>
  </conditionalFormatting>
  <conditionalFormatting sqref="I210">
    <cfRule type="expression" dxfId="350" priority="211">
      <formula>ISTEXT($I$210)</formula>
    </cfRule>
  </conditionalFormatting>
  <conditionalFormatting sqref="I211">
    <cfRule type="expression" dxfId="349" priority="210">
      <formula>ISTEXT($I$211)</formula>
    </cfRule>
  </conditionalFormatting>
  <conditionalFormatting sqref="I212">
    <cfRule type="expression" dxfId="348" priority="209">
      <formula>ISTEXT($I$212)</formula>
    </cfRule>
  </conditionalFormatting>
  <conditionalFormatting sqref="I213">
    <cfRule type="expression" dxfId="347" priority="208">
      <formula>ISTEXT($I$213)</formula>
    </cfRule>
  </conditionalFormatting>
  <conditionalFormatting sqref="I214">
    <cfRule type="expression" dxfId="346" priority="207">
      <formula>ISTEXT($I$214)</formula>
    </cfRule>
  </conditionalFormatting>
  <conditionalFormatting sqref="I215">
    <cfRule type="expression" dxfId="345" priority="206">
      <formula>ISTEXT($I$215)</formula>
    </cfRule>
  </conditionalFormatting>
  <conditionalFormatting sqref="I216">
    <cfRule type="expression" dxfId="344" priority="205">
      <formula>ISTEXT($I$216)</formula>
    </cfRule>
  </conditionalFormatting>
  <conditionalFormatting sqref="I217">
    <cfRule type="expression" dxfId="343" priority="204">
      <formula>ISTEXT($I$217)</formula>
    </cfRule>
  </conditionalFormatting>
  <conditionalFormatting sqref="I218">
    <cfRule type="expression" dxfId="342" priority="203">
      <formula>ISTEXT($I$218)</formula>
    </cfRule>
  </conditionalFormatting>
  <conditionalFormatting sqref="I219">
    <cfRule type="expression" dxfId="341" priority="202">
      <formula>ISTEXT($I$219)</formula>
    </cfRule>
  </conditionalFormatting>
  <conditionalFormatting sqref="I220">
    <cfRule type="expression" dxfId="340" priority="201">
      <formula>ISTEXT($I$220)</formula>
    </cfRule>
  </conditionalFormatting>
  <conditionalFormatting sqref="AA3">
    <cfRule type="expression" dxfId="339" priority="200">
      <formula>ISTEXT($AA$3)</formula>
    </cfRule>
  </conditionalFormatting>
  <conditionalFormatting sqref="AB3">
    <cfRule type="expression" dxfId="338" priority="199">
      <formula>ISTEXT($AB$3)</formula>
    </cfRule>
  </conditionalFormatting>
  <conditionalFormatting sqref="AC3">
    <cfRule type="expression" dxfId="337" priority="198">
      <formula>ISTEXT($AC$3)</formula>
    </cfRule>
  </conditionalFormatting>
  <conditionalFormatting sqref="AD3">
    <cfRule type="expression" dxfId="336" priority="197">
      <formula>ISTEXT($AD$3)</formula>
    </cfRule>
  </conditionalFormatting>
  <conditionalFormatting sqref="AA4">
    <cfRule type="expression" dxfId="335" priority="196">
      <formula>ISTEXT($AA$4)</formula>
    </cfRule>
  </conditionalFormatting>
  <conditionalFormatting sqref="AB4">
    <cfRule type="expression" dxfId="334" priority="195">
      <formula>ISTEXT($AB$4)</formula>
    </cfRule>
  </conditionalFormatting>
  <conditionalFormatting sqref="AC4">
    <cfRule type="expression" dxfId="333" priority="194">
      <formula>ISTEXT($AC$4)</formula>
    </cfRule>
  </conditionalFormatting>
  <conditionalFormatting sqref="AD4">
    <cfRule type="expression" dxfId="332" priority="193">
      <formula>ISTEXT($AD$4)</formula>
    </cfRule>
  </conditionalFormatting>
  <conditionalFormatting sqref="AA5">
    <cfRule type="expression" dxfId="331" priority="192">
      <formula>ISTEXT($AA$5)</formula>
    </cfRule>
  </conditionalFormatting>
  <conditionalFormatting sqref="AB5">
    <cfRule type="expression" dxfId="330" priority="191">
      <formula>ISTEXT($AB$5)</formula>
    </cfRule>
  </conditionalFormatting>
  <conditionalFormatting sqref="AC5">
    <cfRule type="expression" dxfId="329" priority="190">
      <formula>ISTEXT($AC$5)</formula>
    </cfRule>
  </conditionalFormatting>
  <conditionalFormatting sqref="AD5">
    <cfRule type="expression" dxfId="328" priority="189">
      <formula>ISTEXT($AD$5)</formula>
    </cfRule>
  </conditionalFormatting>
  <conditionalFormatting sqref="AA6">
    <cfRule type="expression" dxfId="327" priority="188">
      <formula>ISTEXT($AA$6)</formula>
    </cfRule>
  </conditionalFormatting>
  <conditionalFormatting sqref="AB6">
    <cfRule type="expression" dxfId="326" priority="187">
      <formula>ISTEXT($AB$6)</formula>
    </cfRule>
  </conditionalFormatting>
  <conditionalFormatting sqref="AC6">
    <cfRule type="expression" dxfId="325" priority="186">
      <formula>ISTEXT($AC$6)</formula>
    </cfRule>
  </conditionalFormatting>
  <conditionalFormatting sqref="AD6">
    <cfRule type="expression" dxfId="324" priority="185">
      <formula>ISTEXT($AD$6)</formula>
    </cfRule>
  </conditionalFormatting>
  <conditionalFormatting sqref="AA7">
    <cfRule type="expression" dxfId="323" priority="184">
      <formula>ISTEXT($AA$7)</formula>
    </cfRule>
  </conditionalFormatting>
  <conditionalFormatting sqref="AB7">
    <cfRule type="expression" dxfId="322" priority="183">
      <formula>ISTEXT($AB$7)</formula>
    </cfRule>
  </conditionalFormatting>
  <conditionalFormatting sqref="AC7">
    <cfRule type="expression" dxfId="321" priority="182">
      <formula>ISTEXT($AC$7)</formula>
    </cfRule>
  </conditionalFormatting>
  <conditionalFormatting sqref="AD7">
    <cfRule type="expression" dxfId="320" priority="181">
      <formula>ISTEXT($AD$7)</formula>
    </cfRule>
  </conditionalFormatting>
  <conditionalFormatting sqref="AA25">
    <cfRule type="expression" dxfId="319" priority="180">
      <formula>ISTEXT($AA$25)</formula>
    </cfRule>
  </conditionalFormatting>
  <conditionalFormatting sqref="AB25">
    <cfRule type="expression" dxfId="318" priority="179">
      <formula>ISTEXT($AB$25)</formula>
    </cfRule>
  </conditionalFormatting>
  <conditionalFormatting sqref="AC25">
    <cfRule type="expression" dxfId="317" priority="178">
      <formula>ISTEXT($AC$25)</formula>
    </cfRule>
  </conditionalFormatting>
  <conditionalFormatting sqref="AD25">
    <cfRule type="expression" dxfId="316" priority="177">
      <formula>ISTEXT($AD$25)</formula>
    </cfRule>
  </conditionalFormatting>
  <conditionalFormatting sqref="AA26">
    <cfRule type="expression" dxfId="315" priority="176">
      <formula>ISTEXT($AA$26)</formula>
    </cfRule>
  </conditionalFormatting>
  <conditionalFormatting sqref="AB26">
    <cfRule type="expression" dxfId="314" priority="175">
      <formula>ISTEXT($AB$26)</formula>
    </cfRule>
  </conditionalFormatting>
  <conditionalFormatting sqref="AC26">
    <cfRule type="expression" dxfId="313" priority="174">
      <formula>ISTEXT($AC$26)</formula>
    </cfRule>
  </conditionalFormatting>
  <conditionalFormatting sqref="AD26">
    <cfRule type="expression" dxfId="312" priority="173">
      <formula>ISTEXT($AD$26)</formula>
    </cfRule>
  </conditionalFormatting>
  <conditionalFormatting sqref="AA27">
    <cfRule type="expression" dxfId="311" priority="172">
      <formula>ISTEXT($AA$27)</formula>
    </cfRule>
  </conditionalFormatting>
  <conditionalFormatting sqref="AB27">
    <cfRule type="expression" dxfId="310" priority="171">
      <formula>ISTEXT($AB$27)</formula>
    </cfRule>
  </conditionalFormatting>
  <conditionalFormatting sqref="AC27">
    <cfRule type="expression" dxfId="309" priority="170">
      <formula>ISTEXT($AC$27)</formula>
    </cfRule>
  </conditionalFormatting>
  <conditionalFormatting sqref="AD27">
    <cfRule type="expression" dxfId="308" priority="169">
      <formula>ISTEXT($AD$27)</formula>
    </cfRule>
  </conditionalFormatting>
  <conditionalFormatting sqref="AA28">
    <cfRule type="expression" dxfId="307" priority="168">
      <formula>ISTEXT($AA$28)</formula>
    </cfRule>
  </conditionalFormatting>
  <conditionalFormatting sqref="AB28">
    <cfRule type="expression" dxfId="306" priority="167">
      <formula>ISTEXT($AB$28)</formula>
    </cfRule>
  </conditionalFormatting>
  <conditionalFormatting sqref="AC28">
    <cfRule type="expression" dxfId="305" priority="166">
      <formula>ISTEXT($AC$28)</formula>
    </cfRule>
  </conditionalFormatting>
  <conditionalFormatting sqref="AD28">
    <cfRule type="expression" dxfId="304" priority="165">
      <formula>ISTEXT($AD$28)</formula>
    </cfRule>
  </conditionalFormatting>
  <conditionalFormatting sqref="AA29">
    <cfRule type="expression" dxfId="303" priority="164">
      <formula>ISTEXT($AA$29)</formula>
    </cfRule>
  </conditionalFormatting>
  <conditionalFormatting sqref="AB29">
    <cfRule type="expression" dxfId="302" priority="163">
      <formula>ISTEXT($AB$29)</formula>
    </cfRule>
  </conditionalFormatting>
  <conditionalFormatting sqref="AC29">
    <cfRule type="expression" dxfId="301" priority="162">
      <formula>ISTEXT($AC$29)</formula>
    </cfRule>
  </conditionalFormatting>
  <conditionalFormatting sqref="AD29">
    <cfRule type="expression" dxfId="300" priority="161">
      <formula>ISTEXT($AD$29)</formula>
    </cfRule>
  </conditionalFormatting>
  <conditionalFormatting sqref="AA47">
    <cfRule type="expression" dxfId="299" priority="160">
      <formula>ISTEXT($AA$47)</formula>
    </cfRule>
  </conditionalFormatting>
  <conditionalFormatting sqref="AB47">
    <cfRule type="expression" dxfId="298" priority="159">
      <formula>ISTEXT($AB$47)</formula>
    </cfRule>
  </conditionalFormatting>
  <conditionalFormatting sqref="AC47">
    <cfRule type="expression" dxfId="297" priority="158">
      <formula>ISTEXT($AC$47)</formula>
    </cfRule>
  </conditionalFormatting>
  <conditionalFormatting sqref="AD47">
    <cfRule type="expression" dxfId="296" priority="157">
      <formula>ISTEXT($AD$47)</formula>
    </cfRule>
  </conditionalFormatting>
  <conditionalFormatting sqref="AA48">
    <cfRule type="expression" dxfId="295" priority="156">
      <formula>ISTEXT($AA$48)</formula>
    </cfRule>
  </conditionalFormatting>
  <conditionalFormatting sqref="AB48">
    <cfRule type="expression" dxfId="294" priority="155">
      <formula>ISTEXT($AB$48)</formula>
    </cfRule>
  </conditionalFormatting>
  <conditionalFormatting sqref="AC48">
    <cfRule type="expression" dxfId="293" priority="154">
      <formula>ISTEXT($AC$48)</formula>
    </cfRule>
  </conditionalFormatting>
  <conditionalFormatting sqref="AD48">
    <cfRule type="expression" dxfId="292" priority="153">
      <formula>ISTEXT($AD$48)</formula>
    </cfRule>
  </conditionalFormatting>
  <conditionalFormatting sqref="AA49">
    <cfRule type="expression" dxfId="291" priority="152">
      <formula>ISTEXT($AA$49)</formula>
    </cfRule>
  </conditionalFormatting>
  <conditionalFormatting sqref="AB49">
    <cfRule type="expression" dxfId="290" priority="151">
      <formula>ISTEXT($AB$49)</formula>
    </cfRule>
  </conditionalFormatting>
  <conditionalFormatting sqref="AC49">
    <cfRule type="expression" dxfId="289" priority="150">
      <formula>ISTEXT($AC$49)</formula>
    </cfRule>
  </conditionalFormatting>
  <conditionalFormatting sqref="AD49">
    <cfRule type="expression" dxfId="288" priority="149">
      <formula>ISTEXT($AD$49)</formula>
    </cfRule>
  </conditionalFormatting>
  <conditionalFormatting sqref="AA50">
    <cfRule type="expression" dxfId="287" priority="148">
      <formula>ISTEXT($AA$50)</formula>
    </cfRule>
  </conditionalFormatting>
  <conditionalFormatting sqref="AB50">
    <cfRule type="expression" dxfId="286" priority="147">
      <formula>ISTEXT($AB$50)</formula>
    </cfRule>
  </conditionalFormatting>
  <conditionalFormatting sqref="AC50">
    <cfRule type="expression" dxfId="285" priority="146">
      <formula>ISTEXT($AC$50)</formula>
    </cfRule>
  </conditionalFormatting>
  <conditionalFormatting sqref="AD50">
    <cfRule type="expression" dxfId="284" priority="145">
      <formula>ISTEXT($AD$50)</formula>
    </cfRule>
  </conditionalFormatting>
  <conditionalFormatting sqref="AA51">
    <cfRule type="expression" dxfId="283" priority="144">
      <formula>ISTEXT($AA$51)</formula>
    </cfRule>
  </conditionalFormatting>
  <conditionalFormatting sqref="AB51">
    <cfRule type="expression" dxfId="282" priority="143">
      <formula>ISTEXT($AB$51)</formula>
    </cfRule>
  </conditionalFormatting>
  <conditionalFormatting sqref="AC51">
    <cfRule type="expression" dxfId="281" priority="142">
      <formula>ISTEXT($AC$51)</formula>
    </cfRule>
  </conditionalFormatting>
  <conditionalFormatting sqref="AD51">
    <cfRule type="expression" dxfId="280" priority="141">
      <formula>ISTEXT($AD$51)</formula>
    </cfRule>
  </conditionalFormatting>
  <conditionalFormatting sqref="AA69">
    <cfRule type="expression" dxfId="279" priority="140">
      <formula>ISTEXT($AA$69)</formula>
    </cfRule>
  </conditionalFormatting>
  <conditionalFormatting sqref="AB69">
    <cfRule type="expression" dxfId="278" priority="139">
      <formula>ISTEXT($AB$69)</formula>
    </cfRule>
  </conditionalFormatting>
  <conditionalFormatting sqref="AC69">
    <cfRule type="expression" dxfId="277" priority="138">
      <formula>ISTEXT($AC$69)</formula>
    </cfRule>
  </conditionalFormatting>
  <conditionalFormatting sqref="AD69">
    <cfRule type="expression" dxfId="276" priority="137">
      <formula>ISTEXT($AD$69)</formula>
    </cfRule>
  </conditionalFormatting>
  <conditionalFormatting sqref="AA70">
    <cfRule type="expression" dxfId="275" priority="136">
      <formula>ISTEXT($AA$70)</formula>
    </cfRule>
  </conditionalFormatting>
  <conditionalFormatting sqref="AB70">
    <cfRule type="expression" dxfId="274" priority="135">
      <formula>ISTEXT($AB$70)</formula>
    </cfRule>
  </conditionalFormatting>
  <conditionalFormatting sqref="AC70">
    <cfRule type="expression" dxfId="273" priority="134">
      <formula>ISTEXT($AC$70)</formula>
    </cfRule>
  </conditionalFormatting>
  <conditionalFormatting sqref="AD70">
    <cfRule type="expression" dxfId="272" priority="133">
      <formula>ISTEXT($AD$70)</formula>
    </cfRule>
  </conditionalFormatting>
  <conditionalFormatting sqref="AA71">
    <cfRule type="expression" dxfId="271" priority="132">
      <formula>ISTEXT($AA$71)</formula>
    </cfRule>
  </conditionalFormatting>
  <conditionalFormatting sqref="AB71">
    <cfRule type="expression" dxfId="270" priority="131">
      <formula>ISTEXT($AB$71)</formula>
    </cfRule>
  </conditionalFormatting>
  <conditionalFormatting sqref="AC71">
    <cfRule type="expression" dxfId="269" priority="130">
      <formula>ISTEXT($AC$71)</formula>
    </cfRule>
  </conditionalFormatting>
  <conditionalFormatting sqref="AD71">
    <cfRule type="expression" dxfId="268" priority="129">
      <formula>ISTEXT($AD$71)</formula>
    </cfRule>
  </conditionalFormatting>
  <conditionalFormatting sqref="AA72">
    <cfRule type="expression" dxfId="267" priority="128">
      <formula>ISTEXT($AA$72)</formula>
    </cfRule>
  </conditionalFormatting>
  <conditionalFormatting sqref="AB72">
    <cfRule type="expression" dxfId="266" priority="127">
      <formula>ISTEXT($AB$72)</formula>
    </cfRule>
  </conditionalFormatting>
  <conditionalFormatting sqref="AC72">
    <cfRule type="expression" dxfId="265" priority="126">
      <formula>ISTEXT($AC$72)</formula>
    </cfRule>
  </conditionalFormatting>
  <conditionalFormatting sqref="AD72">
    <cfRule type="expression" dxfId="264" priority="125">
      <formula>ISTEXT($AD$72)</formula>
    </cfRule>
  </conditionalFormatting>
  <conditionalFormatting sqref="AA73">
    <cfRule type="expression" dxfId="263" priority="124">
      <formula>ISTEXT($AA$73)</formula>
    </cfRule>
  </conditionalFormatting>
  <conditionalFormatting sqref="AB73">
    <cfRule type="expression" dxfId="262" priority="123">
      <formula>ISTEXT($AB$73)</formula>
    </cfRule>
  </conditionalFormatting>
  <conditionalFormatting sqref="AC73">
    <cfRule type="expression" dxfId="261" priority="122">
      <formula>ISTEXT($AC$73)</formula>
    </cfRule>
  </conditionalFormatting>
  <conditionalFormatting sqref="AD73">
    <cfRule type="expression" dxfId="260" priority="121">
      <formula>ISTEXT($AD$73)</formula>
    </cfRule>
  </conditionalFormatting>
  <conditionalFormatting sqref="AA91">
    <cfRule type="expression" dxfId="259" priority="120">
      <formula>ISTEXT($AA$91)</formula>
    </cfRule>
  </conditionalFormatting>
  <conditionalFormatting sqref="AB91">
    <cfRule type="expression" dxfId="258" priority="119">
      <formula>ISTEXT($AB$91)</formula>
    </cfRule>
  </conditionalFormatting>
  <conditionalFormatting sqref="AC91">
    <cfRule type="expression" dxfId="257" priority="118">
      <formula>ISTEXT($AC$91)</formula>
    </cfRule>
  </conditionalFormatting>
  <conditionalFormatting sqref="AD91">
    <cfRule type="expression" dxfId="256" priority="117">
      <formula>ISTEXT($AD$91)</formula>
    </cfRule>
  </conditionalFormatting>
  <conditionalFormatting sqref="AA92">
    <cfRule type="expression" dxfId="255" priority="116">
      <formula>ISTEXT($AA$92)</formula>
    </cfRule>
  </conditionalFormatting>
  <conditionalFormatting sqref="AB92">
    <cfRule type="expression" dxfId="254" priority="115">
      <formula>ISTEXT($AB$92)</formula>
    </cfRule>
  </conditionalFormatting>
  <conditionalFormatting sqref="AC92">
    <cfRule type="expression" dxfId="253" priority="114">
      <formula>ISTEXT($AC$92)</formula>
    </cfRule>
  </conditionalFormatting>
  <conditionalFormatting sqref="AD92">
    <cfRule type="expression" dxfId="252" priority="113">
      <formula>ISTEXT($AD$92)</formula>
    </cfRule>
  </conditionalFormatting>
  <conditionalFormatting sqref="AA93">
    <cfRule type="expression" dxfId="251" priority="112">
      <formula>ISTEXT($AA$93)</formula>
    </cfRule>
  </conditionalFormatting>
  <conditionalFormatting sqref="AB93">
    <cfRule type="expression" dxfId="250" priority="111">
      <formula>ISTEXT($AB$93)</formula>
    </cfRule>
  </conditionalFormatting>
  <conditionalFormatting sqref="AC93">
    <cfRule type="expression" dxfId="249" priority="110">
      <formula>ISTEXT($AC$93)</formula>
    </cfRule>
  </conditionalFormatting>
  <conditionalFormatting sqref="AD93">
    <cfRule type="expression" dxfId="248" priority="109">
      <formula>ISTEXT($AD$93)</formula>
    </cfRule>
  </conditionalFormatting>
  <conditionalFormatting sqref="AA94">
    <cfRule type="expression" dxfId="247" priority="108">
      <formula>ISTEXT($AA$94)</formula>
    </cfRule>
  </conditionalFormatting>
  <conditionalFormatting sqref="AB94">
    <cfRule type="expression" dxfId="246" priority="107">
      <formula>ISTEXT($AB$94)</formula>
    </cfRule>
  </conditionalFormatting>
  <conditionalFormatting sqref="AC94">
    <cfRule type="expression" dxfId="245" priority="106">
      <formula>ISTEXT($AC$94)</formula>
    </cfRule>
  </conditionalFormatting>
  <conditionalFormatting sqref="AD94">
    <cfRule type="expression" dxfId="244" priority="105">
      <formula>ISTEXT($AD$94)</formula>
    </cfRule>
  </conditionalFormatting>
  <conditionalFormatting sqref="AA95">
    <cfRule type="expression" dxfId="243" priority="104">
      <formula>ISTEXT($AA$95)</formula>
    </cfRule>
  </conditionalFormatting>
  <conditionalFormatting sqref="AB95">
    <cfRule type="expression" dxfId="242" priority="103">
      <formula>ISTEXT($AB$95)</formula>
    </cfRule>
  </conditionalFormatting>
  <conditionalFormatting sqref="AC95">
    <cfRule type="expression" dxfId="241" priority="102">
      <formula>ISTEXT($AC$95)</formula>
    </cfRule>
  </conditionalFormatting>
  <conditionalFormatting sqref="AD95">
    <cfRule type="expression" dxfId="240" priority="101">
      <formula>ISTEXT($AD$95)</formula>
    </cfRule>
  </conditionalFormatting>
  <conditionalFormatting sqref="AA113">
    <cfRule type="expression" dxfId="239" priority="100">
      <formula>ISTEXT($AA$113)</formula>
    </cfRule>
  </conditionalFormatting>
  <conditionalFormatting sqref="AB113">
    <cfRule type="expression" dxfId="238" priority="99">
      <formula>ISTEXT($AB$113)</formula>
    </cfRule>
  </conditionalFormatting>
  <conditionalFormatting sqref="AC113">
    <cfRule type="expression" dxfId="237" priority="98">
      <formula>ISTEXT($AC$113)</formula>
    </cfRule>
  </conditionalFormatting>
  <conditionalFormatting sqref="AD113">
    <cfRule type="expression" dxfId="236" priority="97">
      <formula>ISTEXT($AD$113)</formula>
    </cfRule>
  </conditionalFormatting>
  <conditionalFormatting sqref="AA114">
    <cfRule type="expression" dxfId="235" priority="96">
      <formula>ISTEXT($AA$114)</formula>
    </cfRule>
  </conditionalFormatting>
  <conditionalFormatting sqref="AB114">
    <cfRule type="expression" dxfId="234" priority="95">
      <formula>ISTEXT($AB$114)</formula>
    </cfRule>
  </conditionalFormatting>
  <conditionalFormatting sqref="AC114">
    <cfRule type="expression" dxfId="233" priority="94">
      <formula>ISTEXT($AC$114)</formula>
    </cfRule>
  </conditionalFormatting>
  <conditionalFormatting sqref="AD114">
    <cfRule type="expression" dxfId="232" priority="93">
      <formula>ISTEXT($AD$114)</formula>
    </cfRule>
  </conditionalFormatting>
  <conditionalFormatting sqref="AA115">
    <cfRule type="expression" dxfId="231" priority="92">
      <formula>ISTEXT($AA$115)</formula>
    </cfRule>
  </conditionalFormatting>
  <conditionalFormatting sqref="AB115">
    <cfRule type="expression" dxfId="230" priority="91">
      <formula>ISTEXT($AB$115)</formula>
    </cfRule>
  </conditionalFormatting>
  <conditionalFormatting sqref="AC115">
    <cfRule type="expression" dxfId="229" priority="90">
      <formula>ISTEXT($AC$115)</formula>
    </cfRule>
  </conditionalFormatting>
  <conditionalFormatting sqref="AD115">
    <cfRule type="expression" dxfId="228" priority="89">
      <formula>ISTEXT($AD$115)</formula>
    </cfRule>
  </conditionalFormatting>
  <conditionalFormatting sqref="AA116">
    <cfRule type="expression" dxfId="227" priority="88">
      <formula>ISTEXT($AA$116)</formula>
    </cfRule>
  </conditionalFormatting>
  <conditionalFormatting sqref="AB116">
    <cfRule type="expression" dxfId="226" priority="87">
      <formula>ISTEXT($AB$116)</formula>
    </cfRule>
  </conditionalFormatting>
  <conditionalFormatting sqref="AC116">
    <cfRule type="expression" dxfId="225" priority="86">
      <formula>ISTEXT($AC$116)</formula>
    </cfRule>
  </conditionalFormatting>
  <conditionalFormatting sqref="AD116">
    <cfRule type="expression" dxfId="224" priority="85">
      <formula>ISTEXT($AD$116)</formula>
    </cfRule>
  </conditionalFormatting>
  <conditionalFormatting sqref="AA117">
    <cfRule type="expression" dxfId="223" priority="84">
      <formula>ISTEXT($AA$117)</formula>
    </cfRule>
  </conditionalFormatting>
  <conditionalFormatting sqref="AB117">
    <cfRule type="expression" dxfId="222" priority="83">
      <formula>ISTEXT($AB$117)</formula>
    </cfRule>
  </conditionalFormatting>
  <conditionalFormatting sqref="AC117">
    <cfRule type="expression" dxfId="221" priority="82">
      <formula>ISTEXT($AC$117)</formula>
    </cfRule>
  </conditionalFormatting>
  <conditionalFormatting sqref="AD117">
    <cfRule type="expression" dxfId="220" priority="81">
      <formula>ISTEXT($AD$117)</formula>
    </cfRule>
  </conditionalFormatting>
  <conditionalFormatting sqref="AA135">
    <cfRule type="expression" dxfId="219" priority="80">
      <formula>ISTEXT($AA$135)</formula>
    </cfRule>
  </conditionalFormatting>
  <conditionalFormatting sqref="AB135">
    <cfRule type="expression" dxfId="218" priority="79">
      <formula>ISTEXT($AB$135)</formula>
    </cfRule>
  </conditionalFormatting>
  <conditionalFormatting sqref="AC135">
    <cfRule type="expression" dxfId="217" priority="78">
      <formula>ISTEXT($AC$135)</formula>
    </cfRule>
  </conditionalFormatting>
  <conditionalFormatting sqref="AD135">
    <cfRule type="expression" dxfId="216" priority="77">
      <formula>ISTEXT($AD$135)</formula>
    </cfRule>
  </conditionalFormatting>
  <conditionalFormatting sqref="AA136">
    <cfRule type="expression" dxfId="215" priority="76">
      <formula>ISTEXT($AA$136)</formula>
    </cfRule>
  </conditionalFormatting>
  <conditionalFormatting sqref="AB136">
    <cfRule type="expression" dxfId="214" priority="75">
      <formula>ISTEXT($AB$136)</formula>
    </cfRule>
  </conditionalFormatting>
  <conditionalFormatting sqref="AC136">
    <cfRule type="expression" dxfId="213" priority="74">
      <formula>ISTEXT($AC$136)</formula>
    </cfRule>
  </conditionalFormatting>
  <conditionalFormatting sqref="AD136">
    <cfRule type="expression" dxfId="212" priority="73">
      <formula>ISTEXT($AD$136)</formula>
    </cfRule>
  </conditionalFormatting>
  <conditionalFormatting sqref="AA137">
    <cfRule type="expression" dxfId="211" priority="72">
      <formula>ISTEXT($AA$137)</formula>
    </cfRule>
  </conditionalFormatting>
  <conditionalFormatting sqref="AB137">
    <cfRule type="expression" dxfId="210" priority="71">
      <formula>ISTEXT($AB$137)</formula>
    </cfRule>
  </conditionalFormatting>
  <conditionalFormatting sqref="AC137">
    <cfRule type="expression" dxfId="209" priority="70">
      <formula>ISTEXT($AC$137)</formula>
    </cfRule>
  </conditionalFormatting>
  <conditionalFormatting sqref="AD137">
    <cfRule type="expression" dxfId="208" priority="69">
      <formula>ISTEXT($AD$137)</formula>
    </cfRule>
  </conditionalFormatting>
  <conditionalFormatting sqref="AA138">
    <cfRule type="expression" dxfId="207" priority="68">
      <formula>ISTEXT($AA$138)</formula>
    </cfRule>
  </conditionalFormatting>
  <conditionalFormatting sqref="AB138">
    <cfRule type="expression" dxfId="206" priority="67">
      <formula>ISTEXT($AB$138)</formula>
    </cfRule>
  </conditionalFormatting>
  <conditionalFormatting sqref="AC138">
    <cfRule type="expression" dxfId="205" priority="66">
      <formula>ISTEXT($AC$138)</formula>
    </cfRule>
  </conditionalFormatting>
  <conditionalFormatting sqref="AD138">
    <cfRule type="expression" dxfId="204" priority="65">
      <formula>ISTEXT($AD$138)</formula>
    </cfRule>
  </conditionalFormatting>
  <conditionalFormatting sqref="AA139">
    <cfRule type="expression" dxfId="203" priority="64">
      <formula>ISTEXT($AA$139)</formula>
    </cfRule>
  </conditionalFormatting>
  <conditionalFormatting sqref="AB139">
    <cfRule type="expression" dxfId="202" priority="63">
      <formula>ISTEXT($AB$139)</formula>
    </cfRule>
  </conditionalFormatting>
  <conditionalFormatting sqref="AC139">
    <cfRule type="expression" dxfId="201" priority="62">
      <formula>ISTEXT($AC$139)</formula>
    </cfRule>
  </conditionalFormatting>
  <conditionalFormatting sqref="AD139">
    <cfRule type="expression" dxfId="200" priority="61">
      <formula>ISTEXT($AD$139)</formula>
    </cfRule>
  </conditionalFormatting>
  <conditionalFormatting sqref="AA157">
    <cfRule type="expression" dxfId="199" priority="60">
      <formula>ISTEXT($AA$157)</formula>
    </cfRule>
  </conditionalFormatting>
  <conditionalFormatting sqref="AB157">
    <cfRule type="expression" dxfId="198" priority="59">
      <formula>ISTEXT($AB$157)</formula>
    </cfRule>
  </conditionalFormatting>
  <conditionalFormatting sqref="AC157">
    <cfRule type="expression" dxfId="197" priority="58">
      <formula>ISTEXT($AC$157)</formula>
    </cfRule>
  </conditionalFormatting>
  <conditionalFormatting sqref="AD157">
    <cfRule type="expression" dxfId="196" priority="57">
      <formula>ISTEXT($AD$157)</formula>
    </cfRule>
  </conditionalFormatting>
  <conditionalFormatting sqref="AA158">
    <cfRule type="expression" dxfId="195" priority="56">
      <formula>ISTEXT($AA$158)</formula>
    </cfRule>
  </conditionalFormatting>
  <conditionalFormatting sqref="AB158">
    <cfRule type="expression" dxfId="194" priority="55">
      <formula>ISTEXT($AB$158)</formula>
    </cfRule>
  </conditionalFormatting>
  <conditionalFormatting sqref="AC158">
    <cfRule type="expression" dxfId="193" priority="54">
      <formula>ISTEXT($AC$158)</formula>
    </cfRule>
  </conditionalFormatting>
  <conditionalFormatting sqref="AD158">
    <cfRule type="expression" dxfId="192" priority="53">
      <formula>ISTEXT($AD$158)</formula>
    </cfRule>
  </conditionalFormatting>
  <conditionalFormatting sqref="AA159">
    <cfRule type="expression" dxfId="191" priority="52">
      <formula>ISTEXT($AA$159)</formula>
    </cfRule>
  </conditionalFormatting>
  <conditionalFormatting sqref="AB159">
    <cfRule type="expression" dxfId="190" priority="51">
      <formula>ISTEXT($AB$159)</formula>
    </cfRule>
  </conditionalFormatting>
  <conditionalFormatting sqref="AC159">
    <cfRule type="expression" dxfId="189" priority="50">
      <formula>ISTEXT($AC$159)</formula>
    </cfRule>
  </conditionalFormatting>
  <conditionalFormatting sqref="AD159">
    <cfRule type="expression" dxfId="188" priority="49">
      <formula>ISTEXT($AD$159)</formula>
    </cfRule>
  </conditionalFormatting>
  <conditionalFormatting sqref="AA160">
    <cfRule type="expression" dxfId="187" priority="48">
      <formula>ISTEXT($AA$160)</formula>
    </cfRule>
  </conditionalFormatting>
  <conditionalFormatting sqref="AB160">
    <cfRule type="expression" dxfId="186" priority="47">
      <formula>ISTEXT($AB$160)</formula>
    </cfRule>
  </conditionalFormatting>
  <conditionalFormatting sqref="AC160">
    <cfRule type="expression" dxfId="185" priority="46">
      <formula>ISTEXT($AC$160)</formula>
    </cfRule>
  </conditionalFormatting>
  <conditionalFormatting sqref="AD160">
    <cfRule type="expression" dxfId="184" priority="45">
      <formula>ISTEXT($AD$160)</formula>
    </cfRule>
  </conditionalFormatting>
  <conditionalFormatting sqref="AA161">
    <cfRule type="expression" dxfId="183" priority="44">
      <formula>ISTEXT($AA$161)</formula>
    </cfRule>
  </conditionalFormatting>
  <conditionalFormatting sqref="AB161">
    <cfRule type="expression" dxfId="182" priority="43">
      <formula>ISTEXT($AB$161)</formula>
    </cfRule>
  </conditionalFormatting>
  <conditionalFormatting sqref="AC161">
    <cfRule type="expression" dxfId="181" priority="42">
      <formula>ISTEXT($AC$161)</formula>
    </cfRule>
  </conditionalFormatting>
  <conditionalFormatting sqref="AD161">
    <cfRule type="expression" dxfId="180" priority="41">
      <formula>ISTEXT($AD$161)</formula>
    </cfRule>
  </conditionalFormatting>
  <conditionalFormatting sqref="AA179">
    <cfRule type="expression" dxfId="179" priority="40">
      <formula>ISTEXT($AA$179)</formula>
    </cfRule>
  </conditionalFormatting>
  <conditionalFormatting sqref="AB179">
    <cfRule type="expression" dxfId="178" priority="39">
      <formula>ISTEXT($AB$179)</formula>
    </cfRule>
  </conditionalFormatting>
  <conditionalFormatting sqref="AC179">
    <cfRule type="expression" dxfId="177" priority="38">
      <formula>ISTEXT($AC$179)</formula>
    </cfRule>
  </conditionalFormatting>
  <conditionalFormatting sqref="AD179">
    <cfRule type="expression" dxfId="176" priority="37">
      <formula>ISTEXT($AD$179)</formula>
    </cfRule>
  </conditionalFormatting>
  <conditionalFormatting sqref="AA180">
    <cfRule type="expression" dxfId="175" priority="36">
      <formula>ISTEXT($AA$180)</formula>
    </cfRule>
  </conditionalFormatting>
  <conditionalFormatting sqref="AB180">
    <cfRule type="expression" dxfId="174" priority="35">
      <formula>ISTEXT($AB$180)</formula>
    </cfRule>
  </conditionalFormatting>
  <conditionalFormatting sqref="AC180">
    <cfRule type="expression" dxfId="173" priority="34">
      <formula>ISTEXT($AC$180)</formula>
    </cfRule>
  </conditionalFormatting>
  <conditionalFormatting sqref="AD180">
    <cfRule type="expression" dxfId="172" priority="33">
      <formula>ISTEXT($AD$180)</formula>
    </cfRule>
  </conditionalFormatting>
  <conditionalFormatting sqref="AA181">
    <cfRule type="expression" dxfId="171" priority="32">
      <formula>ISTEXT($AA$181)</formula>
    </cfRule>
  </conditionalFormatting>
  <conditionalFormatting sqref="AB181">
    <cfRule type="expression" dxfId="170" priority="31">
      <formula>ISTEXT($AB$181)</formula>
    </cfRule>
  </conditionalFormatting>
  <conditionalFormatting sqref="AC181">
    <cfRule type="expression" dxfId="169" priority="30">
      <formula>ISTEXT($AC$181)</formula>
    </cfRule>
  </conditionalFormatting>
  <conditionalFormatting sqref="AD181">
    <cfRule type="expression" dxfId="168" priority="29">
      <formula>ISTEXT($AD$181)</formula>
    </cfRule>
  </conditionalFormatting>
  <conditionalFormatting sqref="AA182">
    <cfRule type="expression" dxfId="167" priority="28">
      <formula>ISTEXT($AA$182)</formula>
    </cfRule>
  </conditionalFormatting>
  <conditionalFormatting sqref="AB182">
    <cfRule type="expression" dxfId="166" priority="27">
      <formula>ISTEXT($AB$182)</formula>
    </cfRule>
  </conditionalFormatting>
  <conditionalFormatting sqref="AC182">
    <cfRule type="expression" dxfId="165" priority="26">
      <formula>ISTEXT($AC$182)</formula>
    </cfRule>
  </conditionalFormatting>
  <conditionalFormatting sqref="AD182">
    <cfRule type="expression" dxfId="164" priority="25">
      <formula>ISTEXT($AD$182)</formula>
    </cfRule>
  </conditionalFormatting>
  <conditionalFormatting sqref="AA183">
    <cfRule type="expression" dxfId="163" priority="24">
      <formula>ISTEXT($AA$183)</formula>
    </cfRule>
  </conditionalFormatting>
  <conditionalFormatting sqref="AB183">
    <cfRule type="expression" dxfId="162" priority="23">
      <formula>ISTEXT($AB$183)</formula>
    </cfRule>
  </conditionalFormatting>
  <conditionalFormatting sqref="AC183">
    <cfRule type="expression" dxfId="161" priority="22">
      <formula>ISTEXT($AC$183)</formula>
    </cfRule>
  </conditionalFormatting>
  <conditionalFormatting sqref="AD183">
    <cfRule type="expression" dxfId="160" priority="21">
      <formula>ISTEXT($AD$183)</formula>
    </cfRule>
  </conditionalFormatting>
  <conditionalFormatting sqref="AA201">
    <cfRule type="expression" dxfId="159" priority="20">
      <formula>ISTEXT($AA$201)</formula>
    </cfRule>
  </conditionalFormatting>
  <conditionalFormatting sqref="AB201">
    <cfRule type="expression" dxfId="158" priority="19">
      <formula>ISTEXT($AB$201)</formula>
    </cfRule>
  </conditionalFormatting>
  <conditionalFormatting sqref="AC201">
    <cfRule type="expression" dxfId="157" priority="18">
      <formula>ISTEXT($AC$201)</formula>
    </cfRule>
  </conditionalFormatting>
  <conditionalFormatting sqref="AD201">
    <cfRule type="expression" dxfId="156" priority="17">
      <formula>ISTEXT($AD$201)</formula>
    </cfRule>
  </conditionalFormatting>
  <conditionalFormatting sqref="AA202">
    <cfRule type="expression" dxfId="155" priority="16">
      <formula>ISTEXT($AA$202)</formula>
    </cfRule>
  </conditionalFormatting>
  <conditionalFormatting sqref="AB202">
    <cfRule type="expression" dxfId="154" priority="15">
      <formula>ISTEXT($AB$202)</formula>
    </cfRule>
  </conditionalFormatting>
  <conditionalFormatting sqref="AC202">
    <cfRule type="expression" dxfId="153" priority="14">
      <formula>ISTEXT($AC$202)</formula>
    </cfRule>
  </conditionalFormatting>
  <conditionalFormatting sqref="AD202">
    <cfRule type="expression" dxfId="152" priority="13">
      <formula>ISTEXT($AD$202)</formula>
    </cfRule>
  </conditionalFormatting>
  <conditionalFormatting sqref="AA203">
    <cfRule type="expression" dxfId="151" priority="12">
      <formula>ISTEXT($AA$203)</formula>
    </cfRule>
  </conditionalFormatting>
  <conditionalFormatting sqref="AB203">
    <cfRule type="expression" dxfId="150" priority="11">
      <formula>ISTEXT($AB$203)</formula>
    </cfRule>
  </conditionalFormatting>
  <conditionalFormatting sqref="AC203">
    <cfRule type="expression" dxfId="149" priority="10">
      <formula>ISTEXT($AC$203)</formula>
    </cfRule>
  </conditionalFormatting>
  <conditionalFormatting sqref="AD203">
    <cfRule type="expression" dxfId="148" priority="9">
      <formula>ISTEXT($AD$203)</formula>
    </cfRule>
  </conditionalFormatting>
  <conditionalFormatting sqref="AA204">
    <cfRule type="expression" dxfId="147" priority="8">
      <formula>ISTEXT($AA$204)</formula>
    </cfRule>
  </conditionalFormatting>
  <conditionalFormatting sqref="AB204">
    <cfRule type="expression" dxfId="146" priority="7">
      <formula>ISTEXT($AB$204)</formula>
    </cfRule>
  </conditionalFormatting>
  <conditionalFormatting sqref="AC204">
    <cfRule type="expression" dxfId="145" priority="6">
      <formula>ISTEXT($AC$204)</formula>
    </cfRule>
  </conditionalFormatting>
  <conditionalFormatting sqref="AD204">
    <cfRule type="expression" dxfId="144" priority="5">
      <formula>ISTEXT($AD$204)</formula>
    </cfRule>
  </conditionalFormatting>
  <conditionalFormatting sqref="AA205">
    <cfRule type="expression" dxfId="143" priority="4">
      <formula>ISTEXT($AA$205)</formula>
    </cfRule>
  </conditionalFormatting>
  <conditionalFormatting sqref="AB205">
    <cfRule type="expression" dxfId="142" priority="3">
      <formula>ISTEXT($AB$205)</formula>
    </cfRule>
  </conditionalFormatting>
  <conditionalFormatting sqref="AC205">
    <cfRule type="expression" dxfId="141" priority="2">
      <formula>ISTEXT($AC$205)</formula>
    </cfRule>
  </conditionalFormatting>
  <conditionalFormatting sqref="AD205">
    <cfRule type="expression" dxfId="140" priority="1">
      <formula>ISTEXT($AD$205)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01"/>
  <sheetViews>
    <sheetView workbookViewId="0">
      <pane ySplit="1" topLeftCell="A2" activePane="bottomLeft" state="frozenSplit"/>
      <selection pane="bottomLeft" activeCell="B12" sqref="B12"/>
    </sheetView>
  </sheetViews>
  <sheetFormatPr defaultRowHeight="15" x14ac:dyDescent="0.25"/>
  <cols>
    <col min="1" max="1" width="65.42578125" style="80" bestFit="1" customWidth="1"/>
    <col min="2" max="2" width="15.85546875" style="80" bestFit="1" customWidth="1"/>
    <col min="3" max="3" width="16.5703125" style="80" bestFit="1" customWidth="1"/>
    <col min="4" max="4" width="12" style="80" bestFit="1" customWidth="1"/>
    <col min="5" max="5" width="10.5703125" style="80" bestFit="1" customWidth="1"/>
    <col min="6" max="6" width="8.7109375" style="80" customWidth="1"/>
    <col min="7" max="7" width="12.42578125" style="80" bestFit="1" customWidth="1"/>
    <col min="8" max="8" width="11.5703125" style="80" bestFit="1" customWidth="1"/>
    <col min="9" max="9" width="14.7109375" style="80" bestFit="1" customWidth="1"/>
    <col min="10" max="10" width="8.7109375" style="83" customWidth="1"/>
    <col min="11" max="11" width="8.7109375" style="80" hidden="1" customWidth="1"/>
    <col min="12" max="17" width="8.7109375" style="80" customWidth="1"/>
    <col min="18" max="18" width="22.5703125" style="80" bestFit="1" customWidth="1"/>
    <col min="19" max="19" width="8.7109375" style="80" customWidth="1"/>
    <col min="20" max="25" width="8.7109375" style="80" hidden="1" customWidth="1"/>
    <col min="26" max="26" width="20.5703125" style="83" bestFit="1" customWidth="1"/>
    <col min="27" max="29" width="21" style="83" bestFit="1" customWidth="1"/>
    <col min="30" max="30" width="8.28515625" style="80" bestFit="1" customWidth="1"/>
    <col min="31" max="44" width="8.7109375" style="80" customWidth="1"/>
    <col min="45" max="16384" width="9.140625" style="80"/>
  </cols>
  <sheetData>
    <row r="1" spans="1:30" ht="15.75" thickBot="1" x14ac:dyDescent="0.3">
      <c r="A1" s="77" t="s">
        <v>18</v>
      </c>
      <c r="B1" s="77" t="s">
        <v>19</v>
      </c>
      <c r="C1" s="77" t="s">
        <v>0</v>
      </c>
      <c r="D1" s="77" t="s">
        <v>20</v>
      </c>
      <c r="E1" s="77" t="s">
        <v>21</v>
      </c>
      <c r="F1" s="77" t="s">
        <v>22</v>
      </c>
      <c r="G1" s="78" t="s">
        <v>23</v>
      </c>
      <c r="H1" s="78" t="s">
        <v>24</v>
      </c>
      <c r="I1" s="78" t="s">
        <v>25</v>
      </c>
      <c r="J1" s="79"/>
      <c r="K1" s="78"/>
      <c r="R1" s="81" t="s">
        <v>26</v>
      </c>
      <c r="Z1" s="82" t="s">
        <v>27</v>
      </c>
    </row>
    <row r="2" spans="1:30" ht="16.5" thickTop="1" thickBot="1" x14ac:dyDescent="0.3">
      <c r="A2" s="84" t="s">
        <v>695</v>
      </c>
      <c r="B2" s="84" t="s">
        <v>403</v>
      </c>
      <c r="C2" s="84" t="s">
        <v>404</v>
      </c>
      <c r="D2" s="84">
        <v>34.747</v>
      </c>
      <c r="E2" s="84">
        <v>83631.891000000003</v>
      </c>
      <c r="F2" s="84">
        <v>4.1547550000000001E-4</v>
      </c>
      <c r="G2" s="84"/>
      <c r="H2" s="84"/>
      <c r="I2" s="84"/>
      <c r="J2" s="85"/>
      <c r="K2" s="84"/>
      <c r="L2" s="84"/>
      <c r="M2" s="84"/>
      <c r="N2" s="84"/>
      <c r="O2" s="84"/>
      <c r="P2" s="84"/>
      <c r="Q2" s="84"/>
      <c r="R2" s="84" t="s">
        <v>405</v>
      </c>
      <c r="S2" s="84"/>
      <c r="T2" s="84">
        <v>1</v>
      </c>
      <c r="U2" s="84"/>
      <c r="V2" s="84"/>
      <c r="W2" s="84"/>
      <c r="X2" s="84"/>
      <c r="Y2" s="84"/>
      <c r="Z2" s="86" t="s">
        <v>28</v>
      </c>
      <c r="AA2" s="86" t="s">
        <v>29</v>
      </c>
      <c r="AB2" s="86" t="s">
        <v>30</v>
      </c>
      <c r="AC2" s="86" t="s">
        <v>31</v>
      </c>
      <c r="AD2" s="86" t="s">
        <v>32</v>
      </c>
    </row>
    <row r="3" spans="1:30" ht="15.75" thickTop="1" x14ac:dyDescent="0.25">
      <c r="A3" s="87" t="s">
        <v>696</v>
      </c>
      <c r="B3" s="87" t="s">
        <v>403</v>
      </c>
      <c r="C3" s="87" t="s">
        <v>404</v>
      </c>
      <c r="D3" s="87">
        <v>27.692</v>
      </c>
      <c r="E3" s="87">
        <v>72794.679999999993</v>
      </c>
      <c r="F3" s="87">
        <v>3.8041239999999998E-4</v>
      </c>
      <c r="G3" s="87"/>
      <c r="H3" s="87"/>
      <c r="I3" s="87"/>
      <c r="J3" s="88"/>
      <c r="K3" s="87"/>
      <c r="L3" s="87"/>
      <c r="M3" s="87"/>
      <c r="N3" s="87"/>
      <c r="O3" s="87"/>
      <c r="P3" s="87"/>
      <c r="Q3" s="87"/>
      <c r="R3" s="87" t="s">
        <v>28</v>
      </c>
      <c r="S3" s="87"/>
      <c r="T3" s="87">
        <v>5</v>
      </c>
      <c r="U3" s="87"/>
      <c r="V3" s="87"/>
      <c r="W3" s="87"/>
      <c r="X3" s="87"/>
      <c r="Y3" s="87"/>
      <c r="Z3" s="89">
        <v>120</v>
      </c>
      <c r="AA3" s="91">
        <v>0.9450725520880493</v>
      </c>
      <c r="AB3" s="90">
        <v>1.0714345933298715</v>
      </c>
      <c r="AC3" s="90">
        <v>1.116532476010706</v>
      </c>
      <c r="AD3" s="90">
        <v>1.0443465404762089</v>
      </c>
    </row>
    <row r="4" spans="1:30" ht="15.75" thickBot="1" x14ac:dyDescent="0.3">
      <c r="A4" s="84" t="s">
        <v>697</v>
      </c>
      <c r="B4" s="84" t="s">
        <v>403</v>
      </c>
      <c r="C4" s="84" t="s">
        <v>404</v>
      </c>
      <c r="D4" s="84">
        <v>14.393000000000001</v>
      </c>
      <c r="E4" s="84">
        <v>83403.539000000004</v>
      </c>
      <c r="F4" s="84">
        <v>1.725706E-4</v>
      </c>
      <c r="G4" s="84"/>
      <c r="H4" s="84"/>
      <c r="I4" s="84"/>
      <c r="J4" s="85"/>
      <c r="K4" s="84"/>
      <c r="L4" s="84"/>
      <c r="M4" s="84"/>
      <c r="N4" s="84"/>
      <c r="O4" s="84"/>
      <c r="P4" s="84"/>
      <c r="Q4" s="84"/>
      <c r="R4" s="84" t="s">
        <v>33</v>
      </c>
      <c r="S4" s="84"/>
      <c r="T4" s="84">
        <v>10</v>
      </c>
      <c r="U4" s="84"/>
      <c r="V4" s="84"/>
      <c r="W4" s="84"/>
      <c r="X4" s="84"/>
      <c r="Y4" s="84"/>
      <c r="Z4" s="92">
        <v>0</v>
      </c>
      <c r="AA4" s="93">
        <v>1</v>
      </c>
      <c r="AB4" s="93">
        <v>1</v>
      </c>
      <c r="AC4" s="93">
        <v>1</v>
      </c>
      <c r="AD4" s="93">
        <v>1</v>
      </c>
    </row>
    <row r="5" spans="1:30" ht="16.5" thickTop="1" thickBot="1" x14ac:dyDescent="0.3">
      <c r="A5" s="87" t="s">
        <v>698</v>
      </c>
      <c r="B5" s="87" t="s">
        <v>403</v>
      </c>
      <c r="C5" s="87" t="s">
        <v>404</v>
      </c>
      <c r="D5" s="87">
        <v>46417.207000000002</v>
      </c>
      <c r="E5" s="87">
        <v>70893.726999999999</v>
      </c>
      <c r="F5" s="87">
        <v>0.65474350079999999</v>
      </c>
      <c r="G5" s="87">
        <v>94.507255208804935</v>
      </c>
      <c r="H5" s="87">
        <v>120</v>
      </c>
      <c r="I5" s="95">
        <v>4.5486766062490194</v>
      </c>
      <c r="J5" s="88"/>
      <c r="K5" s="87"/>
      <c r="L5" s="87"/>
      <c r="M5" s="87"/>
      <c r="N5" s="87"/>
      <c r="O5" s="87"/>
      <c r="P5" s="87"/>
      <c r="Q5" s="87"/>
      <c r="R5" s="87"/>
      <c r="S5" s="87"/>
      <c r="T5" s="87"/>
      <c r="U5" s="87">
        <v>1</v>
      </c>
      <c r="V5" s="87">
        <v>120</v>
      </c>
      <c r="W5" s="87">
        <v>4.5486766062490194</v>
      </c>
      <c r="X5" s="87"/>
      <c r="Y5" s="87"/>
    </row>
    <row r="6" spans="1:30" x14ac:dyDescent="0.25">
      <c r="A6" s="84" t="s">
        <v>699</v>
      </c>
      <c r="B6" s="84" t="s">
        <v>403</v>
      </c>
      <c r="C6" s="84" t="s">
        <v>404</v>
      </c>
      <c r="D6" s="84">
        <v>45511.620999999999</v>
      </c>
      <c r="E6" s="84">
        <v>60935.964999999997</v>
      </c>
      <c r="F6" s="84">
        <v>0.74687618389999999</v>
      </c>
      <c r="G6" s="84">
        <v>107.14345933298715</v>
      </c>
      <c r="H6" s="84">
        <v>120</v>
      </c>
      <c r="I6" s="94">
        <v>4.6741686779004619</v>
      </c>
      <c r="J6" s="85"/>
      <c r="K6" s="84"/>
      <c r="L6" s="84"/>
      <c r="M6" s="84"/>
      <c r="N6" s="84"/>
      <c r="O6" s="84"/>
      <c r="P6" s="84"/>
      <c r="Q6" s="84"/>
      <c r="R6" s="84"/>
      <c r="S6" s="84"/>
      <c r="T6" s="84"/>
      <c r="U6" s="84">
        <v>2</v>
      </c>
      <c r="V6" s="84">
        <v>120</v>
      </c>
      <c r="W6" s="84">
        <v>4.6741686779004619</v>
      </c>
      <c r="X6" s="84"/>
      <c r="Y6" s="84"/>
      <c r="Z6" s="96" t="s">
        <v>34</v>
      </c>
      <c r="AA6" s="97">
        <v>3.4092442051222182E-4</v>
      </c>
    </row>
    <row r="7" spans="1:30" x14ac:dyDescent="0.25">
      <c r="A7" s="87" t="s">
        <v>700</v>
      </c>
      <c r="B7" s="87" t="s">
        <v>403</v>
      </c>
      <c r="C7" s="87" t="s">
        <v>404</v>
      </c>
      <c r="D7" s="87">
        <v>46099.758000000002</v>
      </c>
      <c r="E7" s="87">
        <v>59774.309000000001</v>
      </c>
      <c r="F7" s="87">
        <v>0.7712302956</v>
      </c>
      <c r="G7" s="87">
        <v>111.6532476010706</v>
      </c>
      <c r="H7" s="87">
        <v>120</v>
      </c>
      <c r="I7" s="95">
        <v>4.715398065199194</v>
      </c>
      <c r="J7" s="88"/>
      <c r="K7" s="87"/>
      <c r="L7" s="87"/>
      <c r="M7" s="87"/>
      <c r="N7" s="87"/>
      <c r="O7" s="87"/>
      <c r="P7" s="87"/>
      <c r="Q7" s="87"/>
      <c r="R7" s="87"/>
      <c r="S7" s="87"/>
      <c r="T7" s="87"/>
      <c r="U7" s="87">
        <v>3</v>
      </c>
      <c r="V7" s="87">
        <v>120</v>
      </c>
      <c r="W7" s="87">
        <v>4.715398065199194</v>
      </c>
      <c r="X7" s="87"/>
      <c r="Y7" s="87"/>
      <c r="Z7" s="98" t="s">
        <v>35</v>
      </c>
      <c r="AA7" s="99">
        <v>4.6051701859880927</v>
      </c>
    </row>
    <row r="8" spans="1:30" ht="17.25" x14ac:dyDescent="0.25">
      <c r="A8" s="84" t="s">
        <v>701</v>
      </c>
      <c r="B8" s="84" t="s">
        <v>403</v>
      </c>
      <c r="C8" s="84" t="s">
        <v>404</v>
      </c>
      <c r="D8" s="84">
        <v>47817.605000000003</v>
      </c>
      <c r="E8" s="84">
        <v>69022.952999999994</v>
      </c>
      <c r="F8" s="84">
        <v>0.6927783139</v>
      </c>
      <c r="G8" s="84">
        <v>100</v>
      </c>
      <c r="H8" s="84">
        <v>0</v>
      </c>
      <c r="I8" s="94">
        <v>4.6051701859880918</v>
      </c>
      <c r="J8" s="85"/>
      <c r="K8" s="84"/>
      <c r="L8" s="84"/>
      <c r="M8" s="84"/>
      <c r="N8" s="84"/>
      <c r="O8" s="84"/>
      <c r="P8" s="84"/>
      <c r="Q8" s="84"/>
      <c r="R8" s="84"/>
      <c r="S8" s="84"/>
      <c r="T8" s="84"/>
      <c r="U8" s="84">
        <v>4</v>
      </c>
      <c r="V8" s="84">
        <v>0</v>
      </c>
      <c r="W8" s="84">
        <v>4.6051701859880918</v>
      </c>
      <c r="X8" s="84"/>
      <c r="Y8" s="84"/>
      <c r="Z8" s="98" t="s">
        <v>36</v>
      </c>
      <c r="AA8" s="100">
        <v>0.142710557764931</v>
      </c>
    </row>
    <row r="9" spans="1:30" ht="18" x14ac:dyDescent="0.35">
      <c r="A9" s="87" t="s">
        <v>702</v>
      </c>
      <c r="B9" s="87" t="s">
        <v>403</v>
      </c>
      <c r="C9" s="87" t="s">
        <v>404</v>
      </c>
      <c r="D9" s="87">
        <v>43588.582000000002</v>
      </c>
      <c r="E9" s="87">
        <v>62528.266000000003</v>
      </c>
      <c r="F9" s="87">
        <v>0.69710204340000004</v>
      </c>
      <c r="G9" s="87">
        <v>100</v>
      </c>
      <c r="H9" s="87">
        <v>0</v>
      </c>
      <c r="I9" s="95">
        <v>4.6051701859880918</v>
      </c>
      <c r="J9" s="88"/>
      <c r="K9" s="87"/>
      <c r="L9" s="87"/>
      <c r="M9" s="87"/>
      <c r="N9" s="87"/>
      <c r="O9" s="87"/>
      <c r="P9" s="87"/>
      <c r="Q9" s="87"/>
      <c r="R9" s="87"/>
      <c r="S9" s="87"/>
      <c r="T9" s="87"/>
      <c r="U9" s="87">
        <v>5</v>
      </c>
      <c r="V9" s="87">
        <v>0</v>
      </c>
      <c r="W9" s="87">
        <v>4.6051701859880918</v>
      </c>
      <c r="X9" s="87"/>
      <c r="Y9" s="87"/>
      <c r="Z9" s="98" t="s">
        <v>37</v>
      </c>
      <c r="AA9" s="101" t="s">
        <v>45</v>
      </c>
    </row>
    <row r="10" spans="1:30" ht="18.75" x14ac:dyDescent="0.35">
      <c r="A10" s="84" t="s">
        <v>703</v>
      </c>
      <c r="B10" s="84" t="s">
        <v>403</v>
      </c>
      <c r="C10" s="84" t="s">
        <v>404</v>
      </c>
      <c r="D10" s="84">
        <v>44214.211000000003</v>
      </c>
      <c r="E10" s="84">
        <v>64007.074000000001</v>
      </c>
      <c r="F10" s="84">
        <v>0.6907706951</v>
      </c>
      <c r="G10" s="84">
        <v>100</v>
      </c>
      <c r="H10" s="84">
        <v>0</v>
      </c>
      <c r="I10" s="94">
        <v>4.6051701859880918</v>
      </c>
      <c r="J10" s="85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>
        <v>6</v>
      </c>
      <c r="V10" s="84">
        <v>0</v>
      </c>
      <c r="W10" s="84">
        <v>4.6051701859880918</v>
      </c>
      <c r="X10" s="84"/>
      <c r="Y10" s="84"/>
      <c r="Z10" s="98" t="s">
        <v>38</v>
      </c>
      <c r="AA10" s="102">
        <v>0</v>
      </c>
    </row>
    <row r="11" spans="1:30" ht="15.75" thickBot="1" x14ac:dyDescent="0.3">
      <c r="A11" s="87"/>
      <c r="B11" s="87"/>
      <c r="C11" s="87"/>
      <c r="D11" s="87"/>
      <c r="E11" s="87"/>
      <c r="F11" s="87"/>
      <c r="G11" s="87"/>
      <c r="H11" s="87"/>
      <c r="I11" s="95"/>
      <c r="J11" s="88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103" t="s">
        <v>7</v>
      </c>
      <c r="AA11" s="104" t="s">
        <v>39</v>
      </c>
    </row>
    <row r="12" spans="1:30" x14ac:dyDescent="0.25">
      <c r="A12" s="84"/>
      <c r="B12" s="84"/>
      <c r="C12" s="84"/>
      <c r="D12" s="84"/>
      <c r="E12" s="84"/>
      <c r="F12" s="84"/>
      <c r="G12" s="84"/>
      <c r="H12" s="84"/>
      <c r="I12" s="94"/>
      <c r="J12" s="8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30" x14ac:dyDescent="0.25">
      <c r="A13" s="87"/>
      <c r="B13" s="87"/>
      <c r="C13" s="87"/>
      <c r="D13" s="87"/>
      <c r="E13" s="87"/>
      <c r="F13" s="87"/>
      <c r="G13" s="87"/>
      <c r="H13" s="87"/>
      <c r="I13" s="95"/>
      <c r="J13" s="88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30" x14ac:dyDescent="0.25">
      <c r="A14" s="84"/>
      <c r="B14" s="84"/>
      <c r="C14" s="84"/>
      <c r="D14" s="84"/>
      <c r="E14" s="84"/>
      <c r="F14" s="84"/>
      <c r="G14" s="84"/>
      <c r="H14" s="84"/>
      <c r="I14" s="94"/>
      <c r="J14" s="85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 spans="1:30" x14ac:dyDescent="0.25">
      <c r="A15" s="87"/>
      <c r="B15" s="87"/>
      <c r="C15" s="87"/>
      <c r="D15" s="87"/>
      <c r="E15" s="87"/>
      <c r="F15" s="87"/>
      <c r="G15" s="87"/>
      <c r="H15" s="87"/>
      <c r="I15" s="95"/>
      <c r="J15" s="88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30" x14ac:dyDescent="0.25">
      <c r="A16" s="84"/>
      <c r="B16" s="84"/>
      <c r="C16" s="84"/>
      <c r="D16" s="84"/>
      <c r="E16" s="84"/>
      <c r="F16" s="84"/>
      <c r="G16" s="84"/>
      <c r="H16" s="84"/>
      <c r="I16" s="94"/>
      <c r="J16" s="85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30" x14ac:dyDescent="0.25">
      <c r="A17" s="87"/>
      <c r="B17" s="87"/>
      <c r="C17" s="87"/>
      <c r="D17" s="87"/>
      <c r="E17" s="87"/>
      <c r="F17" s="87"/>
      <c r="G17" s="87"/>
      <c r="H17" s="87"/>
      <c r="I17" s="95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94"/>
      <c r="J18" s="85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spans="1:30" x14ac:dyDescent="0.25">
      <c r="A19" s="87"/>
      <c r="B19" s="87"/>
      <c r="C19" s="87"/>
      <c r="D19" s="87"/>
      <c r="E19" s="87"/>
      <c r="F19" s="87"/>
      <c r="G19" s="87"/>
      <c r="H19" s="87"/>
      <c r="I19" s="95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94"/>
      <c r="J20" s="85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30" ht="15.75" thickBot="1" x14ac:dyDescent="0.3">
      <c r="A21" s="87"/>
      <c r="B21" s="87"/>
      <c r="C21" s="87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30" ht="16.5" thickTop="1" thickBot="1" x14ac:dyDescent="0.3">
      <c r="A22" s="84" t="s">
        <v>695</v>
      </c>
      <c r="B22" s="84" t="s">
        <v>426</v>
      </c>
      <c r="C22" s="84"/>
      <c r="D22" s="84"/>
      <c r="E22" s="84">
        <v>83631.891000000003</v>
      </c>
      <c r="F22" s="84">
        <v>0</v>
      </c>
      <c r="G22" s="84"/>
      <c r="H22" s="84"/>
      <c r="I22" s="84"/>
      <c r="J22" s="85"/>
      <c r="K22" s="84"/>
      <c r="L22" s="84"/>
      <c r="M22" s="84"/>
      <c r="N22" s="84"/>
      <c r="O22" s="84"/>
      <c r="P22" s="84"/>
      <c r="Q22" s="84"/>
      <c r="R22" s="84" t="s">
        <v>427</v>
      </c>
      <c r="S22" s="84"/>
      <c r="T22" s="84">
        <v>2</v>
      </c>
      <c r="U22" s="84"/>
      <c r="V22" s="84"/>
      <c r="W22" s="84"/>
      <c r="X22" s="84"/>
      <c r="Y22" s="84"/>
      <c r="Z22" s="86" t="s">
        <v>28</v>
      </c>
      <c r="AA22" s="86" t="s">
        <v>29</v>
      </c>
      <c r="AB22" s="86" t="s">
        <v>30</v>
      </c>
      <c r="AC22" s="86" t="s">
        <v>31</v>
      </c>
      <c r="AD22" s="86" t="s">
        <v>32</v>
      </c>
    </row>
    <row r="23" spans="1:30" ht="15.75" thickTop="1" x14ac:dyDescent="0.25">
      <c r="A23" s="87" t="s">
        <v>696</v>
      </c>
      <c r="B23" s="87" t="s">
        <v>426</v>
      </c>
      <c r="C23" s="87"/>
      <c r="D23" s="87"/>
      <c r="E23" s="87">
        <v>72794.679999999993</v>
      </c>
      <c r="F23" s="87">
        <v>0</v>
      </c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 t="s">
        <v>28</v>
      </c>
      <c r="S23" s="87"/>
      <c r="T23" s="87">
        <v>25</v>
      </c>
      <c r="U23" s="87"/>
      <c r="V23" s="87"/>
      <c r="W23" s="87"/>
      <c r="X23" s="87"/>
      <c r="Y23" s="87"/>
      <c r="Z23" s="89">
        <v>120</v>
      </c>
      <c r="AA23" s="91">
        <v>0.80251427048153023</v>
      </c>
      <c r="AB23" s="91">
        <v>0.98206337240841091</v>
      </c>
      <c r="AC23" s="90">
        <v>1.0831419617243365</v>
      </c>
      <c r="AD23" s="91">
        <v>0.95590653487142596</v>
      </c>
    </row>
    <row r="24" spans="1:30" ht="15.75" thickBot="1" x14ac:dyDescent="0.3">
      <c r="A24" s="84" t="s">
        <v>697</v>
      </c>
      <c r="B24" s="84" t="s">
        <v>426</v>
      </c>
      <c r="C24" s="84"/>
      <c r="D24" s="84"/>
      <c r="E24" s="84">
        <v>83403.539000000004</v>
      </c>
      <c r="F24" s="84">
        <v>0</v>
      </c>
      <c r="G24" s="84"/>
      <c r="H24" s="84"/>
      <c r="I24" s="84"/>
      <c r="J24" s="85"/>
      <c r="K24" s="84"/>
      <c r="L24" s="84"/>
      <c r="M24" s="84"/>
      <c r="N24" s="84"/>
      <c r="O24" s="84"/>
      <c r="P24" s="84"/>
      <c r="Q24" s="84"/>
      <c r="R24" s="84" t="s">
        <v>33</v>
      </c>
      <c r="S24" s="84"/>
      <c r="T24" s="84">
        <v>30</v>
      </c>
      <c r="U24" s="84"/>
      <c r="V24" s="84"/>
      <c r="W24" s="84"/>
      <c r="X24" s="84"/>
      <c r="Y24" s="84"/>
      <c r="Z24" s="92">
        <v>0</v>
      </c>
      <c r="AA24" s="93">
        <v>1</v>
      </c>
      <c r="AB24" s="93">
        <v>1</v>
      </c>
      <c r="AC24" s="93">
        <v>1</v>
      </c>
      <c r="AD24" s="93">
        <v>1</v>
      </c>
    </row>
    <row r="25" spans="1:30" ht="16.5" thickTop="1" thickBot="1" x14ac:dyDescent="0.3">
      <c r="A25" s="87" t="s">
        <v>704</v>
      </c>
      <c r="B25" s="87" t="s">
        <v>426</v>
      </c>
      <c r="C25" s="87" t="s">
        <v>428</v>
      </c>
      <c r="D25" s="87">
        <v>287234.53100000002</v>
      </c>
      <c r="E25" s="87">
        <v>59787.262000000002</v>
      </c>
      <c r="F25" s="87">
        <v>4.8042763857999997</v>
      </c>
      <c r="G25" s="87">
        <v>80.251427048153019</v>
      </c>
      <c r="H25" s="87">
        <v>120</v>
      </c>
      <c r="I25" s="95">
        <v>4.3851645443835201</v>
      </c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>
        <v>1</v>
      </c>
      <c r="V25" s="87">
        <v>120</v>
      </c>
      <c r="W25" s="87">
        <v>4.3851645443835201</v>
      </c>
      <c r="X25" s="87"/>
      <c r="Y25" s="87"/>
    </row>
    <row r="26" spans="1:30" x14ac:dyDescent="0.25">
      <c r="A26" s="84" t="s">
        <v>705</v>
      </c>
      <c r="B26" s="84" t="s">
        <v>426</v>
      </c>
      <c r="C26" s="84" t="s">
        <v>428</v>
      </c>
      <c r="D26" s="84">
        <v>292872.65600000002</v>
      </c>
      <c r="E26" s="84">
        <v>59790.91</v>
      </c>
      <c r="F26" s="84">
        <v>4.8982806248999999</v>
      </c>
      <c r="G26" s="84">
        <v>98.206337240841094</v>
      </c>
      <c r="H26" s="84">
        <v>120</v>
      </c>
      <c r="I26" s="94">
        <v>4.5870707472989753</v>
      </c>
      <c r="J26" s="85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>
        <v>2</v>
      </c>
      <c r="V26" s="84">
        <v>120</v>
      </c>
      <c r="W26" s="84">
        <v>4.5870707472989753</v>
      </c>
      <c r="X26" s="84"/>
      <c r="Y26" s="84"/>
      <c r="Z26" s="96" t="s">
        <v>34</v>
      </c>
      <c r="AA26" s="97">
        <v>-4.3955288594645678E-4</v>
      </c>
    </row>
    <row r="27" spans="1:30" x14ac:dyDescent="0.25">
      <c r="A27" s="87" t="s">
        <v>706</v>
      </c>
      <c r="B27" s="87" t="s">
        <v>426</v>
      </c>
      <c r="C27" s="87" t="s">
        <v>428</v>
      </c>
      <c r="D27" s="87">
        <v>299969.625</v>
      </c>
      <c r="E27" s="87">
        <v>60072.938000000002</v>
      </c>
      <c r="F27" s="87">
        <v>4.9934235778999998</v>
      </c>
      <c r="G27" s="87">
        <v>108.31419617243365</v>
      </c>
      <c r="H27" s="87">
        <v>120</v>
      </c>
      <c r="I27" s="95">
        <v>4.6850362273410555</v>
      </c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>
        <v>3</v>
      </c>
      <c r="V27" s="87">
        <v>120</v>
      </c>
      <c r="W27" s="87">
        <v>4.6850362273410555</v>
      </c>
      <c r="X27" s="87"/>
      <c r="Y27" s="87"/>
      <c r="Z27" s="98" t="s">
        <v>35</v>
      </c>
      <c r="AA27" s="99">
        <v>4.6051701859880918</v>
      </c>
    </row>
    <row r="28" spans="1:30" ht="17.25" x14ac:dyDescent="0.25">
      <c r="A28" s="84" t="s">
        <v>707</v>
      </c>
      <c r="B28" s="84" t="s">
        <v>426</v>
      </c>
      <c r="C28" s="84" t="s">
        <v>428</v>
      </c>
      <c r="D28" s="84">
        <v>325128.90600000002</v>
      </c>
      <c r="E28" s="84">
        <v>54310.07</v>
      </c>
      <c r="F28" s="84">
        <v>5.9865307852000003</v>
      </c>
      <c r="G28" s="84">
        <v>100</v>
      </c>
      <c r="H28" s="84">
        <v>0</v>
      </c>
      <c r="I28" s="94">
        <v>4.6051701859880918</v>
      </c>
      <c r="J28" s="85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>
        <v>4</v>
      </c>
      <c r="V28" s="84">
        <v>0</v>
      </c>
      <c r="W28" s="84">
        <v>4.6051701859880918</v>
      </c>
      <c r="X28" s="84"/>
      <c r="Y28" s="84"/>
      <c r="Z28" s="98" t="s">
        <v>36</v>
      </c>
      <c r="AA28" s="114">
        <v>8.1932532404829395E-2</v>
      </c>
    </row>
    <row r="29" spans="1:30" ht="18" x14ac:dyDescent="0.35">
      <c r="A29" s="87" t="s">
        <v>708</v>
      </c>
      <c r="B29" s="87" t="s">
        <v>426</v>
      </c>
      <c r="C29" s="87" t="s">
        <v>428</v>
      </c>
      <c r="D29" s="87">
        <v>321154.18800000002</v>
      </c>
      <c r="E29" s="87">
        <v>64388.667999999998</v>
      </c>
      <c r="F29" s="87">
        <v>4.9877439302999997</v>
      </c>
      <c r="G29" s="87">
        <v>100</v>
      </c>
      <c r="H29" s="87">
        <v>0</v>
      </c>
      <c r="I29" s="95">
        <v>4.6051701859880918</v>
      </c>
      <c r="J29" s="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>
        <v>5</v>
      </c>
      <c r="V29" s="87">
        <v>0</v>
      </c>
      <c r="W29" s="87">
        <v>4.6051701859880918</v>
      </c>
      <c r="X29" s="87"/>
      <c r="Y29" s="87"/>
      <c r="Z29" s="98" t="s">
        <v>37</v>
      </c>
      <c r="AA29" s="109">
        <v>1576.9369346021756</v>
      </c>
    </row>
    <row r="30" spans="1:30" ht="18.75" x14ac:dyDescent="0.35">
      <c r="A30" s="84" t="s">
        <v>709</v>
      </c>
      <c r="B30" s="84" t="s">
        <v>426</v>
      </c>
      <c r="C30" s="84" t="s">
        <v>428</v>
      </c>
      <c r="D30" s="84">
        <v>292654.375</v>
      </c>
      <c r="E30" s="84">
        <v>63480.741999999998</v>
      </c>
      <c r="F30" s="84">
        <v>4.6101284543999999</v>
      </c>
      <c r="G30" s="84">
        <v>100</v>
      </c>
      <c r="H30" s="84">
        <v>0</v>
      </c>
      <c r="I30" s="94">
        <v>4.6051701859880918</v>
      </c>
      <c r="J30" s="85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>
        <v>6</v>
      </c>
      <c r="V30" s="84">
        <v>0</v>
      </c>
      <c r="W30" s="84">
        <v>4.6051701859880918</v>
      </c>
      <c r="X30" s="84"/>
      <c r="Y30" s="84"/>
      <c r="Z30" s="98" t="s">
        <v>38</v>
      </c>
      <c r="AA30" s="100">
        <v>0.8791057718929135</v>
      </c>
    </row>
    <row r="31" spans="1:30" ht="15.75" thickBot="1" x14ac:dyDescent="0.3">
      <c r="A31" s="87"/>
      <c r="B31" s="87"/>
      <c r="C31" s="87"/>
      <c r="D31" s="87"/>
      <c r="E31" s="87"/>
      <c r="F31" s="87"/>
      <c r="G31" s="87"/>
      <c r="H31" s="87"/>
      <c r="I31" s="95"/>
      <c r="J31" s="88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103" t="s">
        <v>7</v>
      </c>
      <c r="AA31" s="104" t="s">
        <v>39</v>
      </c>
    </row>
    <row r="32" spans="1:30" x14ac:dyDescent="0.25">
      <c r="A32" s="84"/>
      <c r="B32" s="84"/>
      <c r="C32" s="84"/>
      <c r="D32" s="84"/>
      <c r="E32" s="84"/>
      <c r="F32" s="84"/>
      <c r="G32" s="84"/>
      <c r="H32" s="84"/>
      <c r="I32" s="94"/>
      <c r="J32" s="85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 spans="1:30" x14ac:dyDescent="0.25">
      <c r="A33" s="87"/>
      <c r="B33" s="87"/>
      <c r="C33" s="87"/>
      <c r="D33" s="87"/>
      <c r="E33" s="87"/>
      <c r="F33" s="87"/>
      <c r="G33" s="87"/>
      <c r="H33" s="87"/>
      <c r="I33" s="95"/>
      <c r="J33" s="88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30" x14ac:dyDescent="0.25">
      <c r="A34" s="84"/>
      <c r="B34" s="84"/>
      <c r="C34" s="84"/>
      <c r="D34" s="84"/>
      <c r="E34" s="84"/>
      <c r="F34" s="84"/>
      <c r="G34" s="84"/>
      <c r="H34" s="84"/>
      <c r="I34" s="94"/>
      <c r="J34" s="85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 spans="1:30" x14ac:dyDescent="0.25">
      <c r="A35" s="87"/>
      <c r="B35" s="87"/>
      <c r="C35" s="87"/>
      <c r="D35" s="87"/>
      <c r="E35" s="87"/>
      <c r="F35" s="87"/>
      <c r="G35" s="87"/>
      <c r="H35" s="87"/>
      <c r="I35" s="95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30" x14ac:dyDescent="0.25">
      <c r="A36" s="84"/>
      <c r="B36" s="84"/>
      <c r="C36" s="84"/>
      <c r="D36" s="84"/>
      <c r="E36" s="84"/>
      <c r="F36" s="84"/>
      <c r="G36" s="84"/>
      <c r="H36" s="84"/>
      <c r="I36" s="94"/>
      <c r="J36" s="85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 spans="1:30" x14ac:dyDescent="0.25">
      <c r="A37" s="87"/>
      <c r="B37" s="87"/>
      <c r="C37" s="87"/>
      <c r="D37" s="87"/>
      <c r="E37" s="87"/>
      <c r="F37" s="87"/>
      <c r="G37" s="87"/>
      <c r="H37" s="87"/>
      <c r="I37" s="95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30" x14ac:dyDescent="0.25">
      <c r="A38" s="84"/>
      <c r="B38" s="84"/>
      <c r="C38" s="84"/>
      <c r="D38" s="84"/>
      <c r="E38" s="84"/>
      <c r="F38" s="84"/>
      <c r="G38" s="84"/>
      <c r="H38" s="84"/>
      <c r="I38" s="94"/>
      <c r="J38" s="85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 spans="1:30" x14ac:dyDescent="0.25">
      <c r="A39" s="87"/>
      <c r="B39" s="87"/>
      <c r="C39" s="87"/>
      <c r="D39" s="87"/>
      <c r="E39" s="87"/>
      <c r="F39" s="87"/>
      <c r="G39" s="87"/>
      <c r="H39" s="87"/>
      <c r="I39" s="95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30" x14ac:dyDescent="0.25">
      <c r="A40" s="84"/>
      <c r="B40" s="84"/>
      <c r="C40" s="84"/>
      <c r="D40" s="84"/>
      <c r="E40" s="84"/>
      <c r="F40" s="84"/>
      <c r="G40" s="84"/>
      <c r="H40" s="84"/>
      <c r="I40" s="94"/>
      <c r="J40" s="85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 spans="1:30" ht="15.75" thickBot="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30" ht="16.5" thickTop="1" thickBot="1" x14ac:dyDescent="0.3">
      <c r="A42" s="84" t="s">
        <v>695</v>
      </c>
      <c r="B42" s="84" t="s">
        <v>445</v>
      </c>
      <c r="C42" s="84"/>
      <c r="D42" s="84"/>
      <c r="E42" s="84">
        <v>83631.891000000003</v>
      </c>
      <c r="F42" s="84">
        <v>0</v>
      </c>
      <c r="G42" s="84"/>
      <c r="H42" s="84"/>
      <c r="I42" s="84"/>
      <c r="J42" s="85"/>
      <c r="K42" s="84"/>
      <c r="L42" s="84"/>
      <c r="M42" s="84"/>
      <c r="N42" s="84"/>
      <c r="O42" s="84"/>
      <c r="P42" s="84"/>
      <c r="Q42" s="84"/>
      <c r="R42" s="84" t="s">
        <v>446</v>
      </c>
      <c r="S42" s="84"/>
      <c r="T42" s="84">
        <v>3</v>
      </c>
      <c r="U42" s="84"/>
      <c r="V42" s="84"/>
      <c r="W42" s="84"/>
      <c r="X42" s="84"/>
      <c r="Y42" s="84"/>
      <c r="Z42" s="86" t="s">
        <v>28</v>
      </c>
      <c r="AA42" s="86" t="s">
        <v>29</v>
      </c>
      <c r="AB42" s="86" t="s">
        <v>30</v>
      </c>
      <c r="AC42" s="86" t="s">
        <v>31</v>
      </c>
      <c r="AD42" s="86" t="s">
        <v>32</v>
      </c>
    </row>
    <row r="43" spans="1:30" ht="15.75" thickTop="1" x14ac:dyDescent="0.25">
      <c r="A43" s="87" t="s">
        <v>696</v>
      </c>
      <c r="B43" s="87" t="s">
        <v>445</v>
      </c>
      <c r="C43" s="87"/>
      <c r="D43" s="87"/>
      <c r="E43" s="87">
        <v>72794.679999999993</v>
      </c>
      <c r="F43" s="87">
        <v>0</v>
      </c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 t="s">
        <v>28</v>
      </c>
      <c r="S43" s="87"/>
      <c r="T43" s="87">
        <v>45</v>
      </c>
      <c r="U43" s="87"/>
      <c r="V43" s="87"/>
      <c r="W43" s="87"/>
      <c r="X43" s="87"/>
      <c r="Y43" s="87"/>
      <c r="Z43" s="89">
        <v>120</v>
      </c>
      <c r="AA43" s="91">
        <v>0.97420661958428756</v>
      </c>
      <c r="AB43" s="91">
        <v>0.88874661775164365</v>
      </c>
      <c r="AC43" s="91">
        <v>0.90488596445796332</v>
      </c>
      <c r="AD43" s="91">
        <v>0.92261306726463144</v>
      </c>
    </row>
    <row r="44" spans="1:30" ht="15.75" thickBot="1" x14ac:dyDescent="0.3">
      <c r="A44" s="84" t="s">
        <v>697</v>
      </c>
      <c r="B44" s="84" t="s">
        <v>445</v>
      </c>
      <c r="C44" s="84"/>
      <c r="D44" s="84"/>
      <c r="E44" s="84">
        <v>83403.539000000004</v>
      </c>
      <c r="F44" s="84">
        <v>0</v>
      </c>
      <c r="G44" s="84"/>
      <c r="H44" s="84"/>
      <c r="I44" s="84"/>
      <c r="J44" s="85"/>
      <c r="K44" s="84"/>
      <c r="L44" s="84"/>
      <c r="M44" s="84"/>
      <c r="N44" s="84"/>
      <c r="O44" s="84"/>
      <c r="P44" s="84"/>
      <c r="Q44" s="84"/>
      <c r="R44" s="84" t="s">
        <v>33</v>
      </c>
      <c r="S44" s="84"/>
      <c r="T44" s="84">
        <v>50</v>
      </c>
      <c r="U44" s="84"/>
      <c r="V44" s="84"/>
      <c r="W44" s="84"/>
      <c r="X44" s="84"/>
      <c r="Y44" s="84"/>
      <c r="Z44" s="92">
        <v>0</v>
      </c>
      <c r="AA44" s="93">
        <v>1</v>
      </c>
      <c r="AB44" s="93">
        <v>1</v>
      </c>
      <c r="AC44" s="93">
        <v>1</v>
      </c>
      <c r="AD44" s="93">
        <v>1</v>
      </c>
    </row>
    <row r="45" spans="1:30" ht="16.5" thickTop="1" thickBot="1" x14ac:dyDescent="0.3">
      <c r="A45" s="87" t="s">
        <v>710</v>
      </c>
      <c r="B45" s="87" t="s">
        <v>445</v>
      </c>
      <c r="C45" s="87" t="s">
        <v>447</v>
      </c>
      <c r="D45" s="87">
        <v>1141087.625</v>
      </c>
      <c r="E45" s="87">
        <v>55136.940999999999</v>
      </c>
      <c r="F45" s="87">
        <v>20.695519270799998</v>
      </c>
      <c r="G45" s="87">
        <v>97.420661958428752</v>
      </c>
      <c r="H45" s="87">
        <v>120</v>
      </c>
      <c r="I45" s="95">
        <v>4.5790383232478256</v>
      </c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>
        <v>1</v>
      </c>
      <c r="V45" s="87">
        <v>120</v>
      </c>
      <c r="W45" s="87">
        <v>4.5790383232478256</v>
      </c>
      <c r="X45" s="87"/>
      <c r="Y45" s="87"/>
    </row>
    <row r="46" spans="1:30" x14ac:dyDescent="0.25">
      <c r="A46" s="84" t="s">
        <v>711</v>
      </c>
      <c r="B46" s="84" t="s">
        <v>445</v>
      </c>
      <c r="C46" s="84" t="s">
        <v>447</v>
      </c>
      <c r="D46" s="84">
        <v>1122831.625</v>
      </c>
      <c r="E46" s="84">
        <v>64464.809000000001</v>
      </c>
      <c r="F46" s="84">
        <v>17.4177453159</v>
      </c>
      <c r="G46" s="84">
        <v>88.87466177516437</v>
      </c>
      <c r="H46" s="84">
        <v>120</v>
      </c>
      <c r="I46" s="94">
        <v>4.4872270824921339</v>
      </c>
      <c r="J46" s="8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>
        <v>2</v>
      </c>
      <c r="V46" s="84">
        <v>120</v>
      </c>
      <c r="W46" s="84">
        <v>4.4872270824921339</v>
      </c>
      <c r="X46" s="84"/>
      <c r="Y46" s="84"/>
      <c r="Z46" s="96" t="s">
        <v>34</v>
      </c>
      <c r="AA46" s="97">
        <v>-6.7783698772686657E-4</v>
      </c>
    </row>
    <row r="47" spans="1:30" x14ac:dyDescent="0.25">
      <c r="A47" s="87" t="s">
        <v>712</v>
      </c>
      <c r="B47" s="87" t="s">
        <v>445</v>
      </c>
      <c r="C47" s="87" t="s">
        <v>447</v>
      </c>
      <c r="D47" s="87">
        <v>1123021.5</v>
      </c>
      <c r="E47" s="87">
        <v>53297.375</v>
      </c>
      <c r="F47" s="87">
        <v>21.070859493499999</v>
      </c>
      <c r="G47" s="87">
        <v>90.488596445796333</v>
      </c>
      <c r="H47" s="87">
        <v>120</v>
      </c>
      <c r="I47" s="95">
        <v>4.505223836642644</v>
      </c>
      <c r="J47" s="88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>
        <v>3</v>
      </c>
      <c r="V47" s="87">
        <v>120</v>
      </c>
      <c r="W47" s="87">
        <v>4.505223836642644</v>
      </c>
      <c r="X47" s="87"/>
      <c r="Y47" s="87"/>
      <c r="Z47" s="98" t="s">
        <v>35</v>
      </c>
      <c r="AA47" s="99">
        <v>4.6051701859880918</v>
      </c>
    </row>
    <row r="48" spans="1:30" ht="17.25" x14ac:dyDescent="0.25">
      <c r="A48" s="84" t="s">
        <v>713</v>
      </c>
      <c r="B48" s="84" t="s">
        <v>445</v>
      </c>
      <c r="C48" s="84" t="s">
        <v>447</v>
      </c>
      <c r="D48" s="84">
        <v>1244748</v>
      </c>
      <c r="E48" s="84">
        <v>58594.41</v>
      </c>
      <c r="F48" s="84">
        <v>21.243459913700001</v>
      </c>
      <c r="G48" s="84">
        <v>100</v>
      </c>
      <c r="H48" s="84">
        <v>0</v>
      </c>
      <c r="I48" s="94">
        <v>4.6051701859880918</v>
      </c>
      <c r="J48" s="85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>
        <v>4</v>
      </c>
      <c r="V48" s="84">
        <v>0</v>
      </c>
      <c r="W48" s="84">
        <v>4.6051701859880918</v>
      </c>
      <c r="X48" s="84"/>
      <c r="Y48" s="84"/>
      <c r="Z48" s="98" t="s">
        <v>36</v>
      </c>
      <c r="AA48" s="100">
        <v>0.67704886277066201</v>
      </c>
    </row>
    <row r="49" spans="1:30" ht="18" x14ac:dyDescent="0.35">
      <c r="A49" s="87" t="s">
        <v>714</v>
      </c>
      <c r="B49" s="87" t="s">
        <v>445</v>
      </c>
      <c r="C49" s="87" t="s">
        <v>447</v>
      </c>
      <c r="D49" s="87">
        <v>1204640.25</v>
      </c>
      <c r="E49" s="87">
        <v>61467.195</v>
      </c>
      <c r="F49" s="87">
        <v>19.5981002549</v>
      </c>
      <c r="G49" s="87">
        <v>100</v>
      </c>
      <c r="H49" s="87">
        <v>0</v>
      </c>
      <c r="I49" s="95">
        <v>4.6051701859880918</v>
      </c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>
        <v>5</v>
      </c>
      <c r="V49" s="87">
        <v>0</v>
      </c>
      <c r="W49" s="87">
        <v>4.6051701859880918</v>
      </c>
      <c r="X49" s="87"/>
      <c r="Y49" s="87"/>
      <c r="Z49" s="98" t="s">
        <v>37</v>
      </c>
      <c r="AA49" s="109">
        <v>1022.5868359359108</v>
      </c>
    </row>
    <row r="50" spans="1:30" ht="18.75" x14ac:dyDescent="0.35">
      <c r="A50" s="84" t="s">
        <v>715</v>
      </c>
      <c r="B50" s="84" t="s">
        <v>445</v>
      </c>
      <c r="C50" s="84" t="s">
        <v>447</v>
      </c>
      <c r="D50" s="84">
        <v>1240231.375</v>
      </c>
      <c r="E50" s="84">
        <v>53261.612999999998</v>
      </c>
      <c r="F50" s="84">
        <v>23.285651807099999</v>
      </c>
      <c r="G50" s="84">
        <v>100</v>
      </c>
      <c r="H50" s="84">
        <v>0</v>
      </c>
      <c r="I50" s="94">
        <v>4.6051701859880918</v>
      </c>
      <c r="J50" s="85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>
        <v>6</v>
      </c>
      <c r="V50" s="84">
        <v>0</v>
      </c>
      <c r="W50" s="84">
        <v>4.6051701859880918</v>
      </c>
      <c r="X50" s="84"/>
      <c r="Y50" s="84"/>
      <c r="Z50" s="98" t="s">
        <v>38</v>
      </c>
      <c r="AA50" s="99">
        <v>1.3556739754537332</v>
      </c>
    </row>
    <row r="51" spans="1:30" ht="15.75" thickBot="1" x14ac:dyDescent="0.3">
      <c r="A51" s="87"/>
      <c r="B51" s="87"/>
      <c r="C51" s="87"/>
      <c r="D51" s="87"/>
      <c r="E51" s="87"/>
      <c r="F51" s="87"/>
      <c r="G51" s="87"/>
      <c r="H51" s="87"/>
      <c r="I51" s="95"/>
      <c r="J51" s="88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103" t="s">
        <v>7</v>
      </c>
      <c r="AA51" s="104" t="s">
        <v>39</v>
      </c>
    </row>
    <row r="52" spans="1:30" x14ac:dyDescent="0.25">
      <c r="A52" s="84"/>
      <c r="B52" s="84"/>
      <c r="C52" s="84"/>
      <c r="D52" s="84"/>
      <c r="E52" s="84"/>
      <c r="F52" s="84"/>
      <c r="G52" s="84"/>
      <c r="H52" s="84"/>
      <c r="I52" s="94"/>
      <c r="J52" s="85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 spans="1:30" x14ac:dyDescent="0.25">
      <c r="A53" s="87"/>
      <c r="B53" s="87"/>
      <c r="C53" s="87"/>
      <c r="D53" s="87"/>
      <c r="E53" s="87"/>
      <c r="F53" s="87"/>
      <c r="G53" s="87"/>
      <c r="H53" s="87"/>
      <c r="I53" s="95"/>
      <c r="J53" s="88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30" x14ac:dyDescent="0.25">
      <c r="A54" s="84"/>
      <c r="B54" s="84"/>
      <c r="C54" s="84"/>
      <c r="D54" s="84"/>
      <c r="E54" s="84"/>
      <c r="F54" s="84"/>
      <c r="G54" s="84"/>
      <c r="H54" s="84"/>
      <c r="I54" s="94"/>
      <c r="J54" s="85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 spans="1:30" x14ac:dyDescent="0.25">
      <c r="A55" s="87"/>
      <c r="B55" s="87"/>
      <c r="C55" s="87"/>
      <c r="D55" s="87"/>
      <c r="E55" s="87"/>
      <c r="F55" s="87"/>
      <c r="G55" s="87"/>
      <c r="H55" s="87"/>
      <c r="I55" s="95"/>
      <c r="J55" s="8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30" x14ac:dyDescent="0.25">
      <c r="A56" s="84"/>
      <c r="B56" s="84"/>
      <c r="C56" s="84"/>
      <c r="D56" s="84"/>
      <c r="E56" s="84"/>
      <c r="F56" s="84"/>
      <c r="G56" s="84"/>
      <c r="H56" s="84"/>
      <c r="I56" s="94"/>
      <c r="J56" s="85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 spans="1:30" x14ac:dyDescent="0.25">
      <c r="A57" s="87"/>
      <c r="B57" s="87"/>
      <c r="C57" s="87"/>
      <c r="D57" s="87"/>
      <c r="E57" s="87"/>
      <c r="F57" s="87"/>
      <c r="G57" s="87"/>
      <c r="H57" s="87"/>
      <c r="I57" s="95"/>
      <c r="J57" s="88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30" x14ac:dyDescent="0.25">
      <c r="A58" s="84"/>
      <c r="B58" s="84"/>
      <c r="C58" s="84"/>
      <c r="D58" s="84"/>
      <c r="E58" s="84"/>
      <c r="F58" s="84"/>
      <c r="G58" s="84"/>
      <c r="H58" s="84"/>
      <c r="I58" s="94"/>
      <c r="J58" s="85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 spans="1:30" x14ac:dyDescent="0.25">
      <c r="A59" s="87"/>
      <c r="B59" s="87"/>
      <c r="C59" s="87"/>
      <c r="D59" s="87"/>
      <c r="E59" s="87"/>
      <c r="F59" s="87"/>
      <c r="G59" s="87"/>
      <c r="H59" s="87"/>
      <c r="I59" s="95"/>
      <c r="J59" s="88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30" x14ac:dyDescent="0.25">
      <c r="A60" s="84"/>
      <c r="B60" s="84"/>
      <c r="C60" s="84"/>
      <c r="D60" s="84"/>
      <c r="E60" s="84"/>
      <c r="F60" s="84"/>
      <c r="G60" s="84"/>
      <c r="H60" s="84"/>
      <c r="I60" s="94"/>
      <c r="J60" s="85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 spans="1:30" ht="15.75" thickBot="1" x14ac:dyDescent="0.3">
      <c r="A61" s="87"/>
      <c r="B61" s="87"/>
      <c r="C61" s="87"/>
      <c r="D61" s="87"/>
      <c r="E61" s="87"/>
      <c r="F61" s="87"/>
      <c r="G61" s="87"/>
      <c r="H61" s="87"/>
      <c r="I61" s="87"/>
      <c r="J61" s="88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30" ht="16.5" thickTop="1" thickBot="1" x14ac:dyDescent="0.3">
      <c r="A62" s="84" t="s">
        <v>695</v>
      </c>
      <c r="B62" s="84" t="s">
        <v>463</v>
      </c>
      <c r="C62" s="84" t="s">
        <v>464</v>
      </c>
      <c r="D62" s="84">
        <v>610.32899999999995</v>
      </c>
      <c r="E62" s="84">
        <v>83631.891000000003</v>
      </c>
      <c r="F62" s="84">
        <v>7.2978022E-3</v>
      </c>
      <c r="G62" s="84"/>
      <c r="H62" s="84"/>
      <c r="I62" s="84"/>
      <c r="J62" s="85"/>
      <c r="K62" s="84"/>
      <c r="L62" s="84"/>
      <c r="M62" s="84"/>
      <c r="N62" s="84"/>
      <c r="O62" s="84"/>
      <c r="P62" s="84"/>
      <c r="Q62" s="84"/>
      <c r="R62" s="84" t="s">
        <v>465</v>
      </c>
      <c r="S62" s="84"/>
      <c r="T62" s="84">
        <v>4</v>
      </c>
      <c r="U62" s="84"/>
      <c r="V62" s="84"/>
      <c r="W62" s="84"/>
      <c r="X62" s="84"/>
      <c r="Y62" s="84"/>
      <c r="Z62" s="86" t="s">
        <v>28</v>
      </c>
      <c r="AA62" s="86" t="s">
        <v>29</v>
      </c>
      <c r="AB62" s="86" t="s">
        <v>30</v>
      </c>
      <c r="AC62" s="86" t="s">
        <v>31</v>
      </c>
      <c r="AD62" s="86" t="s">
        <v>32</v>
      </c>
    </row>
    <row r="63" spans="1:30" ht="15.75" thickTop="1" x14ac:dyDescent="0.25">
      <c r="A63" s="87" t="s">
        <v>696</v>
      </c>
      <c r="B63" s="87" t="s">
        <v>463</v>
      </c>
      <c r="C63" s="87" t="s">
        <v>464</v>
      </c>
      <c r="D63" s="87">
        <v>471.77499999999998</v>
      </c>
      <c r="E63" s="87">
        <v>72794.679999999993</v>
      </c>
      <c r="F63" s="87">
        <v>6.4808994000000002E-3</v>
      </c>
      <c r="G63" s="87"/>
      <c r="H63" s="87"/>
      <c r="I63" s="87"/>
      <c r="J63" s="88"/>
      <c r="K63" s="87"/>
      <c r="L63" s="87"/>
      <c r="M63" s="87"/>
      <c r="N63" s="87"/>
      <c r="O63" s="87"/>
      <c r="P63" s="87"/>
      <c r="Q63" s="87"/>
      <c r="R63" s="87" t="s">
        <v>28</v>
      </c>
      <c r="S63" s="87"/>
      <c r="T63" s="87">
        <v>65</v>
      </c>
      <c r="U63" s="87"/>
      <c r="V63" s="87"/>
      <c r="W63" s="87"/>
      <c r="X63" s="87"/>
      <c r="Y63" s="87"/>
      <c r="Z63" s="89">
        <v>120</v>
      </c>
      <c r="AA63" s="91">
        <v>0.94284786007552124</v>
      </c>
      <c r="AB63" s="91">
        <v>0.95743329617047801</v>
      </c>
      <c r="AC63" s="90">
        <v>1.1180590355737334</v>
      </c>
      <c r="AD63" s="90">
        <v>1.0061133972732443</v>
      </c>
    </row>
    <row r="64" spans="1:30" ht="15.75" thickBot="1" x14ac:dyDescent="0.3">
      <c r="A64" s="84" t="s">
        <v>697</v>
      </c>
      <c r="B64" s="84" t="s">
        <v>463</v>
      </c>
      <c r="C64" s="84" t="s">
        <v>464</v>
      </c>
      <c r="D64" s="84">
        <v>395.32400000000001</v>
      </c>
      <c r="E64" s="84">
        <v>83403.539000000004</v>
      </c>
      <c r="F64" s="84">
        <v>4.7398948E-3</v>
      </c>
      <c r="G64" s="84"/>
      <c r="H64" s="84"/>
      <c r="I64" s="84"/>
      <c r="J64" s="85"/>
      <c r="K64" s="84"/>
      <c r="L64" s="84"/>
      <c r="M64" s="84"/>
      <c r="N64" s="84"/>
      <c r="O64" s="84"/>
      <c r="P64" s="84"/>
      <c r="Q64" s="84"/>
      <c r="R64" s="84" t="s">
        <v>33</v>
      </c>
      <c r="S64" s="84"/>
      <c r="T64" s="84">
        <v>70</v>
      </c>
      <c r="U64" s="84"/>
      <c r="V64" s="84"/>
      <c r="W64" s="84"/>
      <c r="X64" s="84"/>
      <c r="Y64" s="84"/>
      <c r="Z64" s="92">
        <v>0</v>
      </c>
      <c r="AA64" s="93">
        <v>1</v>
      </c>
      <c r="AB64" s="93">
        <v>1</v>
      </c>
      <c r="AC64" s="93">
        <v>1</v>
      </c>
      <c r="AD64" s="93">
        <v>1</v>
      </c>
    </row>
    <row r="65" spans="1:27" ht="16.5" thickTop="1" thickBot="1" x14ac:dyDescent="0.3">
      <c r="A65" s="87" t="s">
        <v>716</v>
      </c>
      <c r="B65" s="87" t="s">
        <v>463</v>
      </c>
      <c r="C65" s="87" t="s">
        <v>464</v>
      </c>
      <c r="D65" s="87">
        <v>40639.491999999998</v>
      </c>
      <c r="E65" s="87">
        <v>66196.398000000001</v>
      </c>
      <c r="F65" s="87">
        <v>0.61392301130000004</v>
      </c>
      <c r="G65" s="87">
        <v>94.284786007552128</v>
      </c>
      <c r="H65" s="87">
        <v>120</v>
      </c>
      <c r="I65" s="95">
        <v>4.5463198405422451</v>
      </c>
      <c r="J65" s="88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>
        <v>1</v>
      </c>
      <c r="V65" s="87">
        <v>120</v>
      </c>
      <c r="W65" s="87">
        <v>4.5463198405422451</v>
      </c>
      <c r="X65" s="87"/>
      <c r="Y65" s="87"/>
    </row>
    <row r="66" spans="1:27" x14ac:dyDescent="0.25">
      <c r="A66" s="84" t="s">
        <v>717</v>
      </c>
      <c r="B66" s="84" t="s">
        <v>463</v>
      </c>
      <c r="C66" s="84" t="s">
        <v>464</v>
      </c>
      <c r="D66" s="84">
        <v>35808.461000000003</v>
      </c>
      <c r="E66" s="84">
        <v>60171.616999999998</v>
      </c>
      <c r="F66" s="84">
        <v>0.59510551300000003</v>
      </c>
      <c r="G66" s="84">
        <v>95.743329617047806</v>
      </c>
      <c r="H66" s="84">
        <v>120</v>
      </c>
      <c r="I66" s="94">
        <v>4.5616709610601527</v>
      </c>
      <c r="J66" s="85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>
        <v>2</v>
      </c>
      <c r="V66" s="84">
        <v>120</v>
      </c>
      <c r="W66" s="84">
        <v>4.5616709610601527</v>
      </c>
      <c r="X66" s="84"/>
      <c r="Y66" s="84"/>
      <c r="Z66" s="96" t="s">
        <v>34</v>
      </c>
      <c r="AA66" s="115">
        <v>2.5679465535207354E-5</v>
      </c>
    </row>
    <row r="67" spans="1:27" x14ac:dyDescent="0.25">
      <c r="A67" s="87" t="s">
        <v>718</v>
      </c>
      <c r="B67" s="87" t="s">
        <v>463</v>
      </c>
      <c r="C67" s="87" t="s">
        <v>464</v>
      </c>
      <c r="D67" s="87">
        <v>38391.366999999998</v>
      </c>
      <c r="E67" s="87">
        <v>61816.027000000002</v>
      </c>
      <c r="F67" s="87">
        <v>0.62105846760000005</v>
      </c>
      <c r="G67" s="87">
        <v>111.80590355737334</v>
      </c>
      <c r="H67" s="87">
        <v>120</v>
      </c>
      <c r="I67" s="95">
        <v>4.7167643639545522</v>
      </c>
      <c r="J67" s="88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>
        <v>3</v>
      </c>
      <c r="V67" s="87">
        <v>120</v>
      </c>
      <c r="W67" s="87">
        <v>4.7167643639545522</v>
      </c>
      <c r="X67" s="87"/>
      <c r="Y67" s="87"/>
      <c r="Z67" s="98" t="s">
        <v>35</v>
      </c>
      <c r="AA67" s="99">
        <v>4.6051701859880936</v>
      </c>
    </row>
    <row r="68" spans="1:27" ht="17.25" x14ac:dyDescent="0.25">
      <c r="A68" s="84" t="s">
        <v>719</v>
      </c>
      <c r="B68" s="84" t="s">
        <v>463</v>
      </c>
      <c r="C68" s="84" t="s">
        <v>464</v>
      </c>
      <c r="D68" s="84">
        <v>43669.934000000001</v>
      </c>
      <c r="E68" s="84">
        <v>67105.773000000001</v>
      </c>
      <c r="F68" s="84">
        <v>0.6507626997</v>
      </c>
      <c r="G68" s="84">
        <v>100</v>
      </c>
      <c r="H68" s="84">
        <v>0</v>
      </c>
      <c r="I68" s="94">
        <v>4.6051701859880918</v>
      </c>
      <c r="J68" s="85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>
        <v>4</v>
      </c>
      <c r="V68" s="84">
        <v>0</v>
      </c>
      <c r="W68" s="84">
        <v>4.6051701859880918</v>
      </c>
      <c r="X68" s="84"/>
      <c r="Y68" s="84"/>
      <c r="Z68" s="98" t="s">
        <v>36</v>
      </c>
      <c r="AA68" s="116">
        <v>8.0045772028115424E-4</v>
      </c>
    </row>
    <row r="69" spans="1:27" ht="18" x14ac:dyDescent="0.35">
      <c r="A69" s="87" t="s">
        <v>720</v>
      </c>
      <c r="B69" s="87" t="s">
        <v>463</v>
      </c>
      <c r="C69" s="87" t="s">
        <v>464</v>
      </c>
      <c r="D69" s="87">
        <v>38935.285000000003</v>
      </c>
      <c r="E69" s="87">
        <v>62668.559000000001</v>
      </c>
      <c r="F69" s="87">
        <v>0.62128897839999997</v>
      </c>
      <c r="G69" s="87">
        <v>100</v>
      </c>
      <c r="H69" s="87">
        <v>0</v>
      </c>
      <c r="I69" s="95">
        <v>4.6051701859880918</v>
      </c>
      <c r="J69" s="88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>
        <v>5</v>
      </c>
      <c r="V69" s="87">
        <v>0</v>
      </c>
      <c r="W69" s="87">
        <v>4.6051701859880918</v>
      </c>
      <c r="X69" s="87"/>
      <c r="Y69" s="87"/>
      <c r="Z69" s="98" t="s">
        <v>37</v>
      </c>
      <c r="AA69" s="101" t="s">
        <v>45</v>
      </c>
    </row>
    <row r="70" spans="1:27" ht="18.75" x14ac:dyDescent="0.35">
      <c r="A70" s="84" t="s">
        <v>721</v>
      </c>
      <c r="B70" s="84" t="s">
        <v>463</v>
      </c>
      <c r="C70" s="84" t="s">
        <v>464</v>
      </c>
      <c r="D70" s="84">
        <v>38797.980000000003</v>
      </c>
      <c r="E70" s="84">
        <v>69764.108999999997</v>
      </c>
      <c r="F70" s="84">
        <v>0.55613094689999998</v>
      </c>
      <c r="G70" s="84">
        <v>100</v>
      </c>
      <c r="H70" s="84">
        <v>0</v>
      </c>
      <c r="I70" s="94">
        <v>4.6051701859880918</v>
      </c>
      <c r="J70" s="85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>
        <v>6</v>
      </c>
      <c r="V70" s="84">
        <v>0</v>
      </c>
      <c r="W70" s="84">
        <v>4.6051701859880918</v>
      </c>
      <c r="X70" s="84"/>
      <c r="Y70" s="84"/>
      <c r="Z70" s="98" t="s">
        <v>38</v>
      </c>
      <c r="AA70" s="102">
        <v>0</v>
      </c>
    </row>
    <row r="71" spans="1:27" ht="15.75" thickBot="1" x14ac:dyDescent="0.3">
      <c r="A71" s="87"/>
      <c r="B71" s="87"/>
      <c r="C71" s="87"/>
      <c r="D71" s="87"/>
      <c r="E71" s="87"/>
      <c r="F71" s="87"/>
      <c r="G71" s="87"/>
      <c r="H71" s="87"/>
      <c r="I71" s="95"/>
      <c r="J71" s="88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103" t="s">
        <v>7</v>
      </c>
      <c r="AA71" s="104" t="s">
        <v>39</v>
      </c>
    </row>
    <row r="72" spans="1:27" x14ac:dyDescent="0.25">
      <c r="A72" s="84"/>
      <c r="B72" s="84"/>
      <c r="C72" s="84"/>
      <c r="D72" s="84"/>
      <c r="E72" s="84"/>
      <c r="F72" s="84"/>
      <c r="G72" s="84"/>
      <c r="H72" s="84"/>
      <c r="I72" s="94"/>
      <c r="J72" s="85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spans="1:27" x14ac:dyDescent="0.25">
      <c r="A73" s="87"/>
      <c r="B73" s="87"/>
      <c r="C73" s="87"/>
      <c r="D73" s="87"/>
      <c r="E73" s="87"/>
      <c r="F73" s="87"/>
      <c r="G73" s="87"/>
      <c r="H73" s="87"/>
      <c r="I73" s="95"/>
      <c r="J73" s="88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7" x14ac:dyDescent="0.25">
      <c r="A74" s="84"/>
      <c r="B74" s="84"/>
      <c r="C74" s="84"/>
      <c r="D74" s="84"/>
      <c r="E74" s="84"/>
      <c r="F74" s="84"/>
      <c r="G74" s="84"/>
      <c r="H74" s="84"/>
      <c r="I74" s="94"/>
      <c r="J74" s="85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spans="1:27" x14ac:dyDescent="0.25">
      <c r="A75" s="87"/>
      <c r="B75" s="87"/>
      <c r="C75" s="87"/>
      <c r="D75" s="87"/>
      <c r="E75" s="87"/>
      <c r="F75" s="87"/>
      <c r="G75" s="87"/>
      <c r="H75" s="87"/>
      <c r="I75" s="95"/>
      <c r="J75" s="88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7" x14ac:dyDescent="0.25">
      <c r="A76" s="84"/>
      <c r="B76" s="84"/>
      <c r="C76" s="84"/>
      <c r="D76" s="84"/>
      <c r="E76" s="84"/>
      <c r="F76" s="84"/>
      <c r="G76" s="84"/>
      <c r="H76" s="84"/>
      <c r="I76" s="94"/>
      <c r="J76" s="85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spans="1:27" x14ac:dyDescent="0.25">
      <c r="A77" s="87"/>
      <c r="B77" s="87"/>
      <c r="C77" s="87"/>
      <c r="D77" s="87"/>
      <c r="E77" s="87"/>
      <c r="F77" s="87"/>
      <c r="G77" s="87"/>
      <c r="H77" s="87"/>
      <c r="I77" s="95"/>
      <c r="J77" s="88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7" x14ac:dyDescent="0.25">
      <c r="A78" s="84"/>
      <c r="B78" s="84"/>
      <c r="C78" s="84"/>
      <c r="D78" s="84"/>
      <c r="E78" s="84"/>
      <c r="F78" s="84"/>
      <c r="G78" s="84"/>
      <c r="H78" s="84"/>
      <c r="I78" s="94"/>
      <c r="J78" s="85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spans="1:27" x14ac:dyDescent="0.25">
      <c r="A79" s="87"/>
      <c r="B79" s="87"/>
      <c r="C79" s="87"/>
      <c r="D79" s="87"/>
      <c r="E79" s="87"/>
      <c r="F79" s="87"/>
      <c r="G79" s="87"/>
      <c r="H79" s="87"/>
      <c r="I79" s="95"/>
      <c r="J79" s="88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7" x14ac:dyDescent="0.25">
      <c r="A80" s="84"/>
      <c r="B80" s="84"/>
      <c r="C80" s="84"/>
      <c r="D80" s="84"/>
      <c r="E80" s="84"/>
      <c r="F80" s="84"/>
      <c r="G80" s="84"/>
      <c r="H80" s="84"/>
      <c r="I80" s="94"/>
      <c r="J80" s="85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spans="1:30" ht="15.75" thickBot="1" x14ac:dyDescent="0.3">
      <c r="A81" s="87"/>
      <c r="B81" s="87"/>
      <c r="C81" s="87"/>
      <c r="D81" s="87"/>
      <c r="E81" s="87"/>
      <c r="F81" s="87"/>
      <c r="G81" s="87"/>
      <c r="H81" s="87"/>
      <c r="I81" s="87"/>
      <c r="J81" s="88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30" ht="16.5" thickTop="1" thickBot="1" x14ac:dyDescent="0.3">
      <c r="A82" s="84" t="s">
        <v>695</v>
      </c>
      <c r="B82" s="84" t="s">
        <v>481</v>
      </c>
      <c r="C82" s="84" t="s">
        <v>482</v>
      </c>
      <c r="D82" s="84">
        <v>90.483999999999995</v>
      </c>
      <c r="E82" s="84">
        <v>83631.891000000003</v>
      </c>
      <c r="F82" s="84">
        <v>1.0819318E-3</v>
      </c>
      <c r="G82" s="84"/>
      <c r="H82" s="84"/>
      <c r="I82" s="84"/>
      <c r="J82" s="85"/>
      <c r="K82" s="84"/>
      <c r="L82" s="84"/>
      <c r="M82" s="84"/>
      <c r="N82" s="84"/>
      <c r="O82" s="84"/>
      <c r="P82" s="84"/>
      <c r="Q82" s="84"/>
      <c r="R82" s="84" t="s">
        <v>483</v>
      </c>
      <c r="S82" s="84"/>
      <c r="T82" s="84">
        <v>5</v>
      </c>
      <c r="U82" s="84"/>
      <c r="V82" s="84"/>
      <c r="W82" s="84"/>
      <c r="X82" s="84"/>
      <c r="Y82" s="84"/>
      <c r="Z82" s="86" t="s">
        <v>28</v>
      </c>
      <c r="AA82" s="86" t="s">
        <v>29</v>
      </c>
      <c r="AB82" s="86" t="s">
        <v>30</v>
      </c>
      <c r="AC82" s="86" t="s">
        <v>31</v>
      </c>
      <c r="AD82" s="86" t="s">
        <v>32</v>
      </c>
    </row>
    <row r="83" spans="1:30" ht="15.75" thickTop="1" x14ac:dyDescent="0.25">
      <c r="A83" s="87" t="s">
        <v>696</v>
      </c>
      <c r="B83" s="87" t="s">
        <v>481</v>
      </c>
      <c r="C83" s="87" t="s">
        <v>482</v>
      </c>
      <c r="D83" s="87">
        <v>65.763000000000005</v>
      </c>
      <c r="E83" s="87">
        <v>72794.679999999993</v>
      </c>
      <c r="F83" s="87">
        <v>9.0340389999999998E-4</v>
      </c>
      <c r="G83" s="87"/>
      <c r="H83" s="87"/>
      <c r="I83" s="87"/>
      <c r="J83" s="88"/>
      <c r="K83" s="87"/>
      <c r="L83" s="87"/>
      <c r="M83" s="87"/>
      <c r="N83" s="87"/>
      <c r="O83" s="87"/>
      <c r="P83" s="87"/>
      <c r="Q83" s="87"/>
      <c r="R83" s="87" t="s">
        <v>28</v>
      </c>
      <c r="S83" s="87"/>
      <c r="T83" s="87">
        <v>85</v>
      </c>
      <c r="U83" s="87"/>
      <c r="V83" s="87"/>
      <c r="W83" s="87"/>
      <c r="X83" s="87"/>
      <c r="Y83" s="87"/>
      <c r="Z83" s="89">
        <v>120</v>
      </c>
      <c r="AA83" s="91">
        <v>0.68317844378727755</v>
      </c>
      <c r="AB83" s="91">
        <v>0.67532285607595943</v>
      </c>
      <c r="AC83" s="91">
        <v>0.68011119843304968</v>
      </c>
      <c r="AD83" s="91">
        <v>0.67953749943209552</v>
      </c>
    </row>
    <row r="84" spans="1:30" ht="15.75" thickBot="1" x14ac:dyDescent="0.3">
      <c r="A84" s="84" t="s">
        <v>697</v>
      </c>
      <c r="B84" s="84" t="s">
        <v>481</v>
      </c>
      <c r="C84" s="84" t="s">
        <v>482</v>
      </c>
      <c r="D84" s="84">
        <v>1.958</v>
      </c>
      <c r="E84" s="84">
        <v>83403.539000000004</v>
      </c>
      <c r="F84" s="84">
        <v>2.3476200000000001E-5</v>
      </c>
      <c r="G84" s="84"/>
      <c r="H84" s="84"/>
      <c r="I84" s="84"/>
      <c r="J84" s="85"/>
      <c r="K84" s="84"/>
      <c r="L84" s="84"/>
      <c r="M84" s="84"/>
      <c r="N84" s="84"/>
      <c r="O84" s="84"/>
      <c r="P84" s="84"/>
      <c r="Q84" s="84"/>
      <c r="R84" s="84" t="s">
        <v>33</v>
      </c>
      <c r="S84" s="84"/>
      <c r="T84" s="84">
        <v>90</v>
      </c>
      <c r="U84" s="84"/>
      <c r="V84" s="84"/>
      <c r="W84" s="84"/>
      <c r="X84" s="84"/>
      <c r="Y84" s="84"/>
      <c r="Z84" s="92">
        <v>0</v>
      </c>
      <c r="AA84" s="93">
        <v>1</v>
      </c>
      <c r="AB84" s="93">
        <v>1</v>
      </c>
      <c r="AC84" s="93">
        <v>1</v>
      </c>
      <c r="AD84" s="93">
        <v>1</v>
      </c>
    </row>
    <row r="85" spans="1:30" ht="16.5" thickTop="1" thickBot="1" x14ac:dyDescent="0.3">
      <c r="A85" s="87" t="s">
        <v>722</v>
      </c>
      <c r="B85" s="87" t="s">
        <v>481</v>
      </c>
      <c r="C85" s="87" t="s">
        <v>482</v>
      </c>
      <c r="D85" s="87">
        <v>43225.055</v>
      </c>
      <c r="E85" s="87">
        <v>58250.434000000001</v>
      </c>
      <c r="F85" s="87">
        <v>0.74205550129999998</v>
      </c>
      <c r="G85" s="87">
        <v>68.317844378727756</v>
      </c>
      <c r="H85" s="87">
        <v>120</v>
      </c>
      <c r="I85" s="95">
        <v>4.224170997148935</v>
      </c>
      <c r="J85" s="88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>
        <v>1</v>
      </c>
      <c r="V85" s="87">
        <v>120</v>
      </c>
      <c r="W85" s="87">
        <v>4.224170997148935</v>
      </c>
      <c r="X85" s="87"/>
      <c r="Y85" s="87"/>
    </row>
    <row r="86" spans="1:30" x14ac:dyDescent="0.25">
      <c r="A86" s="84" t="s">
        <v>723</v>
      </c>
      <c r="B86" s="84" t="s">
        <v>481</v>
      </c>
      <c r="C86" s="84" t="s">
        <v>482</v>
      </c>
      <c r="D86" s="84">
        <v>50179.023000000001</v>
      </c>
      <c r="E86" s="84">
        <v>63585.987999999998</v>
      </c>
      <c r="F86" s="84">
        <v>0.78915221069999997</v>
      </c>
      <c r="G86" s="84">
        <v>67.532285607595938</v>
      </c>
      <c r="H86" s="84">
        <v>120</v>
      </c>
      <c r="I86" s="94">
        <v>4.2126057888246846</v>
      </c>
      <c r="J86" s="85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>
        <v>2</v>
      </c>
      <c r="V86" s="84">
        <v>120</v>
      </c>
      <c r="W86" s="84">
        <v>4.2126057888246846</v>
      </c>
      <c r="X86" s="84"/>
      <c r="Y86" s="84"/>
      <c r="Z86" s="96" t="s">
        <v>34</v>
      </c>
      <c r="AA86" s="110">
        <v>-3.2196182029895094E-3</v>
      </c>
    </row>
    <row r="87" spans="1:30" x14ac:dyDescent="0.25">
      <c r="A87" s="87" t="s">
        <v>724</v>
      </c>
      <c r="B87" s="87" t="s">
        <v>481</v>
      </c>
      <c r="C87" s="87" t="s">
        <v>482</v>
      </c>
      <c r="D87" s="87">
        <v>42664.370999999999</v>
      </c>
      <c r="E87" s="87">
        <v>58976.527000000002</v>
      </c>
      <c r="F87" s="87">
        <v>0.72341274010000001</v>
      </c>
      <c r="G87" s="87">
        <v>68.011119843304968</v>
      </c>
      <c r="H87" s="87">
        <v>120</v>
      </c>
      <c r="I87" s="95">
        <v>4.2196712189144323</v>
      </c>
      <c r="J87" s="88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>
        <v>3</v>
      </c>
      <c r="V87" s="87">
        <v>120</v>
      </c>
      <c r="W87" s="87">
        <v>4.2196712189144323</v>
      </c>
      <c r="X87" s="87"/>
      <c r="Y87" s="87"/>
      <c r="Z87" s="98" t="s">
        <v>35</v>
      </c>
      <c r="AA87" s="99">
        <v>4.6051701859880918</v>
      </c>
    </row>
    <row r="88" spans="1:30" ht="17.25" x14ac:dyDescent="0.25">
      <c r="A88" s="84" t="s">
        <v>725</v>
      </c>
      <c r="B88" s="84" t="s">
        <v>481</v>
      </c>
      <c r="C88" s="84" t="s">
        <v>482</v>
      </c>
      <c r="D88" s="84">
        <v>78955.531000000003</v>
      </c>
      <c r="E88" s="84">
        <v>72711.733999999997</v>
      </c>
      <c r="F88" s="84">
        <v>1.0858705555999999</v>
      </c>
      <c r="G88" s="84">
        <v>100</v>
      </c>
      <c r="H88" s="84">
        <v>0</v>
      </c>
      <c r="I88" s="94">
        <v>4.6051701859880918</v>
      </c>
      <c r="J88" s="8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>
        <v>4</v>
      </c>
      <c r="V88" s="84">
        <v>0</v>
      </c>
      <c r="W88" s="84">
        <v>4.6051701859880918</v>
      </c>
      <c r="X88" s="84"/>
      <c r="Y88" s="84"/>
      <c r="Z88" s="98" t="s">
        <v>36</v>
      </c>
      <c r="AA88" s="100">
        <v>0.99969650660220311</v>
      </c>
    </row>
    <row r="89" spans="1:30" ht="18" x14ac:dyDescent="0.35">
      <c r="A89" s="87" t="s">
        <v>726</v>
      </c>
      <c r="B89" s="87" t="s">
        <v>481</v>
      </c>
      <c r="C89" s="87" t="s">
        <v>482</v>
      </c>
      <c r="D89" s="87">
        <v>76747.047000000006</v>
      </c>
      <c r="E89" s="87">
        <v>65694.952999999994</v>
      </c>
      <c r="F89" s="87">
        <v>1.1682335322999999</v>
      </c>
      <c r="G89" s="87">
        <v>100</v>
      </c>
      <c r="H89" s="87">
        <v>0</v>
      </c>
      <c r="I89" s="95">
        <v>4.6051701859880918</v>
      </c>
      <c r="J89" s="88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>
        <v>5</v>
      </c>
      <c r="V89" s="87">
        <v>0</v>
      </c>
      <c r="W89" s="87">
        <v>4.6051701859880918</v>
      </c>
      <c r="X89" s="87"/>
      <c r="Y89" s="87"/>
      <c r="Z89" s="98" t="s">
        <v>37</v>
      </c>
      <c r="AA89" s="109">
        <v>215.28862643289131</v>
      </c>
    </row>
    <row r="90" spans="1:30" ht="18.75" x14ac:dyDescent="0.35">
      <c r="A90" s="84" t="s">
        <v>727</v>
      </c>
      <c r="B90" s="84" t="s">
        <v>481</v>
      </c>
      <c r="C90" s="84" t="s">
        <v>482</v>
      </c>
      <c r="D90" s="84">
        <v>70857.25</v>
      </c>
      <c r="E90" s="84">
        <v>66635.656000000003</v>
      </c>
      <c r="F90" s="84">
        <v>1.0633533795000001</v>
      </c>
      <c r="G90" s="84">
        <v>100</v>
      </c>
      <c r="H90" s="84">
        <v>0</v>
      </c>
      <c r="I90" s="94">
        <v>4.6051701859880918</v>
      </c>
      <c r="J90" s="85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>
        <v>6</v>
      </c>
      <c r="V90" s="84">
        <v>0</v>
      </c>
      <c r="W90" s="84">
        <v>4.6051701859880918</v>
      </c>
      <c r="X90" s="84"/>
      <c r="Y90" s="84"/>
      <c r="Z90" s="98" t="s">
        <v>38</v>
      </c>
      <c r="AA90" s="99">
        <v>6.4392364059790186</v>
      </c>
    </row>
    <row r="91" spans="1:30" ht="15.75" thickBot="1" x14ac:dyDescent="0.3">
      <c r="A91" s="87"/>
      <c r="B91" s="87"/>
      <c r="C91" s="87"/>
      <c r="D91" s="87"/>
      <c r="E91" s="87"/>
      <c r="F91" s="87"/>
      <c r="G91" s="87"/>
      <c r="H91" s="87"/>
      <c r="I91" s="95"/>
      <c r="J91" s="88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103" t="s">
        <v>7</v>
      </c>
      <c r="AA91" s="104" t="s">
        <v>39</v>
      </c>
    </row>
    <row r="92" spans="1:30" x14ac:dyDescent="0.25">
      <c r="A92" s="84"/>
      <c r="B92" s="84"/>
      <c r="C92" s="84"/>
      <c r="D92" s="84"/>
      <c r="E92" s="84"/>
      <c r="F92" s="84"/>
      <c r="G92" s="84"/>
      <c r="H92" s="84"/>
      <c r="I92" s="94"/>
      <c r="J92" s="85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spans="1:30" x14ac:dyDescent="0.25">
      <c r="A93" s="87"/>
      <c r="B93" s="87"/>
      <c r="C93" s="87"/>
      <c r="D93" s="87"/>
      <c r="E93" s="87"/>
      <c r="F93" s="87"/>
      <c r="G93" s="87"/>
      <c r="H93" s="87"/>
      <c r="I93" s="95"/>
      <c r="J93" s="88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30" x14ac:dyDescent="0.25">
      <c r="A94" s="84"/>
      <c r="B94" s="84"/>
      <c r="C94" s="84"/>
      <c r="D94" s="84"/>
      <c r="E94" s="84"/>
      <c r="F94" s="84"/>
      <c r="G94" s="84"/>
      <c r="H94" s="84"/>
      <c r="I94" s="94"/>
      <c r="J94" s="8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spans="1:30" x14ac:dyDescent="0.25">
      <c r="A95" s="87"/>
      <c r="B95" s="87"/>
      <c r="C95" s="87"/>
      <c r="D95" s="87"/>
      <c r="E95" s="87"/>
      <c r="F95" s="87"/>
      <c r="G95" s="87"/>
      <c r="H95" s="87"/>
      <c r="I95" s="95"/>
      <c r="J95" s="88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30" x14ac:dyDescent="0.25">
      <c r="A96" s="84"/>
      <c r="B96" s="84"/>
      <c r="C96" s="84"/>
      <c r="D96" s="84"/>
      <c r="E96" s="84"/>
      <c r="F96" s="84"/>
      <c r="G96" s="84"/>
      <c r="H96" s="84"/>
      <c r="I96" s="94"/>
      <c r="J96" s="85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spans="1:30" x14ac:dyDescent="0.25">
      <c r="A97" s="87"/>
      <c r="B97" s="87"/>
      <c r="C97" s="87"/>
      <c r="D97" s="87"/>
      <c r="E97" s="87"/>
      <c r="F97" s="87"/>
      <c r="G97" s="87"/>
      <c r="H97" s="87"/>
      <c r="I97" s="95"/>
      <c r="J97" s="88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30" x14ac:dyDescent="0.25">
      <c r="A98" s="84"/>
      <c r="B98" s="84"/>
      <c r="C98" s="84"/>
      <c r="D98" s="84"/>
      <c r="E98" s="84"/>
      <c r="F98" s="84"/>
      <c r="G98" s="84"/>
      <c r="H98" s="84"/>
      <c r="I98" s="94"/>
      <c r="J98" s="85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spans="1:30" x14ac:dyDescent="0.25">
      <c r="A99" s="87"/>
      <c r="B99" s="87"/>
      <c r="C99" s="87"/>
      <c r="D99" s="87"/>
      <c r="E99" s="87"/>
      <c r="F99" s="87"/>
      <c r="G99" s="87"/>
      <c r="H99" s="87"/>
      <c r="I99" s="95"/>
      <c r="J99" s="88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30" x14ac:dyDescent="0.25">
      <c r="A100" s="84"/>
      <c r="B100" s="84"/>
      <c r="C100" s="84"/>
      <c r="D100" s="84"/>
      <c r="E100" s="84"/>
      <c r="F100" s="84"/>
      <c r="G100" s="84"/>
      <c r="H100" s="84"/>
      <c r="I100" s="94"/>
      <c r="J100" s="85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spans="1:30" ht="15.75" thickBot="1" x14ac:dyDescent="0.3">
      <c r="A101" s="87"/>
      <c r="B101" s="87"/>
      <c r="C101" s="87"/>
      <c r="D101" s="87"/>
      <c r="E101" s="87"/>
      <c r="F101" s="87"/>
      <c r="G101" s="87"/>
      <c r="H101" s="87"/>
      <c r="I101" s="87"/>
      <c r="J101" s="88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30" ht="16.5" thickTop="1" thickBot="1" x14ac:dyDescent="0.3">
      <c r="A102" s="84" t="s">
        <v>695</v>
      </c>
      <c r="B102" s="84" t="s">
        <v>499</v>
      </c>
      <c r="C102" s="84"/>
      <c r="D102" s="84"/>
      <c r="E102" s="84">
        <v>83631.891000000003</v>
      </c>
      <c r="F102" s="84">
        <v>0</v>
      </c>
      <c r="G102" s="84"/>
      <c r="H102" s="84"/>
      <c r="I102" s="84"/>
      <c r="J102" s="85"/>
      <c r="K102" s="84"/>
      <c r="L102" s="84"/>
      <c r="M102" s="84"/>
      <c r="N102" s="84"/>
      <c r="O102" s="84"/>
      <c r="P102" s="84"/>
      <c r="Q102" s="84"/>
      <c r="R102" s="84" t="s">
        <v>500</v>
      </c>
      <c r="S102" s="84"/>
      <c r="T102" s="84">
        <v>6</v>
      </c>
      <c r="U102" s="84"/>
      <c r="V102" s="84"/>
      <c r="W102" s="84"/>
      <c r="X102" s="84"/>
      <c r="Y102" s="84"/>
      <c r="Z102" s="86" t="s">
        <v>28</v>
      </c>
      <c r="AA102" s="86" t="s">
        <v>29</v>
      </c>
      <c r="AB102" s="86" t="s">
        <v>30</v>
      </c>
      <c r="AC102" s="86" t="s">
        <v>31</v>
      </c>
      <c r="AD102" s="86" t="s">
        <v>32</v>
      </c>
    </row>
    <row r="103" spans="1:30" ht="15.75" thickTop="1" x14ac:dyDescent="0.25">
      <c r="A103" s="87" t="s">
        <v>696</v>
      </c>
      <c r="B103" s="87" t="s">
        <v>499</v>
      </c>
      <c r="C103" s="87"/>
      <c r="D103" s="87"/>
      <c r="E103" s="87">
        <v>72794.679999999993</v>
      </c>
      <c r="F103" s="87">
        <v>0</v>
      </c>
      <c r="G103" s="87"/>
      <c r="H103" s="87"/>
      <c r="I103" s="87"/>
      <c r="J103" s="88"/>
      <c r="K103" s="87"/>
      <c r="L103" s="87"/>
      <c r="M103" s="87"/>
      <c r="N103" s="87"/>
      <c r="O103" s="87"/>
      <c r="P103" s="87"/>
      <c r="Q103" s="87"/>
      <c r="R103" s="87" t="s">
        <v>28</v>
      </c>
      <c r="S103" s="87"/>
      <c r="T103" s="87">
        <v>105</v>
      </c>
      <c r="U103" s="87"/>
      <c r="V103" s="87"/>
      <c r="W103" s="87"/>
      <c r="X103" s="87"/>
      <c r="Y103" s="87"/>
      <c r="Z103" s="89">
        <v>120</v>
      </c>
      <c r="AA103" s="91">
        <v>0.68645653991575983</v>
      </c>
      <c r="AB103" s="91">
        <v>0.79534713001517632</v>
      </c>
      <c r="AC103" s="91">
        <v>0.72713259562713684</v>
      </c>
      <c r="AD103" s="91">
        <v>0.73631208851935759</v>
      </c>
    </row>
    <row r="104" spans="1:30" ht="15.75" thickBot="1" x14ac:dyDescent="0.3">
      <c r="A104" s="84" t="s">
        <v>697</v>
      </c>
      <c r="B104" s="84" t="s">
        <v>499</v>
      </c>
      <c r="C104" s="84"/>
      <c r="D104" s="84"/>
      <c r="E104" s="84">
        <v>83403.539000000004</v>
      </c>
      <c r="F104" s="84">
        <v>0</v>
      </c>
      <c r="G104" s="84"/>
      <c r="H104" s="84"/>
      <c r="I104" s="84"/>
      <c r="J104" s="85"/>
      <c r="K104" s="84"/>
      <c r="L104" s="84"/>
      <c r="M104" s="84"/>
      <c r="N104" s="84"/>
      <c r="O104" s="84"/>
      <c r="P104" s="84"/>
      <c r="Q104" s="84"/>
      <c r="R104" s="84" t="s">
        <v>33</v>
      </c>
      <c r="S104" s="84"/>
      <c r="T104" s="84">
        <v>110</v>
      </c>
      <c r="U104" s="84"/>
      <c r="V104" s="84"/>
      <c r="W104" s="84"/>
      <c r="X104" s="84"/>
      <c r="Y104" s="84"/>
      <c r="Z104" s="92">
        <v>0</v>
      </c>
      <c r="AA104" s="93">
        <v>1</v>
      </c>
      <c r="AB104" s="93">
        <v>1</v>
      </c>
      <c r="AC104" s="93">
        <v>1</v>
      </c>
      <c r="AD104" s="93">
        <v>1</v>
      </c>
    </row>
    <row r="105" spans="1:30" ht="16.5" thickTop="1" thickBot="1" x14ac:dyDescent="0.3">
      <c r="A105" s="87" t="s">
        <v>728</v>
      </c>
      <c r="B105" s="87" t="s">
        <v>499</v>
      </c>
      <c r="C105" s="87" t="s">
        <v>501</v>
      </c>
      <c r="D105" s="87">
        <v>383288.84399999998</v>
      </c>
      <c r="E105" s="87">
        <v>60920.144999999997</v>
      </c>
      <c r="F105" s="87">
        <v>6.2916600740000002</v>
      </c>
      <c r="G105" s="87">
        <v>68.645653991575983</v>
      </c>
      <c r="H105" s="87">
        <v>120</v>
      </c>
      <c r="I105" s="95">
        <v>4.2289578234594911</v>
      </c>
      <c r="J105" s="88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>
        <v>1</v>
      </c>
      <c r="V105" s="87">
        <v>120</v>
      </c>
      <c r="W105" s="87">
        <v>4.2289578234594911</v>
      </c>
      <c r="X105" s="87"/>
      <c r="Y105" s="87"/>
    </row>
    <row r="106" spans="1:30" x14ac:dyDescent="0.25">
      <c r="A106" s="84" t="s">
        <v>729</v>
      </c>
      <c r="B106" s="84" t="s">
        <v>499</v>
      </c>
      <c r="C106" s="84" t="s">
        <v>501</v>
      </c>
      <c r="D106" s="84">
        <v>529429.125</v>
      </c>
      <c r="E106" s="84">
        <v>69703.429999999993</v>
      </c>
      <c r="F106" s="84">
        <v>7.5954529784</v>
      </c>
      <c r="G106" s="84">
        <v>79.53471300151763</v>
      </c>
      <c r="H106" s="84">
        <v>120</v>
      </c>
      <c r="I106" s="94">
        <v>4.3761935678886381</v>
      </c>
      <c r="J106" s="85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>
        <v>2</v>
      </c>
      <c r="V106" s="84">
        <v>120</v>
      </c>
      <c r="W106" s="84">
        <v>4.3761935678886381</v>
      </c>
      <c r="X106" s="84"/>
      <c r="Y106" s="84"/>
      <c r="Z106" s="96" t="s">
        <v>34</v>
      </c>
      <c r="AA106" s="110">
        <v>-2.5662094759017992E-3</v>
      </c>
    </row>
    <row r="107" spans="1:30" x14ac:dyDescent="0.25">
      <c r="A107" s="87" t="s">
        <v>730</v>
      </c>
      <c r="B107" s="87" t="s">
        <v>499</v>
      </c>
      <c r="C107" s="87" t="s">
        <v>501</v>
      </c>
      <c r="D107" s="87">
        <v>383457.78100000002</v>
      </c>
      <c r="E107" s="87">
        <v>59390.52</v>
      </c>
      <c r="F107" s="87">
        <v>6.4565486377000001</v>
      </c>
      <c r="G107" s="87">
        <v>72.713259562713688</v>
      </c>
      <c r="H107" s="87">
        <v>120</v>
      </c>
      <c r="I107" s="95">
        <v>4.2865237552914985</v>
      </c>
      <c r="J107" s="88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>
        <v>3</v>
      </c>
      <c r="V107" s="87">
        <v>120</v>
      </c>
      <c r="W107" s="87">
        <v>4.2865237552914985</v>
      </c>
      <c r="X107" s="87"/>
      <c r="Y107" s="87"/>
      <c r="Z107" s="98" t="s">
        <v>35</v>
      </c>
      <c r="AA107" s="99">
        <v>4.6051701859880927</v>
      </c>
    </row>
    <row r="108" spans="1:30" ht="17.25" x14ac:dyDescent="0.25">
      <c r="A108" s="84" t="s">
        <v>731</v>
      </c>
      <c r="B108" s="84" t="s">
        <v>499</v>
      </c>
      <c r="C108" s="84" t="s">
        <v>501</v>
      </c>
      <c r="D108" s="84">
        <v>474947.65600000002</v>
      </c>
      <c r="E108" s="84">
        <v>51819.538999999997</v>
      </c>
      <c r="F108" s="84">
        <v>9.1654164657999999</v>
      </c>
      <c r="G108" s="84">
        <v>100</v>
      </c>
      <c r="H108" s="84">
        <v>0</v>
      </c>
      <c r="I108" s="94">
        <v>4.6051701859880918</v>
      </c>
      <c r="J108" s="85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>
        <v>4</v>
      </c>
      <c r="V108" s="84">
        <v>0</v>
      </c>
      <c r="W108" s="84">
        <v>4.6051701859880918</v>
      </c>
      <c r="X108" s="84"/>
      <c r="Y108" s="84"/>
      <c r="Z108" s="98" t="s">
        <v>36</v>
      </c>
      <c r="AA108" s="100">
        <v>0.92815329024250026</v>
      </c>
    </row>
    <row r="109" spans="1:30" ht="18" x14ac:dyDescent="0.35">
      <c r="A109" s="87" t="s">
        <v>732</v>
      </c>
      <c r="B109" s="87" t="s">
        <v>499</v>
      </c>
      <c r="C109" s="87" t="s">
        <v>501</v>
      </c>
      <c r="D109" s="87">
        <v>494906.375</v>
      </c>
      <c r="E109" s="87">
        <v>51823.421999999999</v>
      </c>
      <c r="F109" s="87">
        <v>9.5498590385999993</v>
      </c>
      <c r="G109" s="87">
        <v>100</v>
      </c>
      <c r="H109" s="87">
        <v>0</v>
      </c>
      <c r="I109" s="95">
        <v>4.6051701859880918</v>
      </c>
      <c r="J109" s="88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>
        <v>5</v>
      </c>
      <c r="V109" s="87">
        <v>0</v>
      </c>
      <c r="W109" s="87">
        <v>4.6051701859880918</v>
      </c>
      <c r="X109" s="87"/>
      <c r="Y109" s="87"/>
      <c r="Z109" s="98" t="s">
        <v>37</v>
      </c>
      <c r="AA109" s="109">
        <v>270.10545595322628</v>
      </c>
    </row>
    <row r="110" spans="1:30" ht="18.75" x14ac:dyDescent="0.35">
      <c r="A110" s="84" t="s">
        <v>733</v>
      </c>
      <c r="B110" s="84" t="s">
        <v>499</v>
      </c>
      <c r="C110" s="84" t="s">
        <v>501</v>
      </c>
      <c r="D110" s="84">
        <v>480865.84399999998</v>
      </c>
      <c r="E110" s="84">
        <v>54154.82</v>
      </c>
      <c r="F110" s="84">
        <v>8.8794652811999999</v>
      </c>
      <c r="G110" s="84">
        <v>100</v>
      </c>
      <c r="H110" s="84">
        <v>0</v>
      </c>
      <c r="I110" s="94">
        <v>4.6051701859880918</v>
      </c>
      <c r="J110" s="85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>
        <v>6</v>
      </c>
      <c r="V110" s="84">
        <v>0</v>
      </c>
      <c r="W110" s="84">
        <v>4.6051701859880918</v>
      </c>
      <c r="X110" s="84"/>
      <c r="Y110" s="84"/>
      <c r="Z110" s="98" t="s">
        <v>38</v>
      </c>
      <c r="AA110" s="99">
        <v>5.1324189518035981</v>
      </c>
    </row>
    <row r="111" spans="1:30" ht="15.75" thickBot="1" x14ac:dyDescent="0.3">
      <c r="A111" s="87"/>
      <c r="B111" s="87"/>
      <c r="C111" s="87"/>
      <c r="D111" s="87"/>
      <c r="E111" s="87"/>
      <c r="F111" s="87"/>
      <c r="G111" s="87"/>
      <c r="H111" s="87"/>
      <c r="I111" s="95"/>
      <c r="J111" s="88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103" t="s">
        <v>7</v>
      </c>
      <c r="AA111" s="104" t="s">
        <v>39</v>
      </c>
    </row>
    <row r="112" spans="1:30" x14ac:dyDescent="0.25">
      <c r="A112" s="84"/>
      <c r="B112" s="84"/>
      <c r="C112" s="84"/>
      <c r="D112" s="84"/>
      <c r="E112" s="84"/>
      <c r="F112" s="84"/>
      <c r="G112" s="84"/>
      <c r="H112" s="84"/>
      <c r="I112" s="94"/>
      <c r="J112" s="85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spans="1:30" x14ac:dyDescent="0.25">
      <c r="A113" s="87"/>
      <c r="B113" s="87"/>
      <c r="C113" s="87"/>
      <c r="D113" s="87"/>
      <c r="E113" s="87"/>
      <c r="F113" s="87"/>
      <c r="G113" s="87"/>
      <c r="H113" s="87"/>
      <c r="I113" s="95"/>
      <c r="J113" s="88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30" x14ac:dyDescent="0.25">
      <c r="A114" s="84"/>
      <c r="B114" s="84"/>
      <c r="C114" s="84"/>
      <c r="D114" s="84"/>
      <c r="E114" s="84"/>
      <c r="F114" s="84"/>
      <c r="G114" s="84"/>
      <c r="H114" s="84"/>
      <c r="I114" s="94"/>
      <c r="J114" s="85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spans="1:30" x14ac:dyDescent="0.25">
      <c r="A115" s="87"/>
      <c r="B115" s="87"/>
      <c r="C115" s="87"/>
      <c r="D115" s="87"/>
      <c r="E115" s="87"/>
      <c r="F115" s="87"/>
      <c r="G115" s="87"/>
      <c r="H115" s="87"/>
      <c r="I115" s="95"/>
      <c r="J115" s="88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30" x14ac:dyDescent="0.25">
      <c r="A116" s="84"/>
      <c r="B116" s="84"/>
      <c r="C116" s="84"/>
      <c r="D116" s="84"/>
      <c r="E116" s="84"/>
      <c r="F116" s="84"/>
      <c r="G116" s="84"/>
      <c r="H116" s="84"/>
      <c r="I116" s="94"/>
      <c r="J116" s="85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spans="1:30" x14ac:dyDescent="0.25">
      <c r="A117" s="87"/>
      <c r="B117" s="87"/>
      <c r="C117" s="87"/>
      <c r="D117" s="87"/>
      <c r="E117" s="87"/>
      <c r="F117" s="87"/>
      <c r="G117" s="87"/>
      <c r="H117" s="87"/>
      <c r="I117" s="95"/>
      <c r="J117" s="88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30" x14ac:dyDescent="0.25">
      <c r="A118" s="84"/>
      <c r="B118" s="84"/>
      <c r="C118" s="84"/>
      <c r="D118" s="84"/>
      <c r="E118" s="84"/>
      <c r="F118" s="84"/>
      <c r="G118" s="84"/>
      <c r="H118" s="84"/>
      <c r="I118" s="94"/>
      <c r="J118" s="85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spans="1:30" x14ac:dyDescent="0.25">
      <c r="A119" s="87"/>
      <c r="B119" s="87"/>
      <c r="C119" s="87"/>
      <c r="D119" s="87"/>
      <c r="E119" s="87"/>
      <c r="F119" s="87"/>
      <c r="G119" s="87"/>
      <c r="H119" s="87"/>
      <c r="I119" s="95"/>
      <c r="J119" s="88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30" x14ac:dyDescent="0.25">
      <c r="A120" s="84"/>
      <c r="B120" s="84"/>
      <c r="C120" s="84"/>
      <c r="D120" s="84"/>
      <c r="E120" s="84"/>
      <c r="F120" s="84"/>
      <c r="G120" s="84"/>
      <c r="H120" s="84"/>
      <c r="I120" s="94"/>
      <c r="J120" s="85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spans="1:30" ht="15.75" thickBot="1" x14ac:dyDescent="0.3">
      <c r="A121" s="87"/>
      <c r="B121" s="87"/>
      <c r="C121" s="87"/>
      <c r="D121" s="87"/>
      <c r="E121" s="87"/>
      <c r="F121" s="87"/>
      <c r="G121" s="87"/>
      <c r="H121" s="87"/>
      <c r="I121" s="87"/>
      <c r="J121" s="88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30" ht="16.5" thickTop="1" thickBot="1" x14ac:dyDescent="0.3">
      <c r="A122" s="84" t="s">
        <v>695</v>
      </c>
      <c r="B122" s="84" t="s">
        <v>517</v>
      </c>
      <c r="C122" s="84" t="s">
        <v>518</v>
      </c>
      <c r="D122" s="84">
        <v>30.494</v>
      </c>
      <c r="E122" s="84">
        <v>83631.891000000003</v>
      </c>
      <c r="F122" s="84">
        <v>3.646217E-4</v>
      </c>
      <c r="G122" s="84"/>
      <c r="H122" s="84"/>
      <c r="I122" s="84"/>
      <c r="J122" s="85"/>
      <c r="K122" s="84"/>
      <c r="L122" s="84"/>
      <c r="M122" s="84"/>
      <c r="N122" s="84"/>
      <c r="O122" s="84"/>
      <c r="P122" s="84"/>
      <c r="Q122" s="84"/>
      <c r="R122" s="84" t="s">
        <v>519</v>
      </c>
      <c r="S122" s="84"/>
      <c r="T122" s="84">
        <v>7</v>
      </c>
      <c r="U122" s="84"/>
      <c r="V122" s="84"/>
      <c r="W122" s="84"/>
      <c r="X122" s="84"/>
      <c r="Y122" s="84"/>
      <c r="Z122" s="86" t="s">
        <v>28</v>
      </c>
      <c r="AA122" s="86" t="s">
        <v>29</v>
      </c>
      <c r="AB122" s="86" t="s">
        <v>30</v>
      </c>
      <c r="AC122" s="86" t="s">
        <v>31</v>
      </c>
      <c r="AD122" s="86" t="s">
        <v>32</v>
      </c>
    </row>
    <row r="123" spans="1:30" ht="15.75" thickTop="1" x14ac:dyDescent="0.25">
      <c r="A123" s="87" t="s">
        <v>696</v>
      </c>
      <c r="B123" s="87" t="s">
        <v>517</v>
      </c>
      <c r="C123" s="87" t="s">
        <v>518</v>
      </c>
      <c r="D123" s="87">
        <v>16.681999999999999</v>
      </c>
      <c r="E123" s="87">
        <v>72794.679999999993</v>
      </c>
      <c r="F123" s="87">
        <v>2.2916510000000001E-4</v>
      </c>
      <c r="G123" s="87"/>
      <c r="H123" s="87"/>
      <c r="I123" s="87"/>
      <c r="J123" s="88"/>
      <c r="K123" s="87"/>
      <c r="L123" s="87"/>
      <c r="M123" s="87"/>
      <c r="N123" s="87"/>
      <c r="O123" s="87"/>
      <c r="P123" s="87"/>
      <c r="Q123" s="87"/>
      <c r="R123" s="87" t="s">
        <v>28</v>
      </c>
      <c r="S123" s="87"/>
      <c r="T123" s="87">
        <v>125</v>
      </c>
      <c r="U123" s="87"/>
      <c r="V123" s="87"/>
      <c r="W123" s="87"/>
      <c r="X123" s="87"/>
      <c r="Y123" s="87"/>
      <c r="Z123" s="89">
        <v>120</v>
      </c>
      <c r="AA123" s="91">
        <v>0.71864618898410848</v>
      </c>
      <c r="AB123" s="91">
        <v>0.72453750469389333</v>
      </c>
      <c r="AC123" s="91">
        <v>0.72459772595014826</v>
      </c>
      <c r="AD123" s="91">
        <v>0.72259380654271677</v>
      </c>
    </row>
    <row r="124" spans="1:30" ht="15.75" thickBot="1" x14ac:dyDescent="0.3">
      <c r="A124" s="84" t="s">
        <v>697</v>
      </c>
      <c r="B124" s="84" t="s">
        <v>517</v>
      </c>
      <c r="C124" s="84" t="s">
        <v>518</v>
      </c>
      <c r="D124" s="84">
        <v>30.303000000000001</v>
      </c>
      <c r="E124" s="84">
        <v>83403.539000000004</v>
      </c>
      <c r="F124" s="84">
        <v>3.633299E-4</v>
      </c>
      <c r="G124" s="84"/>
      <c r="H124" s="84"/>
      <c r="I124" s="84"/>
      <c r="J124" s="85"/>
      <c r="K124" s="84"/>
      <c r="L124" s="84"/>
      <c r="M124" s="84"/>
      <c r="N124" s="84"/>
      <c r="O124" s="84"/>
      <c r="P124" s="84"/>
      <c r="Q124" s="84"/>
      <c r="R124" s="84" t="s">
        <v>33</v>
      </c>
      <c r="S124" s="84"/>
      <c r="T124" s="84">
        <v>130</v>
      </c>
      <c r="U124" s="84"/>
      <c r="V124" s="84"/>
      <c r="W124" s="84"/>
      <c r="X124" s="84"/>
      <c r="Y124" s="84"/>
      <c r="Z124" s="92">
        <v>0</v>
      </c>
      <c r="AA124" s="93">
        <v>1</v>
      </c>
      <c r="AB124" s="93">
        <v>1</v>
      </c>
      <c r="AC124" s="93">
        <v>1</v>
      </c>
      <c r="AD124" s="93">
        <v>1</v>
      </c>
    </row>
    <row r="125" spans="1:30" ht="16.5" thickTop="1" thickBot="1" x14ac:dyDescent="0.3">
      <c r="A125" s="87" t="s">
        <v>734</v>
      </c>
      <c r="B125" s="87" t="s">
        <v>517</v>
      </c>
      <c r="C125" s="87" t="s">
        <v>518</v>
      </c>
      <c r="D125" s="87">
        <v>1676.1610000000001</v>
      </c>
      <c r="E125" s="87">
        <v>67166.695000000007</v>
      </c>
      <c r="F125" s="87">
        <v>2.4955240100000001E-2</v>
      </c>
      <c r="G125" s="87">
        <v>71.864618898410853</v>
      </c>
      <c r="H125" s="87">
        <v>120</v>
      </c>
      <c r="I125" s="95">
        <v>4.2747840559683432</v>
      </c>
      <c r="J125" s="88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>
        <v>1</v>
      </c>
      <c r="V125" s="87">
        <v>120</v>
      </c>
      <c r="W125" s="87">
        <v>4.2747840559683432</v>
      </c>
      <c r="X125" s="87"/>
      <c r="Y125" s="87"/>
    </row>
    <row r="126" spans="1:30" x14ac:dyDescent="0.25">
      <c r="A126" s="84" t="s">
        <v>735</v>
      </c>
      <c r="B126" s="84" t="s">
        <v>517</v>
      </c>
      <c r="C126" s="84" t="s">
        <v>518</v>
      </c>
      <c r="D126" s="84">
        <v>1413.7619999999999</v>
      </c>
      <c r="E126" s="84">
        <v>58698.211000000003</v>
      </c>
      <c r="F126" s="84">
        <v>2.4085265599999999E-2</v>
      </c>
      <c r="G126" s="84">
        <v>72.453750469389334</v>
      </c>
      <c r="H126" s="84">
        <v>120</v>
      </c>
      <c r="I126" s="94">
        <v>4.2829484337400343</v>
      </c>
      <c r="J126" s="85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>
        <v>2</v>
      </c>
      <c r="V126" s="84">
        <v>120</v>
      </c>
      <c r="W126" s="84">
        <v>4.2829484337400343</v>
      </c>
      <c r="X126" s="84"/>
      <c r="Y126" s="84"/>
      <c r="Z126" s="96" t="s">
        <v>34</v>
      </c>
      <c r="AA126" s="110">
        <v>-2.707629225405224E-3</v>
      </c>
    </row>
    <row r="127" spans="1:30" x14ac:dyDescent="0.25">
      <c r="A127" s="87" t="s">
        <v>736</v>
      </c>
      <c r="B127" s="87" t="s">
        <v>517</v>
      </c>
      <c r="C127" s="87" t="s">
        <v>518</v>
      </c>
      <c r="D127" s="87">
        <v>1532.414</v>
      </c>
      <c r="E127" s="87">
        <v>61416.565999999999</v>
      </c>
      <c r="F127" s="87">
        <v>2.4951150799999999E-2</v>
      </c>
      <c r="G127" s="87">
        <v>72.459772595014826</v>
      </c>
      <c r="H127" s="87">
        <v>120</v>
      </c>
      <c r="I127" s="95">
        <v>4.2830315471100171</v>
      </c>
      <c r="J127" s="88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>
        <v>3</v>
      </c>
      <c r="V127" s="87">
        <v>120</v>
      </c>
      <c r="W127" s="87">
        <v>4.2830315471100171</v>
      </c>
      <c r="X127" s="87"/>
      <c r="Y127" s="87"/>
      <c r="Z127" s="98" t="s">
        <v>35</v>
      </c>
      <c r="AA127" s="99">
        <v>4.6051701859880918</v>
      </c>
    </row>
    <row r="128" spans="1:30" ht="17.25" x14ac:dyDescent="0.25">
      <c r="A128" s="84" t="s">
        <v>737</v>
      </c>
      <c r="B128" s="84" t="s">
        <v>517</v>
      </c>
      <c r="C128" s="84" t="s">
        <v>518</v>
      </c>
      <c r="D128" s="84">
        <v>2141.623</v>
      </c>
      <c r="E128" s="84">
        <v>61895.824000000001</v>
      </c>
      <c r="F128" s="84">
        <v>3.4600444100000002E-2</v>
      </c>
      <c r="G128" s="84">
        <v>100</v>
      </c>
      <c r="H128" s="84">
        <v>0</v>
      </c>
      <c r="I128" s="94">
        <v>4.6051701859880918</v>
      </c>
      <c r="J128" s="85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>
        <v>4</v>
      </c>
      <c r="V128" s="84">
        <v>0</v>
      </c>
      <c r="W128" s="84">
        <v>4.6051701859880918</v>
      </c>
      <c r="X128" s="84"/>
      <c r="Y128" s="84"/>
      <c r="Z128" s="98" t="s">
        <v>36</v>
      </c>
      <c r="AA128" s="100">
        <v>0.99971657184130103</v>
      </c>
    </row>
    <row r="129" spans="1:30" ht="18" x14ac:dyDescent="0.35">
      <c r="A129" s="87" t="s">
        <v>738</v>
      </c>
      <c r="B129" s="87" t="s">
        <v>517</v>
      </c>
      <c r="C129" s="87" t="s">
        <v>518</v>
      </c>
      <c r="D129" s="87">
        <v>2216.165</v>
      </c>
      <c r="E129" s="87">
        <v>66911.241999999998</v>
      </c>
      <c r="F129" s="87">
        <v>3.31209664E-2</v>
      </c>
      <c r="G129" s="87">
        <v>100</v>
      </c>
      <c r="H129" s="87">
        <v>0</v>
      </c>
      <c r="I129" s="95">
        <v>4.6051701859880918</v>
      </c>
      <c r="J129" s="88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>
        <v>5</v>
      </c>
      <c r="V129" s="87">
        <v>0</v>
      </c>
      <c r="W129" s="87">
        <v>4.6051701859880918</v>
      </c>
      <c r="X129" s="87"/>
      <c r="Y129" s="87"/>
      <c r="Z129" s="98" t="s">
        <v>37</v>
      </c>
      <c r="AA129" s="109">
        <v>255.99782054952846</v>
      </c>
    </row>
    <row r="130" spans="1:30" ht="18.75" x14ac:dyDescent="0.35">
      <c r="A130" s="84" t="s">
        <v>739</v>
      </c>
      <c r="B130" s="84" t="s">
        <v>517</v>
      </c>
      <c r="C130" s="84" t="s">
        <v>518</v>
      </c>
      <c r="D130" s="84">
        <v>2183.9209999999998</v>
      </c>
      <c r="E130" s="84">
        <v>63646.620999999999</v>
      </c>
      <c r="F130" s="84">
        <v>3.4313227699999997E-2</v>
      </c>
      <c r="G130" s="84">
        <v>100</v>
      </c>
      <c r="H130" s="84">
        <v>0</v>
      </c>
      <c r="I130" s="94">
        <v>4.6051701859880918</v>
      </c>
      <c r="J130" s="85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>
        <v>6</v>
      </c>
      <c r="V130" s="84">
        <v>0</v>
      </c>
      <c r="W130" s="84">
        <v>4.6051701859880918</v>
      </c>
      <c r="X130" s="84"/>
      <c r="Y130" s="84"/>
      <c r="Z130" s="98" t="s">
        <v>38</v>
      </c>
      <c r="AA130" s="99">
        <v>5.4152584508104482</v>
      </c>
    </row>
    <row r="131" spans="1:30" ht="15.75" thickBot="1" x14ac:dyDescent="0.3">
      <c r="A131" s="87"/>
      <c r="B131" s="87"/>
      <c r="C131" s="87"/>
      <c r="D131" s="87"/>
      <c r="E131" s="87"/>
      <c r="F131" s="87"/>
      <c r="G131" s="87"/>
      <c r="H131" s="87"/>
      <c r="I131" s="95"/>
      <c r="J131" s="88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103" t="s">
        <v>7</v>
      </c>
      <c r="AA131" s="104" t="s">
        <v>39</v>
      </c>
    </row>
    <row r="132" spans="1:30" x14ac:dyDescent="0.25">
      <c r="A132" s="84"/>
      <c r="B132" s="84"/>
      <c r="C132" s="84"/>
      <c r="D132" s="84"/>
      <c r="E132" s="84"/>
      <c r="F132" s="84"/>
      <c r="G132" s="84"/>
      <c r="H132" s="84"/>
      <c r="I132" s="94"/>
      <c r="J132" s="85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spans="1:30" x14ac:dyDescent="0.25">
      <c r="A133" s="87"/>
      <c r="B133" s="87"/>
      <c r="C133" s="87"/>
      <c r="D133" s="87"/>
      <c r="E133" s="87"/>
      <c r="F133" s="87"/>
      <c r="G133" s="87"/>
      <c r="H133" s="87"/>
      <c r="I133" s="95"/>
      <c r="J133" s="88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30" x14ac:dyDescent="0.25">
      <c r="A134" s="84"/>
      <c r="B134" s="84"/>
      <c r="C134" s="84"/>
      <c r="D134" s="84"/>
      <c r="E134" s="84"/>
      <c r="F134" s="84"/>
      <c r="G134" s="84"/>
      <c r="H134" s="84"/>
      <c r="I134" s="94"/>
      <c r="J134" s="85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spans="1:30" x14ac:dyDescent="0.25">
      <c r="A135" s="87"/>
      <c r="B135" s="87"/>
      <c r="C135" s="87"/>
      <c r="D135" s="87"/>
      <c r="E135" s="87"/>
      <c r="F135" s="87"/>
      <c r="G135" s="87"/>
      <c r="H135" s="87"/>
      <c r="I135" s="95"/>
      <c r="J135" s="88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30" x14ac:dyDescent="0.25">
      <c r="A136" s="84"/>
      <c r="B136" s="84"/>
      <c r="C136" s="84"/>
      <c r="D136" s="84"/>
      <c r="E136" s="84"/>
      <c r="F136" s="84"/>
      <c r="G136" s="84"/>
      <c r="H136" s="84"/>
      <c r="I136" s="94"/>
      <c r="J136" s="85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spans="1:30" x14ac:dyDescent="0.25">
      <c r="A137" s="87"/>
      <c r="B137" s="87"/>
      <c r="C137" s="87"/>
      <c r="D137" s="87"/>
      <c r="E137" s="87"/>
      <c r="F137" s="87"/>
      <c r="G137" s="87"/>
      <c r="H137" s="87"/>
      <c r="I137" s="95"/>
      <c r="J137" s="88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30" x14ac:dyDescent="0.25">
      <c r="A138" s="84"/>
      <c r="B138" s="84"/>
      <c r="C138" s="84"/>
      <c r="D138" s="84"/>
      <c r="E138" s="84"/>
      <c r="F138" s="84"/>
      <c r="G138" s="84"/>
      <c r="H138" s="84"/>
      <c r="I138" s="94"/>
      <c r="J138" s="85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spans="1:30" x14ac:dyDescent="0.25">
      <c r="A139" s="87"/>
      <c r="B139" s="87"/>
      <c r="C139" s="87"/>
      <c r="D139" s="87"/>
      <c r="E139" s="87"/>
      <c r="F139" s="87"/>
      <c r="G139" s="87"/>
      <c r="H139" s="87"/>
      <c r="I139" s="95"/>
      <c r="J139" s="88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30" x14ac:dyDescent="0.25">
      <c r="A140" s="84"/>
      <c r="B140" s="84"/>
      <c r="C140" s="84"/>
      <c r="D140" s="84"/>
      <c r="E140" s="84"/>
      <c r="F140" s="84"/>
      <c r="G140" s="84"/>
      <c r="H140" s="84"/>
      <c r="I140" s="94"/>
      <c r="J140" s="85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spans="1:30" ht="15.75" thickBot="1" x14ac:dyDescent="0.3">
      <c r="A141" s="87"/>
      <c r="B141" s="87"/>
      <c r="C141" s="87"/>
      <c r="D141" s="87"/>
      <c r="E141" s="87"/>
      <c r="F141" s="87"/>
      <c r="G141" s="87"/>
      <c r="H141" s="87"/>
      <c r="I141" s="87"/>
      <c r="J141" s="88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30" ht="16.5" thickTop="1" thickBot="1" x14ac:dyDescent="0.3">
      <c r="A142" s="84" t="s">
        <v>695</v>
      </c>
      <c r="B142" s="84" t="s">
        <v>535</v>
      </c>
      <c r="C142" s="84" t="s">
        <v>536</v>
      </c>
      <c r="D142" s="84">
        <v>42.795999999999999</v>
      </c>
      <c r="E142" s="84">
        <v>83631.891000000003</v>
      </c>
      <c r="F142" s="84">
        <v>5.117187E-4</v>
      </c>
      <c r="G142" s="84"/>
      <c r="H142" s="84"/>
      <c r="I142" s="84"/>
      <c r="J142" s="85"/>
      <c r="K142" s="84"/>
      <c r="L142" s="84"/>
      <c r="M142" s="84"/>
      <c r="N142" s="84"/>
      <c r="O142" s="84"/>
      <c r="P142" s="84"/>
      <c r="Q142" s="84"/>
      <c r="R142" s="84" t="s">
        <v>537</v>
      </c>
      <c r="S142" s="84"/>
      <c r="T142" s="84">
        <v>8</v>
      </c>
      <c r="U142" s="84"/>
      <c r="V142" s="84"/>
      <c r="W142" s="84"/>
      <c r="X142" s="84"/>
      <c r="Y142" s="84"/>
      <c r="Z142" s="86" t="s">
        <v>28</v>
      </c>
      <c r="AA142" s="86" t="s">
        <v>29</v>
      </c>
      <c r="AB142" s="86" t="s">
        <v>30</v>
      </c>
      <c r="AC142" s="86" t="s">
        <v>31</v>
      </c>
      <c r="AD142" s="86" t="s">
        <v>32</v>
      </c>
    </row>
    <row r="143" spans="1:30" ht="15.75" thickTop="1" x14ac:dyDescent="0.25">
      <c r="A143" s="87" t="s">
        <v>696</v>
      </c>
      <c r="B143" s="87" t="s">
        <v>535</v>
      </c>
      <c r="C143" s="87" t="s">
        <v>536</v>
      </c>
      <c r="D143" s="87">
        <v>14.061</v>
      </c>
      <c r="E143" s="87">
        <v>72794.679999999993</v>
      </c>
      <c r="F143" s="87">
        <v>1.9315970000000001E-4</v>
      </c>
      <c r="G143" s="87"/>
      <c r="H143" s="87"/>
      <c r="I143" s="87"/>
      <c r="J143" s="88"/>
      <c r="K143" s="87"/>
      <c r="L143" s="87"/>
      <c r="M143" s="87"/>
      <c r="N143" s="87"/>
      <c r="O143" s="87"/>
      <c r="P143" s="87"/>
      <c r="Q143" s="87"/>
      <c r="R143" s="87" t="s">
        <v>28</v>
      </c>
      <c r="S143" s="87"/>
      <c r="T143" s="87">
        <v>145</v>
      </c>
      <c r="U143" s="87"/>
      <c r="V143" s="87"/>
      <c r="W143" s="87"/>
      <c r="X143" s="87"/>
      <c r="Y143" s="87"/>
      <c r="Z143" s="89">
        <v>120</v>
      </c>
      <c r="AA143" s="91">
        <v>0.64661274645217415</v>
      </c>
      <c r="AB143" s="91">
        <v>0.64467063522804646</v>
      </c>
      <c r="AC143" s="91">
        <v>0.53966898163558052</v>
      </c>
      <c r="AD143" s="91">
        <v>0.61031745443860042</v>
      </c>
    </row>
    <row r="144" spans="1:30" ht="15.75" thickBot="1" x14ac:dyDescent="0.3">
      <c r="A144" s="84" t="s">
        <v>697</v>
      </c>
      <c r="B144" s="84" t="s">
        <v>535</v>
      </c>
      <c r="C144" s="84" t="s">
        <v>536</v>
      </c>
      <c r="D144" s="84">
        <v>69.254999999999995</v>
      </c>
      <c r="E144" s="84">
        <v>83403.539000000004</v>
      </c>
      <c r="F144" s="84">
        <v>8.3036039999999996E-4</v>
      </c>
      <c r="G144" s="84"/>
      <c r="H144" s="84"/>
      <c r="I144" s="84"/>
      <c r="J144" s="85"/>
      <c r="K144" s="84"/>
      <c r="L144" s="84"/>
      <c r="M144" s="84"/>
      <c r="N144" s="84"/>
      <c r="O144" s="84"/>
      <c r="P144" s="84"/>
      <c r="Q144" s="84"/>
      <c r="R144" s="84" t="s">
        <v>33</v>
      </c>
      <c r="S144" s="84"/>
      <c r="T144" s="84">
        <v>150</v>
      </c>
      <c r="U144" s="84"/>
      <c r="V144" s="84"/>
      <c r="W144" s="84"/>
      <c r="X144" s="84"/>
      <c r="Y144" s="84"/>
      <c r="Z144" s="92">
        <v>0</v>
      </c>
      <c r="AA144" s="93">
        <v>1</v>
      </c>
      <c r="AB144" s="93">
        <v>1</v>
      </c>
      <c r="AC144" s="93">
        <v>1</v>
      </c>
      <c r="AD144" s="93">
        <v>1</v>
      </c>
    </row>
    <row r="145" spans="1:27" ht="16.5" thickTop="1" thickBot="1" x14ac:dyDescent="0.3">
      <c r="A145" s="87" t="s">
        <v>740</v>
      </c>
      <c r="B145" s="87" t="s">
        <v>535</v>
      </c>
      <c r="C145" s="87" t="s">
        <v>536</v>
      </c>
      <c r="D145" s="87">
        <v>63794.18</v>
      </c>
      <c r="E145" s="87">
        <v>60242.273000000001</v>
      </c>
      <c r="F145" s="87">
        <v>1.0589603749000001</v>
      </c>
      <c r="G145" s="87">
        <v>64.661274645217418</v>
      </c>
      <c r="H145" s="87">
        <v>120</v>
      </c>
      <c r="I145" s="95">
        <v>4.1691624851437767</v>
      </c>
      <c r="J145" s="88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>
        <v>1</v>
      </c>
      <c r="V145" s="87">
        <v>120</v>
      </c>
      <c r="W145" s="87">
        <v>4.1691624851437767</v>
      </c>
      <c r="X145" s="87"/>
      <c r="Y145" s="87"/>
    </row>
    <row r="146" spans="1:27" x14ac:dyDescent="0.25">
      <c r="A146" s="84" t="s">
        <v>741</v>
      </c>
      <c r="B146" s="84" t="s">
        <v>535</v>
      </c>
      <c r="C146" s="84" t="s">
        <v>536</v>
      </c>
      <c r="D146" s="84">
        <v>82223.406000000003</v>
      </c>
      <c r="E146" s="84">
        <v>71912.452999999994</v>
      </c>
      <c r="F146" s="84">
        <v>1.1433820231</v>
      </c>
      <c r="G146" s="84">
        <v>64.467063522804651</v>
      </c>
      <c r="H146" s="84">
        <v>120</v>
      </c>
      <c r="I146" s="94">
        <v>4.1661544503218675</v>
      </c>
      <c r="J146" s="85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>
        <v>2</v>
      </c>
      <c r="V146" s="84">
        <v>120</v>
      </c>
      <c r="W146" s="84">
        <v>4.1661544503218675</v>
      </c>
      <c r="X146" s="84"/>
      <c r="Y146" s="84"/>
      <c r="Z146" s="96" t="s">
        <v>34</v>
      </c>
      <c r="AA146" s="110">
        <v>-4.1439521135137871E-3</v>
      </c>
    </row>
    <row r="147" spans="1:27" x14ac:dyDescent="0.25">
      <c r="A147" s="87" t="s">
        <v>742</v>
      </c>
      <c r="B147" s="87" t="s">
        <v>535</v>
      </c>
      <c r="C147" s="87" t="s">
        <v>536</v>
      </c>
      <c r="D147" s="87">
        <v>59063.379000000001</v>
      </c>
      <c r="E147" s="87">
        <v>65228.203000000001</v>
      </c>
      <c r="F147" s="87">
        <v>0.90548836669999999</v>
      </c>
      <c r="G147" s="87">
        <v>53.966898163558049</v>
      </c>
      <c r="H147" s="87">
        <v>120</v>
      </c>
      <c r="I147" s="95">
        <v>3.9883708616336677</v>
      </c>
      <c r="J147" s="88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>
        <v>3</v>
      </c>
      <c r="V147" s="87">
        <v>120</v>
      </c>
      <c r="W147" s="87">
        <v>3.9883708616336677</v>
      </c>
      <c r="X147" s="87"/>
      <c r="Y147" s="87"/>
      <c r="Z147" s="98" t="s">
        <v>35</v>
      </c>
      <c r="AA147" s="99">
        <v>4.6051701859880927</v>
      </c>
    </row>
    <row r="148" spans="1:27" ht="17.25" x14ac:dyDescent="0.25">
      <c r="A148" s="84" t="s">
        <v>743</v>
      </c>
      <c r="B148" s="84" t="s">
        <v>535</v>
      </c>
      <c r="C148" s="84" t="s">
        <v>536</v>
      </c>
      <c r="D148" s="84">
        <v>105837.57799999999</v>
      </c>
      <c r="E148" s="84">
        <v>64636.616999999998</v>
      </c>
      <c r="F148" s="84">
        <v>1.6374244648</v>
      </c>
      <c r="G148" s="84">
        <v>100</v>
      </c>
      <c r="H148" s="84">
        <v>0</v>
      </c>
      <c r="I148" s="94">
        <v>4.6051701859880918</v>
      </c>
      <c r="J148" s="85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>
        <v>4</v>
      </c>
      <c r="V148" s="84">
        <v>0</v>
      </c>
      <c r="W148" s="84">
        <v>4.6051701859880918</v>
      </c>
      <c r="X148" s="84"/>
      <c r="Y148" s="84"/>
      <c r="Z148" s="98" t="s">
        <v>36</v>
      </c>
      <c r="AA148" s="100">
        <v>0.94537138369091067</v>
      </c>
    </row>
    <row r="149" spans="1:27" ht="18" x14ac:dyDescent="0.35">
      <c r="A149" s="87" t="s">
        <v>744</v>
      </c>
      <c r="B149" s="87" t="s">
        <v>535</v>
      </c>
      <c r="C149" s="87" t="s">
        <v>536</v>
      </c>
      <c r="D149" s="87">
        <v>109870.75</v>
      </c>
      <c r="E149" s="87">
        <v>61958.042999999998</v>
      </c>
      <c r="F149" s="87">
        <v>1.7733089149000001</v>
      </c>
      <c r="G149" s="87">
        <v>100</v>
      </c>
      <c r="H149" s="87">
        <v>0</v>
      </c>
      <c r="I149" s="95">
        <v>4.6051701859880918</v>
      </c>
      <c r="J149" s="88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>
        <v>5</v>
      </c>
      <c r="V149" s="87">
        <v>0</v>
      </c>
      <c r="W149" s="87">
        <v>4.6051701859880918</v>
      </c>
      <c r="X149" s="87"/>
      <c r="Y149" s="87"/>
      <c r="Z149" s="98" t="s">
        <v>37</v>
      </c>
      <c r="AA149" s="109">
        <v>167.26717914995501</v>
      </c>
    </row>
    <row r="150" spans="1:27" ht="18.75" x14ac:dyDescent="0.35">
      <c r="A150" s="84" t="s">
        <v>745</v>
      </c>
      <c r="B150" s="84" t="s">
        <v>535</v>
      </c>
      <c r="C150" s="84" t="s">
        <v>536</v>
      </c>
      <c r="D150" s="84">
        <v>112532.602</v>
      </c>
      <c r="E150" s="84">
        <v>67086.625</v>
      </c>
      <c r="F150" s="84">
        <v>1.6774223178000001</v>
      </c>
      <c r="G150" s="84">
        <v>100</v>
      </c>
      <c r="H150" s="84">
        <v>0</v>
      </c>
      <c r="I150" s="94">
        <v>4.6051701859880918</v>
      </c>
      <c r="J150" s="85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>
        <v>6</v>
      </c>
      <c r="V150" s="84">
        <v>0</v>
      </c>
      <c r="W150" s="84">
        <v>4.6051701859880918</v>
      </c>
      <c r="X150" s="84"/>
      <c r="Y150" s="84"/>
      <c r="Z150" s="98" t="s">
        <v>38</v>
      </c>
      <c r="AA150" s="99">
        <v>8.2879042270275747</v>
      </c>
    </row>
    <row r="151" spans="1:27" ht="15.75" thickBot="1" x14ac:dyDescent="0.3">
      <c r="A151" s="87"/>
      <c r="B151" s="87"/>
      <c r="C151" s="87"/>
      <c r="D151" s="87"/>
      <c r="E151" s="87"/>
      <c r="F151" s="87"/>
      <c r="G151" s="87"/>
      <c r="H151" s="87"/>
      <c r="I151" s="95"/>
      <c r="J151" s="88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103" t="s">
        <v>7</v>
      </c>
      <c r="AA151" s="104" t="s">
        <v>39</v>
      </c>
    </row>
    <row r="152" spans="1:27" x14ac:dyDescent="0.25">
      <c r="A152" s="84"/>
      <c r="B152" s="84"/>
      <c r="C152" s="84"/>
      <c r="D152" s="84"/>
      <c r="E152" s="84"/>
      <c r="F152" s="84"/>
      <c r="G152" s="84"/>
      <c r="H152" s="84"/>
      <c r="I152" s="94"/>
      <c r="J152" s="85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spans="1:27" x14ac:dyDescent="0.25">
      <c r="A153" s="87"/>
      <c r="B153" s="87"/>
      <c r="C153" s="87"/>
      <c r="D153" s="87"/>
      <c r="E153" s="87"/>
      <c r="F153" s="87"/>
      <c r="G153" s="87"/>
      <c r="H153" s="87"/>
      <c r="I153" s="95"/>
      <c r="J153" s="88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7" x14ac:dyDescent="0.25">
      <c r="A154" s="84"/>
      <c r="B154" s="84"/>
      <c r="C154" s="84"/>
      <c r="D154" s="84"/>
      <c r="E154" s="84"/>
      <c r="F154" s="84"/>
      <c r="G154" s="84"/>
      <c r="H154" s="84"/>
      <c r="I154" s="94"/>
      <c r="J154" s="85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spans="1:27" x14ac:dyDescent="0.25">
      <c r="A155" s="87"/>
      <c r="B155" s="87"/>
      <c r="C155" s="87"/>
      <c r="D155" s="87"/>
      <c r="E155" s="87"/>
      <c r="F155" s="87"/>
      <c r="G155" s="87"/>
      <c r="H155" s="87"/>
      <c r="I155" s="95"/>
      <c r="J155" s="88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7" x14ac:dyDescent="0.25">
      <c r="A156" s="84"/>
      <c r="B156" s="84"/>
      <c r="C156" s="84"/>
      <c r="D156" s="84"/>
      <c r="E156" s="84"/>
      <c r="F156" s="84"/>
      <c r="G156" s="84"/>
      <c r="H156" s="84"/>
      <c r="I156" s="94"/>
      <c r="J156" s="85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spans="1:27" x14ac:dyDescent="0.25">
      <c r="A157" s="87"/>
      <c r="B157" s="87"/>
      <c r="C157" s="87"/>
      <c r="D157" s="87"/>
      <c r="E157" s="87"/>
      <c r="F157" s="87"/>
      <c r="G157" s="87"/>
      <c r="H157" s="87"/>
      <c r="I157" s="95"/>
      <c r="J157" s="88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7" x14ac:dyDescent="0.25">
      <c r="A158" s="84"/>
      <c r="B158" s="84"/>
      <c r="C158" s="84"/>
      <c r="D158" s="84"/>
      <c r="E158" s="84"/>
      <c r="F158" s="84"/>
      <c r="G158" s="84"/>
      <c r="H158" s="84"/>
      <c r="I158" s="94"/>
      <c r="J158" s="85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spans="1:27" x14ac:dyDescent="0.25">
      <c r="A159" s="87"/>
      <c r="B159" s="87"/>
      <c r="C159" s="87"/>
      <c r="D159" s="87"/>
      <c r="E159" s="87"/>
      <c r="F159" s="87"/>
      <c r="G159" s="87"/>
      <c r="H159" s="87"/>
      <c r="I159" s="95"/>
      <c r="J159" s="88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7" x14ac:dyDescent="0.25">
      <c r="A160" s="84"/>
      <c r="B160" s="84"/>
      <c r="C160" s="84"/>
      <c r="D160" s="84"/>
      <c r="E160" s="84"/>
      <c r="F160" s="84"/>
      <c r="G160" s="84"/>
      <c r="H160" s="84"/>
      <c r="I160" s="94"/>
      <c r="J160" s="85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spans="1:30" ht="15.75" thickBot="1" x14ac:dyDescent="0.3">
      <c r="A161" s="87"/>
      <c r="B161" s="87"/>
      <c r="C161" s="87"/>
      <c r="D161" s="87"/>
      <c r="E161" s="87"/>
      <c r="F161" s="87"/>
      <c r="G161" s="87"/>
      <c r="H161" s="87"/>
      <c r="I161" s="87"/>
      <c r="J161" s="88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30" ht="16.5" thickTop="1" thickBot="1" x14ac:dyDescent="0.3">
      <c r="A162" s="84" t="s">
        <v>695</v>
      </c>
      <c r="B162" s="84" t="s">
        <v>553</v>
      </c>
      <c r="C162" s="84"/>
      <c r="D162" s="84"/>
      <c r="E162" s="84">
        <v>83631.891000000003</v>
      </c>
      <c r="F162" s="84">
        <v>0</v>
      </c>
      <c r="G162" s="84"/>
      <c r="H162" s="84"/>
      <c r="I162" s="84"/>
      <c r="J162" s="85"/>
      <c r="K162" s="84"/>
      <c r="L162" s="84"/>
      <c r="M162" s="84"/>
      <c r="N162" s="84"/>
      <c r="O162" s="84"/>
      <c r="P162" s="84"/>
      <c r="Q162" s="84"/>
      <c r="R162" s="84" t="s">
        <v>554</v>
      </c>
      <c r="S162" s="84"/>
      <c r="T162" s="84">
        <v>9</v>
      </c>
      <c r="U162" s="84"/>
      <c r="V162" s="84"/>
      <c r="W162" s="84"/>
      <c r="X162" s="84"/>
      <c r="Y162" s="84"/>
      <c r="Z162" s="86" t="s">
        <v>28</v>
      </c>
      <c r="AA162" s="86" t="s">
        <v>29</v>
      </c>
      <c r="AB162" s="86" t="s">
        <v>30</v>
      </c>
      <c r="AC162" s="86" t="s">
        <v>31</v>
      </c>
      <c r="AD162" s="86" t="s">
        <v>32</v>
      </c>
    </row>
    <row r="163" spans="1:30" ht="15.75" thickTop="1" x14ac:dyDescent="0.25">
      <c r="A163" s="87" t="s">
        <v>696</v>
      </c>
      <c r="B163" s="87" t="s">
        <v>553</v>
      </c>
      <c r="C163" s="87"/>
      <c r="D163" s="87"/>
      <c r="E163" s="87">
        <v>72794.679999999993</v>
      </c>
      <c r="F163" s="87">
        <v>0</v>
      </c>
      <c r="G163" s="87"/>
      <c r="H163" s="87"/>
      <c r="I163" s="87"/>
      <c r="J163" s="88"/>
      <c r="K163" s="87"/>
      <c r="L163" s="87"/>
      <c r="M163" s="87"/>
      <c r="N163" s="87"/>
      <c r="O163" s="87"/>
      <c r="P163" s="87"/>
      <c r="Q163" s="87"/>
      <c r="R163" s="87" t="s">
        <v>28</v>
      </c>
      <c r="S163" s="87"/>
      <c r="T163" s="87">
        <v>165</v>
      </c>
      <c r="U163" s="87"/>
      <c r="V163" s="87"/>
      <c r="W163" s="87"/>
      <c r="X163" s="87"/>
      <c r="Y163" s="87"/>
      <c r="Z163" s="89">
        <v>120</v>
      </c>
      <c r="AA163" s="91">
        <v>0.39285448735148193</v>
      </c>
      <c r="AB163" s="91">
        <v>0.34078540137731234</v>
      </c>
      <c r="AC163" s="91">
        <v>0.18539929116441992</v>
      </c>
      <c r="AD163" s="91">
        <v>0.30634639329773805</v>
      </c>
    </row>
    <row r="164" spans="1:30" ht="15.75" thickBot="1" x14ac:dyDescent="0.3">
      <c r="A164" s="84" t="s">
        <v>697</v>
      </c>
      <c r="B164" s="84" t="s">
        <v>553</v>
      </c>
      <c r="C164" s="84"/>
      <c r="D164" s="84"/>
      <c r="E164" s="84">
        <v>83403.539000000004</v>
      </c>
      <c r="F164" s="84">
        <v>0</v>
      </c>
      <c r="G164" s="84"/>
      <c r="H164" s="84"/>
      <c r="I164" s="84"/>
      <c r="J164" s="85"/>
      <c r="K164" s="84"/>
      <c r="L164" s="84"/>
      <c r="M164" s="84"/>
      <c r="N164" s="84"/>
      <c r="O164" s="84"/>
      <c r="P164" s="84"/>
      <c r="Q164" s="84"/>
      <c r="R164" s="84" t="s">
        <v>33</v>
      </c>
      <c r="S164" s="84"/>
      <c r="T164" s="84">
        <v>170</v>
      </c>
      <c r="U164" s="84"/>
      <c r="V164" s="84"/>
      <c r="W164" s="84"/>
      <c r="X164" s="84"/>
      <c r="Y164" s="84"/>
      <c r="Z164" s="92">
        <v>0</v>
      </c>
      <c r="AA164" s="93">
        <v>1</v>
      </c>
      <c r="AB164" s="93">
        <v>1</v>
      </c>
      <c r="AC164" s="93">
        <v>1</v>
      </c>
      <c r="AD164" s="93">
        <v>1</v>
      </c>
    </row>
    <row r="165" spans="1:30" ht="16.5" thickTop="1" thickBot="1" x14ac:dyDescent="0.3">
      <c r="A165" s="87" t="s">
        <v>746</v>
      </c>
      <c r="B165" s="87" t="s">
        <v>553</v>
      </c>
      <c r="C165" s="87" t="s">
        <v>555</v>
      </c>
      <c r="D165" s="87">
        <v>29163.557000000001</v>
      </c>
      <c r="E165" s="87">
        <v>59997.258000000002</v>
      </c>
      <c r="F165" s="87">
        <v>0.4860814973</v>
      </c>
      <c r="G165" s="87">
        <v>39.285448735148194</v>
      </c>
      <c r="H165" s="87">
        <v>120</v>
      </c>
      <c r="I165" s="95">
        <v>3.6708541891194577</v>
      </c>
      <c r="J165" s="88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>
        <v>1</v>
      </c>
      <c r="V165" s="87">
        <v>120</v>
      </c>
      <c r="W165" s="87">
        <v>3.6708541891194577</v>
      </c>
      <c r="X165" s="87"/>
      <c r="Y165" s="87"/>
    </row>
    <row r="166" spans="1:30" x14ac:dyDescent="0.25">
      <c r="A166" s="84" t="s">
        <v>747</v>
      </c>
      <c r="B166" s="84" t="s">
        <v>553</v>
      </c>
      <c r="C166" s="84" t="s">
        <v>555</v>
      </c>
      <c r="D166" s="84">
        <v>27832.377</v>
      </c>
      <c r="E166" s="84">
        <v>69631.297000000006</v>
      </c>
      <c r="F166" s="84">
        <v>0.39971073639999999</v>
      </c>
      <c r="G166" s="84">
        <v>34.078540137731231</v>
      </c>
      <c r="H166" s="84">
        <v>120</v>
      </c>
      <c r="I166" s="94">
        <v>3.5286678647094356</v>
      </c>
      <c r="J166" s="85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>
        <v>2</v>
      </c>
      <c r="V166" s="84">
        <v>120</v>
      </c>
      <c r="W166" s="84">
        <v>3.5286678647094356</v>
      </c>
      <c r="X166" s="84"/>
      <c r="Y166" s="84"/>
      <c r="Z166" s="96" t="s">
        <v>34</v>
      </c>
      <c r="AA166" s="108">
        <v>-1.0266838242450314E-2</v>
      </c>
    </row>
    <row r="167" spans="1:30" x14ac:dyDescent="0.25">
      <c r="A167" s="87" t="s">
        <v>748</v>
      </c>
      <c r="B167" s="87" t="s">
        <v>553</v>
      </c>
      <c r="C167" s="87" t="s">
        <v>555</v>
      </c>
      <c r="D167" s="87">
        <v>14899.800999999999</v>
      </c>
      <c r="E167" s="87">
        <v>65631.523000000001</v>
      </c>
      <c r="F167" s="87">
        <v>0.2270220211</v>
      </c>
      <c r="G167" s="87">
        <v>18.539929116441993</v>
      </c>
      <c r="H167" s="87">
        <v>120</v>
      </c>
      <c r="I167" s="95">
        <v>2.9199267368532693</v>
      </c>
      <c r="J167" s="88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>
        <v>3</v>
      </c>
      <c r="V167" s="87">
        <v>120</v>
      </c>
      <c r="W167" s="87">
        <v>2.9199267368532693</v>
      </c>
      <c r="X167" s="87"/>
      <c r="Y167" s="87"/>
      <c r="Z167" s="98" t="s">
        <v>35</v>
      </c>
      <c r="AA167" s="99">
        <v>4.6051701859880918</v>
      </c>
    </row>
    <row r="168" spans="1:30" ht="17.25" x14ac:dyDescent="0.25">
      <c r="A168" s="84" t="s">
        <v>749</v>
      </c>
      <c r="B168" s="84" t="s">
        <v>553</v>
      </c>
      <c r="C168" s="84" t="s">
        <v>555</v>
      </c>
      <c r="D168" s="84">
        <v>73635.820000000007</v>
      </c>
      <c r="E168" s="84">
        <v>59512.987999999998</v>
      </c>
      <c r="F168" s="84">
        <v>1.2373067203000001</v>
      </c>
      <c r="G168" s="84">
        <v>100</v>
      </c>
      <c r="H168" s="84">
        <v>0</v>
      </c>
      <c r="I168" s="94">
        <v>4.6051701859880918</v>
      </c>
      <c r="J168" s="85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>
        <v>4</v>
      </c>
      <c r="V168" s="84">
        <v>0</v>
      </c>
      <c r="W168" s="84">
        <v>4.6051701859880918</v>
      </c>
      <c r="X168" s="84"/>
      <c r="Y168" s="84"/>
      <c r="Z168" s="98" t="s">
        <v>36</v>
      </c>
      <c r="AA168" s="100">
        <v>0.87737172343833325</v>
      </c>
    </row>
    <row r="169" spans="1:30" ht="18" x14ac:dyDescent="0.35">
      <c r="A169" s="87" t="s">
        <v>750</v>
      </c>
      <c r="B169" s="87" t="s">
        <v>553</v>
      </c>
      <c r="C169" s="87" t="s">
        <v>555</v>
      </c>
      <c r="D169" s="87">
        <v>67550.804999999993</v>
      </c>
      <c r="E169" s="87">
        <v>57592.468999999997</v>
      </c>
      <c r="F169" s="87">
        <v>1.1729103852</v>
      </c>
      <c r="G169" s="87">
        <v>100</v>
      </c>
      <c r="H169" s="87">
        <v>0</v>
      </c>
      <c r="I169" s="95">
        <v>4.6051701859880918</v>
      </c>
      <c r="J169" s="88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>
        <v>5</v>
      </c>
      <c r="V169" s="87">
        <v>0</v>
      </c>
      <c r="W169" s="87">
        <v>4.6051701859880918</v>
      </c>
      <c r="X169" s="87"/>
      <c r="Y169" s="87"/>
      <c r="Z169" s="98" t="s">
        <v>37</v>
      </c>
      <c r="AA169" s="102">
        <v>67.513207493032127</v>
      </c>
    </row>
    <row r="170" spans="1:30" ht="18.75" x14ac:dyDescent="0.35">
      <c r="A170" s="84" t="s">
        <v>751</v>
      </c>
      <c r="B170" s="84" t="s">
        <v>553</v>
      </c>
      <c r="C170" s="84" t="s">
        <v>555</v>
      </c>
      <c r="D170" s="84">
        <v>69176.398000000001</v>
      </c>
      <c r="E170" s="84">
        <v>56493.440999999999</v>
      </c>
      <c r="F170" s="84">
        <v>1.2245031772999999</v>
      </c>
      <c r="G170" s="84">
        <v>100</v>
      </c>
      <c r="H170" s="84">
        <v>0</v>
      </c>
      <c r="I170" s="94">
        <v>4.6051701859880918</v>
      </c>
      <c r="J170" s="85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>
        <v>6</v>
      </c>
      <c r="V170" s="84">
        <v>0</v>
      </c>
      <c r="W170" s="84">
        <v>4.6051701859880918</v>
      </c>
      <c r="X170" s="84"/>
      <c r="Y170" s="84"/>
      <c r="Z170" s="98" t="s">
        <v>38</v>
      </c>
      <c r="AA170" s="102">
        <v>20.533676484900628</v>
      </c>
    </row>
    <row r="171" spans="1:30" ht="15.75" thickBot="1" x14ac:dyDescent="0.3">
      <c r="A171" s="87"/>
      <c r="B171" s="87"/>
      <c r="C171" s="87"/>
      <c r="D171" s="87"/>
      <c r="E171" s="87"/>
      <c r="F171" s="87"/>
      <c r="G171" s="87"/>
      <c r="H171" s="87"/>
      <c r="I171" s="95"/>
      <c r="J171" s="88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103" t="s">
        <v>7</v>
      </c>
      <c r="AA171" s="104" t="s">
        <v>39</v>
      </c>
    </row>
    <row r="172" spans="1:30" x14ac:dyDescent="0.25">
      <c r="A172" s="84"/>
      <c r="B172" s="84"/>
      <c r="C172" s="84"/>
      <c r="D172" s="84"/>
      <c r="E172" s="84"/>
      <c r="F172" s="84"/>
      <c r="G172" s="84"/>
      <c r="H172" s="84"/>
      <c r="I172" s="94"/>
      <c r="J172" s="85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spans="1:30" x14ac:dyDescent="0.25">
      <c r="A173" s="87"/>
      <c r="B173" s="87"/>
      <c r="C173" s="87"/>
      <c r="D173" s="87"/>
      <c r="E173" s="87"/>
      <c r="F173" s="87"/>
      <c r="G173" s="87"/>
      <c r="H173" s="87"/>
      <c r="I173" s="95"/>
      <c r="J173" s="88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30" x14ac:dyDescent="0.25">
      <c r="A174" s="84"/>
      <c r="B174" s="84"/>
      <c r="C174" s="84"/>
      <c r="D174" s="84"/>
      <c r="E174" s="84"/>
      <c r="F174" s="84"/>
      <c r="G174" s="84"/>
      <c r="H174" s="84"/>
      <c r="I174" s="94"/>
      <c r="J174" s="85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spans="1:30" x14ac:dyDescent="0.25">
      <c r="A175" s="87"/>
      <c r="B175" s="87"/>
      <c r="C175" s="87"/>
      <c r="D175" s="87"/>
      <c r="E175" s="87"/>
      <c r="F175" s="87"/>
      <c r="G175" s="87"/>
      <c r="H175" s="87"/>
      <c r="I175" s="95"/>
      <c r="J175" s="88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30" x14ac:dyDescent="0.25">
      <c r="A176" s="84"/>
      <c r="B176" s="84"/>
      <c r="C176" s="84"/>
      <c r="D176" s="84"/>
      <c r="E176" s="84"/>
      <c r="F176" s="84"/>
      <c r="G176" s="84"/>
      <c r="H176" s="84"/>
      <c r="I176" s="94"/>
      <c r="J176" s="85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spans="1:30" x14ac:dyDescent="0.25">
      <c r="A177" s="87"/>
      <c r="B177" s="87"/>
      <c r="C177" s="87"/>
      <c r="D177" s="87"/>
      <c r="E177" s="87"/>
      <c r="F177" s="87"/>
      <c r="G177" s="87"/>
      <c r="H177" s="87"/>
      <c r="I177" s="95"/>
      <c r="J177" s="88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30" x14ac:dyDescent="0.25">
      <c r="A178" s="84"/>
      <c r="B178" s="84"/>
      <c r="C178" s="84"/>
      <c r="D178" s="84"/>
      <c r="E178" s="84"/>
      <c r="F178" s="84"/>
      <c r="G178" s="84"/>
      <c r="H178" s="84"/>
      <c r="I178" s="94"/>
      <c r="J178" s="85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spans="1:30" x14ac:dyDescent="0.25">
      <c r="A179" s="87"/>
      <c r="B179" s="87"/>
      <c r="C179" s="87"/>
      <c r="D179" s="87"/>
      <c r="E179" s="87"/>
      <c r="F179" s="87"/>
      <c r="G179" s="87"/>
      <c r="H179" s="87"/>
      <c r="I179" s="95"/>
      <c r="J179" s="88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30" x14ac:dyDescent="0.25">
      <c r="A180" s="84"/>
      <c r="B180" s="84"/>
      <c r="C180" s="84"/>
      <c r="D180" s="84"/>
      <c r="E180" s="84"/>
      <c r="F180" s="84"/>
      <c r="G180" s="84"/>
      <c r="H180" s="84"/>
      <c r="I180" s="94"/>
      <c r="J180" s="85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spans="1:30" ht="15.75" thickBot="1" x14ac:dyDescent="0.3">
      <c r="A181" s="87"/>
      <c r="B181" s="87"/>
      <c r="C181" s="87"/>
      <c r="D181" s="87"/>
      <c r="E181" s="87"/>
      <c r="F181" s="87"/>
      <c r="G181" s="87"/>
      <c r="H181" s="87"/>
      <c r="I181" s="87"/>
      <c r="J181" s="88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30" ht="16.5" thickTop="1" thickBot="1" x14ac:dyDescent="0.3">
      <c r="A182" s="84" t="s">
        <v>695</v>
      </c>
      <c r="B182" s="84" t="s">
        <v>572</v>
      </c>
      <c r="C182" s="84"/>
      <c r="D182" s="84"/>
      <c r="E182" s="84">
        <v>83631.891000000003</v>
      </c>
      <c r="F182" s="84">
        <v>0</v>
      </c>
      <c r="G182" s="84"/>
      <c r="H182" s="84"/>
      <c r="I182" s="84"/>
      <c r="J182" s="85"/>
      <c r="K182" s="84"/>
      <c r="L182" s="84"/>
      <c r="M182" s="84"/>
      <c r="N182" s="84"/>
      <c r="O182" s="84"/>
      <c r="P182" s="84"/>
      <c r="Q182" s="84"/>
      <c r="R182" s="84" t="s">
        <v>573</v>
      </c>
      <c r="S182" s="84"/>
      <c r="T182" s="84">
        <v>10</v>
      </c>
      <c r="U182" s="84"/>
      <c r="V182" s="84"/>
      <c r="W182" s="84"/>
      <c r="X182" s="84"/>
      <c r="Y182" s="84"/>
      <c r="Z182" s="86" t="s">
        <v>28</v>
      </c>
      <c r="AA182" s="86" t="s">
        <v>29</v>
      </c>
      <c r="AB182" s="86" t="s">
        <v>30</v>
      </c>
      <c r="AC182" s="86" t="s">
        <v>31</v>
      </c>
      <c r="AD182" s="86" t="s">
        <v>32</v>
      </c>
    </row>
    <row r="183" spans="1:30" ht="15.75" thickTop="1" x14ac:dyDescent="0.25">
      <c r="A183" s="87" t="s">
        <v>696</v>
      </c>
      <c r="B183" s="87" t="s">
        <v>572</v>
      </c>
      <c r="C183" s="87"/>
      <c r="D183" s="87"/>
      <c r="E183" s="87">
        <v>72794.679999999993</v>
      </c>
      <c r="F183" s="87">
        <v>0</v>
      </c>
      <c r="G183" s="87"/>
      <c r="H183" s="87"/>
      <c r="I183" s="87"/>
      <c r="J183" s="88"/>
      <c r="K183" s="87"/>
      <c r="L183" s="87"/>
      <c r="M183" s="87"/>
      <c r="N183" s="87"/>
      <c r="O183" s="87"/>
      <c r="P183" s="87"/>
      <c r="Q183" s="87"/>
      <c r="R183" s="87" t="s">
        <v>28</v>
      </c>
      <c r="S183" s="87"/>
      <c r="T183" s="87">
        <v>185</v>
      </c>
      <c r="U183" s="87"/>
      <c r="V183" s="87"/>
      <c r="W183" s="87"/>
      <c r="X183" s="87"/>
      <c r="Y183" s="87"/>
      <c r="Z183" s="89">
        <v>120</v>
      </c>
      <c r="AA183" s="91">
        <v>0.78178404335448815</v>
      </c>
      <c r="AB183" s="91">
        <v>0.86378085201251598</v>
      </c>
      <c r="AC183" s="91">
        <v>0.80123396153917614</v>
      </c>
      <c r="AD183" s="91">
        <v>0.81559961896872668</v>
      </c>
    </row>
    <row r="184" spans="1:30" ht="15.75" thickBot="1" x14ac:dyDescent="0.3">
      <c r="A184" s="84" t="s">
        <v>697</v>
      </c>
      <c r="B184" s="84" t="s">
        <v>572</v>
      </c>
      <c r="C184" s="84"/>
      <c r="D184" s="84"/>
      <c r="E184" s="84">
        <v>83403.539000000004</v>
      </c>
      <c r="F184" s="84">
        <v>0</v>
      </c>
      <c r="G184" s="84"/>
      <c r="H184" s="84"/>
      <c r="I184" s="84"/>
      <c r="J184" s="85"/>
      <c r="K184" s="84"/>
      <c r="L184" s="84"/>
      <c r="M184" s="84"/>
      <c r="N184" s="84"/>
      <c r="O184" s="84"/>
      <c r="P184" s="84"/>
      <c r="Q184" s="84"/>
      <c r="R184" s="84" t="s">
        <v>33</v>
      </c>
      <c r="S184" s="84"/>
      <c r="T184" s="84">
        <v>190</v>
      </c>
      <c r="U184" s="84"/>
      <c r="V184" s="84"/>
      <c r="W184" s="84"/>
      <c r="X184" s="84"/>
      <c r="Y184" s="84"/>
      <c r="Z184" s="92">
        <v>0</v>
      </c>
      <c r="AA184" s="93">
        <v>1</v>
      </c>
      <c r="AB184" s="93">
        <v>1</v>
      </c>
      <c r="AC184" s="93">
        <v>1</v>
      </c>
      <c r="AD184" s="93">
        <v>1</v>
      </c>
    </row>
    <row r="185" spans="1:30" ht="16.5" thickTop="1" thickBot="1" x14ac:dyDescent="0.3">
      <c r="A185" s="87" t="s">
        <v>752</v>
      </c>
      <c r="B185" s="87" t="s">
        <v>572</v>
      </c>
      <c r="C185" s="87" t="s">
        <v>574</v>
      </c>
      <c r="D185" s="87">
        <v>1070828.625</v>
      </c>
      <c r="E185" s="87">
        <v>55229.254000000001</v>
      </c>
      <c r="F185" s="87">
        <v>19.388793935199999</v>
      </c>
      <c r="G185" s="87">
        <v>78.178404335448818</v>
      </c>
      <c r="H185" s="87">
        <v>120</v>
      </c>
      <c r="I185" s="95">
        <v>4.3589934500190006</v>
      </c>
      <c r="J185" s="88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>
        <v>1</v>
      </c>
      <c r="V185" s="87">
        <v>120</v>
      </c>
      <c r="W185" s="87">
        <v>4.3589934500190006</v>
      </c>
      <c r="X185" s="87"/>
      <c r="Y185" s="87"/>
    </row>
    <row r="186" spans="1:30" x14ac:dyDescent="0.25">
      <c r="A186" s="84" t="s">
        <v>753</v>
      </c>
      <c r="B186" s="84" t="s">
        <v>572</v>
      </c>
      <c r="C186" s="84" t="s">
        <v>574</v>
      </c>
      <c r="D186" s="84">
        <v>1309731.125</v>
      </c>
      <c r="E186" s="84">
        <v>64917.805</v>
      </c>
      <c r="F186" s="84">
        <v>20.1752219595</v>
      </c>
      <c r="G186" s="84">
        <v>86.378085201251594</v>
      </c>
      <c r="H186" s="84">
        <v>120</v>
      </c>
      <c r="I186" s="94">
        <v>4.4587340001330231</v>
      </c>
      <c r="J186" s="85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>
        <v>2</v>
      </c>
      <c r="V186" s="84">
        <v>120</v>
      </c>
      <c r="W186" s="84">
        <v>4.4587340001330231</v>
      </c>
      <c r="X186" s="84"/>
      <c r="Y186" s="84"/>
      <c r="Z186" s="96" t="s">
        <v>34</v>
      </c>
      <c r="AA186" s="110">
        <v>-1.7061533599209355E-3</v>
      </c>
    </row>
    <row r="187" spans="1:30" x14ac:dyDescent="0.25">
      <c r="A187" s="87" t="s">
        <v>754</v>
      </c>
      <c r="B187" s="87" t="s">
        <v>572</v>
      </c>
      <c r="C187" s="87" t="s">
        <v>574</v>
      </c>
      <c r="D187" s="87">
        <v>1269429.25</v>
      </c>
      <c r="E187" s="87">
        <v>67666.351999999999</v>
      </c>
      <c r="F187" s="87">
        <v>18.760125416499999</v>
      </c>
      <c r="G187" s="87">
        <v>80.123396153917611</v>
      </c>
      <c r="H187" s="87">
        <v>120</v>
      </c>
      <c r="I187" s="95">
        <v>4.3835678982407149</v>
      </c>
      <c r="J187" s="88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>
        <v>3</v>
      </c>
      <c r="V187" s="87">
        <v>120</v>
      </c>
      <c r="W187" s="87">
        <v>4.3835678982407149</v>
      </c>
      <c r="X187" s="87"/>
      <c r="Y187" s="87"/>
      <c r="Z187" s="98" t="s">
        <v>35</v>
      </c>
      <c r="AA187" s="99">
        <v>4.6051701859880918</v>
      </c>
    </row>
    <row r="188" spans="1:30" ht="17.25" x14ac:dyDescent="0.25">
      <c r="A188" s="84" t="s">
        <v>755</v>
      </c>
      <c r="B188" s="84" t="s">
        <v>572</v>
      </c>
      <c r="C188" s="84" t="s">
        <v>574</v>
      </c>
      <c r="D188" s="84">
        <v>1340664.875</v>
      </c>
      <c r="E188" s="84">
        <v>54057.535000000003</v>
      </c>
      <c r="F188" s="84">
        <v>24.800703084199998</v>
      </c>
      <c r="G188" s="84">
        <v>100</v>
      </c>
      <c r="H188" s="84">
        <v>0</v>
      </c>
      <c r="I188" s="94">
        <v>4.6051701859880918</v>
      </c>
      <c r="J188" s="85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>
        <v>4</v>
      </c>
      <c r="V188" s="84">
        <v>0</v>
      </c>
      <c r="W188" s="84">
        <v>4.6051701859880918</v>
      </c>
      <c r="X188" s="84"/>
      <c r="Y188" s="84"/>
      <c r="Z188" s="98" t="s">
        <v>36</v>
      </c>
      <c r="AA188" s="100">
        <v>0.92090098695876577</v>
      </c>
    </row>
    <row r="189" spans="1:30" ht="18" x14ac:dyDescent="0.35">
      <c r="A189" s="87" t="s">
        <v>756</v>
      </c>
      <c r="B189" s="87" t="s">
        <v>572</v>
      </c>
      <c r="C189" s="87" t="s">
        <v>574</v>
      </c>
      <c r="D189" s="87">
        <v>1321027.75</v>
      </c>
      <c r="E189" s="87">
        <v>56558.41</v>
      </c>
      <c r="F189" s="87">
        <v>23.3568756618</v>
      </c>
      <c r="G189" s="87">
        <v>100</v>
      </c>
      <c r="H189" s="87">
        <v>0</v>
      </c>
      <c r="I189" s="95">
        <v>4.6051701859880918</v>
      </c>
      <c r="J189" s="88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>
        <v>5</v>
      </c>
      <c r="V189" s="87">
        <v>0</v>
      </c>
      <c r="W189" s="87">
        <v>4.6051701859880918</v>
      </c>
      <c r="X189" s="87"/>
      <c r="Y189" s="87"/>
      <c r="Z189" s="98" t="s">
        <v>37</v>
      </c>
      <c r="AA189" s="109">
        <v>406.26311610819459</v>
      </c>
    </row>
    <row r="190" spans="1:30" ht="18.75" x14ac:dyDescent="0.35">
      <c r="A190" s="84" t="s">
        <v>757</v>
      </c>
      <c r="B190" s="84" t="s">
        <v>572</v>
      </c>
      <c r="C190" s="84" t="s">
        <v>574</v>
      </c>
      <c r="D190" s="84">
        <v>1258724.25</v>
      </c>
      <c r="E190" s="84">
        <v>53759.375</v>
      </c>
      <c r="F190" s="84">
        <v>23.4140417369</v>
      </c>
      <c r="G190" s="84">
        <v>100</v>
      </c>
      <c r="H190" s="84">
        <v>0</v>
      </c>
      <c r="I190" s="94">
        <v>4.6051701859880918</v>
      </c>
      <c r="J190" s="85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>
        <v>6</v>
      </c>
      <c r="V190" s="84">
        <v>0</v>
      </c>
      <c r="W190" s="84">
        <v>4.6051701859880918</v>
      </c>
      <c r="X190" s="84"/>
      <c r="Y190" s="84"/>
      <c r="Z190" s="98" t="s">
        <v>38</v>
      </c>
      <c r="AA190" s="99">
        <v>3.4123067198418711</v>
      </c>
    </row>
    <row r="191" spans="1:30" ht="15.75" thickBot="1" x14ac:dyDescent="0.3">
      <c r="A191" s="87"/>
      <c r="B191" s="87"/>
      <c r="C191" s="87"/>
      <c r="D191" s="87"/>
      <c r="E191" s="87"/>
      <c r="F191" s="87"/>
      <c r="G191" s="87"/>
      <c r="H191" s="87"/>
      <c r="I191" s="95"/>
      <c r="J191" s="88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103" t="s">
        <v>7</v>
      </c>
      <c r="AA191" s="104" t="s">
        <v>39</v>
      </c>
    </row>
    <row r="192" spans="1:30" x14ac:dyDescent="0.25">
      <c r="A192" s="77"/>
      <c r="B192" s="77"/>
      <c r="C192" s="77"/>
      <c r="D192" s="77"/>
      <c r="E192" s="77"/>
      <c r="F192" s="77"/>
      <c r="I192" s="78"/>
    </row>
    <row r="193" spans="1:9" x14ac:dyDescent="0.25">
      <c r="A193" s="77"/>
      <c r="B193" s="77"/>
      <c r="C193" s="77"/>
      <c r="D193" s="77"/>
      <c r="E193" s="77"/>
      <c r="F193" s="77"/>
      <c r="I193" s="78"/>
    </row>
    <row r="194" spans="1:9" x14ac:dyDescent="0.25">
      <c r="A194" s="77"/>
      <c r="B194" s="77"/>
      <c r="C194" s="77"/>
      <c r="D194" s="77"/>
      <c r="E194" s="77"/>
      <c r="F194" s="77"/>
      <c r="I194" s="78"/>
    </row>
    <row r="195" spans="1:9" x14ac:dyDescent="0.25">
      <c r="A195" s="77"/>
      <c r="B195" s="77"/>
      <c r="C195" s="77"/>
      <c r="D195" s="77"/>
      <c r="E195" s="77"/>
      <c r="F195" s="77"/>
      <c r="I195" s="78"/>
    </row>
    <row r="196" spans="1:9" x14ac:dyDescent="0.25">
      <c r="A196" s="77"/>
      <c r="B196" s="77"/>
      <c r="C196" s="77"/>
      <c r="D196" s="77"/>
      <c r="E196" s="77"/>
      <c r="F196" s="77"/>
      <c r="I196" s="78"/>
    </row>
    <row r="197" spans="1:9" x14ac:dyDescent="0.25">
      <c r="A197" s="77"/>
      <c r="B197" s="77"/>
      <c r="C197" s="77"/>
      <c r="D197" s="77"/>
      <c r="E197" s="77"/>
      <c r="F197" s="77"/>
      <c r="I197" s="78"/>
    </row>
    <row r="198" spans="1:9" x14ac:dyDescent="0.25">
      <c r="A198" s="77"/>
      <c r="B198" s="77"/>
      <c r="C198" s="77"/>
      <c r="D198" s="77"/>
      <c r="E198" s="77"/>
      <c r="F198" s="77"/>
      <c r="I198" s="78"/>
    </row>
    <row r="199" spans="1:9" x14ac:dyDescent="0.25">
      <c r="A199" s="77"/>
      <c r="B199" s="77"/>
      <c r="C199" s="77"/>
      <c r="D199" s="77"/>
      <c r="E199" s="77"/>
      <c r="F199" s="77"/>
      <c r="I199" s="78"/>
    </row>
    <row r="200" spans="1:9" x14ac:dyDescent="0.25">
      <c r="A200" s="77"/>
      <c r="B200" s="77"/>
      <c r="C200" s="77"/>
      <c r="D200" s="77"/>
      <c r="E200" s="77"/>
      <c r="F200" s="77"/>
      <c r="I200" s="78"/>
    </row>
    <row r="201" spans="1:9" x14ac:dyDescent="0.25">
      <c r="A201" s="77"/>
      <c r="B201" s="77"/>
      <c r="C201" s="77"/>
      <c r="D201" s="77"/>
      <c r="E201" s="77"/>
      <c r="F201" s="77"/>
    </row>
  </sheetData>
  <conditionalFormatting sqref="I5">
    <cfRule type="expression" dxfId="139" priority="140">
      <formula>ISTEXT($I$5)</formula>
    </cfRule>
  </conditionalFormatting>
  <conditionalFormatting sqref="I6">
    <cfRule type="expression" dxfId="138" priority="139">
      <formula>ISTEXT($I$6)</formula>
    </cfRule>
  </conditionalFormatting>
  <conditionalFormatting sqref="I7">
    <cfRule type="expression" dxfId="137" priority="138">
      <formula>ISTEXT($I$7)</formula>
    </cfRule>
  </conditionalFormatting>
  <conditionalFormatting sqref="I8">
    <cfRule type="expression" dxfId="136" priority="137">
      <formula>ISTEXT($I$8)</formula>
    </cfRule>
  </conditionalFormatting>
  <conditionalFormatting sqref="I9">
    <cfRule type="expression" dxfId="135" priority="136">
      <formula>ISTEXT($I$9)</formula>
    </cfRule>
  </conditionalFormatting>
  <conditionalFormatting sqref="I10:I20">
    <cfRule type="expression" dxfId="134" priority="135">
      <formula>ISTEXT($I$10)</formula>
    </cfRule>
  </conditionalFormatting>
  <conditionalFormatting sqref="I25">
    <cfRule type="expression" dxfId="133" priority="134">
      <formula>ISTEXT($I$25)</formula>
    </cfRule>
  </conditionalFormatting>
  <conditionalFormatting sqref="I26">
    <cfRule type="expression" dxfId="132" priority="133">
      <formula>ISTEXT($I$26)</formula>
    </cfRule>
  </conditionalFormatting>
  <conditionalFormatting sqref="I27">
    <cfRule type="expression" dxfId="131" priority="132">
      <formula>ISTEXT($I$27)</formula>
    </cfRule>
  </conditionalFormatting>
  <conditionalFormatting sqref="I28">
    <cfRule type="expression" dxfId="130" priority="131">
      <formula>ISTEXT($I$28)</formula>
    </cfRule>
  </conditionalFormatting>
  <conditionalFormatting sqref="I29">
    <cfRule type="expression" dxfId="129" priority="130">
      <formula>ISTEXT($I$29)</formula>
    </cfRule>
  </conditionalFormatting>
  <conditionalFormatting sqref="I30:I40">
    <cfRule type="expression" dxfId="128" priority="129">
      <formula>ISTEXT($I$30)</formula>
    </cfRule>
  </conditionalFormatting>
  <conditionalFormatting sqref="I45">
    <cfRule type="expression" dxfId="127" priority="128">
      <formula>ISTEXT($I$45)</formula>
    </cfRule>
  </conditionalFormatting>
  <conditionalFormatting sqref="I46">
    <cfRule type="expression" dxfId="126" priority="127">
      <formula>ISTEXT($I$46)</formula>
    </cfRule>
  </conditionalFormatting>
  <conditionalFormatting sqref="I47">
    <cfRule type="expression" dxfId="125" priority="126">
      <formula>ISTEXT($I$47)</formula>
    </cfRule>
  </conditionalFormatting>
  <conditionalFormatting sqref="I48">
    <cfRule type="expression" dxfId="124" priority="125">
      <formula>ISTEXT($I$48)</formula>
    </cfRule>
  </conditionalFormatting>
  <conditionalFormatting sqref="I49">
    <cfRule type="expression" dxfId="123" priority="124">
      <formula>ISTEXT($I$49)</formula>
    </cfRule>
  </conditionalFormatting>
  <conditionalFormatting sqref="I50:I60">
    <cfRule type="expression" dxfId="122" priority="123">
      <formula>ISTEXT($I$50)</formula>
    </cfRule>
  </conditionalFormatting>
  <conditionalFormatting sqref="I65">
    <cfRule type="expression" dxfId="121" priority="122">
      <formula>ISTEXT($I$65)</formula>
    </cfRule>
  </conditionalFormatting>
  <conditionalFormatting sqref="I66">
    <cfRule type="expression" dxfId="120" priority="121">
      <formula>ISTEXT($I$66)</formula>
    </cfRule>
  </conditionalFormatting>
  <conditionalFormatting sqref="I67">
    <cfRule type="expression" dxfId="119" priority="120">
      <formula>ISTEXT($I$67)</formula>
    </cfRule>
  </conditionalFormatting>
  <conditionalFormatting sqref="I68">
    <cfRule type="expression" dxfId="118" priority="119">
      <formula>ISTEXT($I$68)</formula>
    </cfRule>
  </conditionalFormatting>
  <conditionalFormatting sqref="I69">
    <cfRule type="expression" dxfId="117" priority="118">
      <formula>ISTEXT($I$69)</formula>
    </cfRule>
  </conditionalFormatting>
  <conditionalFormatting sqref="I70:I80">
    <cfRule type="expression" dxfId="116" priority="117">
      <formula>ISTEXT($I$70)</formula>
    </cfRule>
  </conditionalFormatting>
  <conditionalFormatting sqref="I85">
    <cfRule type="expression" dxfId="115" priority="116">
      <formula>ISTEXT($I$85)</formula>
    </cfRule>
  </conditionalFormatting>
  <conditionalFormatting sqref="I86">
    <cfRule type="expression" dxfId="114" priority="115">
      <formula>ISTEXT($I$86)</formula>
    </cfRule>
  </conditionalFormatting>
  <conditionalFormatting sqref="I87">
    <cfRule type="expression" dxfId="113" priority="114">
      <formula>ISTEXT($I$87)</formula>
    </cfRule>
  </conditionalFormatting>
  <conditionalFormatting sqref="I88">
    <cfRule type="expression" dxfId="112" priority="113">
      <formula>ISTEXT($I$88)</formula>
    </cfRule>
  </conditionalFormatting>
  <conditionalFormatting sqref="I89">
    <cfRule type="expression" dxfId="111" priority="112">
      <formula>ISTEXT($I$89)</formula>
    </cfRule>
  </conditionalFormatting>
  <conditionalFormatting sqref="I90:I100">
    <cfRule type="expression" dxfId="110" priority="111">
      <formula>ISTEXT($I$90)</formula>
    </cfRule>
  </conditionalFormatting>
  <conditionalFormatting sqref="I105">
    <cfRule type="expression" dxfId="109" priority="110">
      <formula>ISTEXT($I$105)</formula>
    </cfRule>
  </conditionalFormatting>
  <conditionalFormatting sqref="I106">
    <cfRule type="expression" dxfId="108" priority="109">
      <formula>ISTEXT($I$106)</formula>
    </cfRule>
  </conditionalFormatting>
  <conditionalFormatting sqref="I107">
    <cfRule type="expression" dxfId="107" priority="108">
      <formula>ISTEXT($I$107)</formula>
    </cfRule>
  </conditionalFormatting>
  <conditionalFormatting sqref="I108">
    <cfRule type="expression" dxfId="106" priority="107">
      <formula>ISTEXT($I$108)</formula>
    </cfRule>
  </conditionalFormatting>
  <conditionalFormatting sqref="I109">
    <cfRule type="expression" dxfId="105" priority="106">
      <formula>ISTEXT($I$109)</formula>
    </cfRule>
  </conditionalFormatting>
  <conditionalFormatting sqref="I110:I120">
    <cfRule type="expression" dxfId="104" priority="105">
      <formula>ISTEXT($I$110)</formula>
    </cfRule>
  </conditionalFormatting>
  <conditionalFormatting sqref="I125">
    <cfRule type="expression" dxfId="103" priority="104">
      <formula>ISTEXT($I$125)</formula>
    </cfRule>
  </conditionalFormatting>
  <conditionalFormatting sqref="I126">
    <cfRule type="expression" dxfId="102" priority="103">
      <formula>ISTEXT($I$126)</formula>
    </cfRule>
  </conditionalFormatting>
  <conditionalFormatting sqref="I127">
    <cfRule type="expression" dxfId="101" priority="102">
      <formula>ISTEXT($I$127)</formula>
    </cfRule>
  </conditionalFormatting>
  <conditionalFormatting sqref="I128">
    <cfRule type="expression" dxfId="100" priority="101">
      <formula>ISTEXT($I$128)</formula>
    </cfRule>
  </conditionalFormatting>
  <conditionalFormatting sqref="I129">
    <cfRule type="expression" dxfId="99" priority="100">
      <formula>ISTEXT($I$129)</formula>
    </cfRule>
  </conditionalFormatting>
  <conditionalFormatting sqref="I130:I140">
    <cfRule type="expression" dxfId="98" priority="99">
      <formula>ISTEXT($I$130)</formula>
    </cfRule>
  </conditionalFormatting>
  <conditionalFormatting sqref="I145">
    <cfRule type="expression" dxfId="97" priority="98">
      <formula>ISTEXT($I$145)</formula>
    </cfRule>
  </conditionalFormatting>
  <conditionalFormatting sqref="I146">
    <cfRule type="expression" dxfId="96" priority="97">
      <formula>ISTEXT($I$146)</formula>
    </cfRule>
  </conditionalFormatting>
  <conditionalFormatting sqref="I147">
    <cfRule type="expression" dxfId="95" priority="96">
      <formula>ISTEXT($I$147)</formula>
    </cfRule>
  </conditionalFormatting>
  <conditionalFormatting sqref="I148">
    <cfRule type="expression" dxfId="94" priority="95">
      <formula>ISTEXT($I$148)</formula>
    </cfRule>
  </conditionalFormatting>
  <conditionalFormatting sqref="I149">
    <cfRule type="expression" dxfId="93" priority="94">
      <formula>ISTEXT($I$149)</formula>
    </cfRule>
  </conditionalFormatting>
  <conditionalFormatting sqref="I150:I160">
    <cfRule type="expression" dxfId="92" priority="93">
      <formula>ISTEXT($I$150)</formula>
    </cfRule>
  </conditionalFormatting>
  <conditionalFormatting sqref="I165">
    <cfRule type="expression" dxfId="91" priority="92">
      <formula>ISTEXT($I$165)</formula>
    </cfRule>
  </conditionalFormatting>
  <conditionalFormatting sqref="I166">
    <cfRule type="expression" dxfId="90" priority="91">
      <formula>ISTEXT($I$166)</formula>
    </cfRule>
  </conditionalFormatting>
  <conditionalFormatting sqref="I167">
    <cfRule type="expression" dxfId="89" priority="90">
      <formula>ISTEXT($I$167)</formula>
    </cfRule>
  </conditionalFormatting>
  <conditionalFormatting sqref="I168">
    <cfRule type="expression" dxfId="88" priority="89">
      <formula>ISTEXT($I$168)</formula>
    </cfRule>
  </conditionalFormatting>
  <conditionalFormatting sqref="I169">
    <cfRule type="expression" dxfId="87" priority="88">
      <formula>ISTEXT($I$169)</formula>
    </cfRule>
  </conditionalFormatting>
  <conditionalFormatting sqref="I170:I180">
    <cfRule type="expression" dxfId="86" priority="87">
      <formula>ISTEXT($I$170)</formula>
    </cfRule>
  </conditionalFormatting>
  <conditionalFormatting sqref="I185">
    <cfRule type="expression" dxfId="85" priority="86">
      <formula>ISTEXT($I$185)</formula>
    </cfRule>
  </conditionalFormatting>
  <conditionalFormatting sqref="I186">
    <cfRule type="expression" dxfId="84" priority="85">
      <formula>ISTEXT($I$186)</formula>
    </cfRule>
  </conditionalFormatting>
  <conditionalFormatting sqref="I187">
    <cfRule type="expression" dxfId="83" priority="84">
      <formula>ISTEXT($I$187)</formula>
    </cfRule>
  </conditionalFormatting>
  <conditionalFormatting sqref="I188">
    <cfRule type="expression" dxfId="82" priority="83">
      <formula>ISTEXT($I$188)</formula>
    </cfRule>
  </conditionalFormatting>
  <conditionalFormatting sqref="I189">
    <cfRule type="expression" dxfId="81" priority="82">
      <formula>ISTEXT($I$189)</formula>
    </cfRule>
  </conditionalFormatting>
  <conditionalFormatting sqref="I190:I200">
    <cfRule type="expression" dxfId="80" priority="81">
      <formula>ISTEXT($I$190)</formula>
    </cfRule>
  </conditionalFormatting>
  <conditionalFormatting sqref="AA3">
    <cfRule type="expression" dxfId="79" priority="80">
      <formula>ISTEXT($AA$3)</formula>
    </cfRule>
  </conditionalFormatting>
  <conditionalFormatting sqref="AB3">
    <cfRule type="expression" dxfId="78" priority="79">
      <formula>ISTEXT($AB$3)</formula>
    </cfRule>
  </conditionalFormatting>
  <conditionalFormatting sqref="AC3">
    <cfRule type="expression" dxfId="77" priority="78">
      <formula>ISTEXT($AC$3)</formula>
    </cfRule>
  </conditionalFormatting>
  <conditionalFormatting sqref="AD3">
    <cfRule type="expression" dxfId="76" priority="77">
      <formula>ISTEXT($AD$3)</formula>
    </cfRule>
  </conditionalFormatting>
  <conditionalFormatting sqref="AA4">
    <cfRule type="expression" dxfId="75" priority="76">
      <formula>ISTEXT($AA$4)</formula>
    </cfRule>
  </conditionalFormatting>
  <conditionalFormatting sqref="AB4">
    <cfRule type="expression" dxfId="74" priority="75">
      <formula>ISTEXT($AB$4)</formula>
    </cfRule>
  </conditionalFormatting>
  <conditionalFormatting sqref="AC4">
    <cfRule type="expression" dxfId="73" priority="74">
      <formula>ISTEXT($AC$4)</formula>
    </cfRule>
  </conditionalFormatting>
  <conditionalFormatting sqref="AD4">
    <cfRule type="expression" dxfId="72" priority="73">
      <formula>ISTEXT($AD$4)</formula>
    </cfRule>
  </conditionalFormatting>
  <conditionalFormatting sqref="AA23">
    <cfRule type="expression" dxfId="71" priority="72">
      <formula>ISTEXT($AA$23)</formula>
    </cfRule>
  </conditionalFormatting>
  <conditionalFormatting sqref="AB23">
    <cfRule type="expression" dxfId="70" priority="71">
      <formula>ISTEXT($AB$23)</formula>
    </cfRule>
  </conditionalFormatting>
  <conditionalFormatting sqref="AC23">
    <cfRule type="expression" dxfId="69" priority="70">
      <formula>ISTEXT($AC$23)</formula>
    </cfRule>
  </conditionalFormatting>
  <conditionalFormatting sqref="AD23">
    <cfRule type="expression" dxfId="68" priority="69">
      <formula>ISTEXT($AD$23)</formula>
    </cfRule>
  </conditionalFormatting>
  <conditionalFormatting sqref="AA24">
    <cfRule type="expression" dxfId="67" priority="68">
      <formula>ISTEXT($AA$24)</formula>
    </cfRule>
  </conditionalFormatting>
  <conditionalFormatting sqref="AB24">
    <cfRule type="expression" dxfId="66" priority="67">
      <formula>ISTEXT($AB$24)</formula>
    </cfRule>
  </conditionalFormatting>
  <conditionalFormatting sqref="AC24">
    <cfRule type="expression" dxfId="65" priority="66">
      <formula>ISTEXT($AC$24)</formula>
    </cfRule>
  </conditionalFormatting>
  <conditionalFormatting sqref="AD24">
    <cfRule type="expression" dxfId="64" priority="65">
      <formula>ISTEXT($AD$24)</formula>
    </cfRule>
  </conditionalFormatting>
  <conditionalFormatting sqref="AA43">
    <cfRule type="expression" dxfId="63" priority="64">
      <formula>ISTEXT($AA$43)</formula>
    </cfRule>
  </conditionalFormatting>
  <conditionalFormatting sqref="AB43">
    <cfRule type="expression" dxfId="62" priority="63">
      <formula>ISTEXT($AB$43)</formula>
    </cfRule>
  </conditionalFormatting>
  <conditionalFormatting sqref="AC43">
    <cfRule type="expression" dxfId="61" priority="62">
      <formula>ISTEXT($AC$43)</formula>
    </cfRule>
  </conditionalFormatting>
  <conditionalFormatting sqref="AD43">
    <cfRule type="expression" dxfId="60" priority="61">
      <formula>ISTEXT($AD$43)</formula>
    </cfRule>
  </conditionalFormatting>
  <conditionalFormatting sqref="AA44">
    <cfRule type="expression" dxfId="59" priority="60">
      <formula>ISTEXT($AA$44)</formula>
    </cfRule>
  </conditionalFormatting>
  <conditionalFormatting sqref="AB44">
    <cfRule type="expression" dxfId="58" priority="59">
      <formula>ISTEXT($AB$44)</formula>
    </cfRule>
  </conditionalFormatting>
  <conditionalFormatting sqref="AC44">
    <cfRule type="expression" dxfId="57" priority="58">
      <formula>ISTEXT($AC$44)</formula>
    </cfRule>
  </conditionalFormatting>
  <conditionalFormatting sqref="AD44">
    <cfRule type="expression" dxfId="56" priority="57">
      <formula>ISTEXT($AD$44)</formula>
    </cfRule>
  </conditionalFormatting>
  <conditionalFormatting sqref="AA63">
    <cfRule type="expression" dxfId="55" priority="56">
      <formula>ISTEXT($AA$63)</formula>
    </cfRule>
  </conditionalFormatting>
  <conditionalFormatting sqref="AB63">
    <cfRule type="expression" dxfId="54" priority="55">
      <formula>ISTEXT($AB$63)</formula>
    </cfRule>
  </conditionalFormatting>
  <conditionalFormatting sqref="AC63">
    <cfRule type="expression" dxfId="53" priority="54">
      <formula>ISTEXT($AC$63)</formula>
    </cfRule>
  </conditionalFormatting>
  <conditionalFormatting sqref="AD63">
    <cfRule type="expression" dxfId="52" priority="53">
      <formula>ISTEXT($AD$63)</formula>
    </cfRule>
  </conditionalFormatting>
  <conditionalFormatting sqref="AA64">
    <cfRule type="expression" dxfId="51" priority="52">
      <formula>ISTEXT($AA$64)</formula>
    </cfRule>
  </conditionalFormatting>
  <conditionalFormatting sqref="AB64">
    <cfRule type="expression" dxfId="50" priority="51">
      <formula>ISTEXT($AB$64)</formula>
    </cfRule>
  </conditionalFormatting>
  <conditionalFormatting sqref="AC64">
    <cfRule type="expression" dxfId="49" priority="50">
      <formula>ISTEXT($AC$64)</formula>
    </cfRule>
  </conditionalFormatting>
  <conditionalFormatting sqref="AD64">
    <cfRule type="expression" dxfId="48" priority="49">
      <formula>ISTEXT($AD$64)</formula>
    </cfRule>
  </conditionalFormatting>
  <conditionalFormatting sqref="AA83">
    <cfRule type="expression" dxfId="47" priority="48">
      <formula>ISTEXT($AA$83)</formula>
    </cfRule>
  </conditionalFormatting>
  <conditionalFormatting sqref="AB83">
    <cfRule type="expression" dxfId="46" priority="47">
      <formula>ISTEXT($AB$83)</formula>
    </cfRule>
  </conditionalFormatting>
  <conditionalFormatting sqref="AC83">
    <cfRule type="expression" dxfId="45" priority="46">
      <formula>ISTEXT($AC$83)</formula>
    </cfRule>
  </conditionalFormatting>
  <conditionalFormatting sqref="AD83">
    <cfRule type="expression" dxfId="44" priority="45">
      <formula>ISTEXT($AD$83)</formula>
    </cfRule>
  </conditionalFormatting>
  <conditionalFormatting sqref="AA84">
    <cfRule type="expression" dxfId="43" priority="44">
      <formula>ISTEXT($AA$84)</formula>
    </cfRule>
  </conditionalFormatting>
  <conditionalFormatting sqref="AB84">
    <cfRule type="expression" dxfId="42" priority="43">
      <formula>ISTEXT($AB$84)</formula>
    </cfRule>
  </conditionalFormatting>
  <conditionalFormatting sqref="AC84">
    <cfRule type="expression" dxfId="41" priority="42">
      <formula>ISTEXT($AC$84)</formula>
    </cfRule>
  </conditionalFormatting>
  <conditionalFormatting sqref="AD84">
    <cfRule type="expression" dxfId="40" priority="41">
      <formula>ISTEXT($AD$84)</formula>
    </cfRule>
  </conditionalFormatting>
  <conditionalFormatting sqref="AA103">
    <cfRule type="expression" dxfId="39" priority="40">
      <formula>ISTEXT($AA$103)</formula>
    </cfRule>
  </conditionalFormatting>
  <conditionalFormatting sqref="AB103">
    <cfRule type="expression" dxfId="38" priority="39">
      <formula>ISTEXT($AB$103)</formula>
    </cfRule>
  </conditionalFormatting>
  <conditionalFormatting sqref="AC103">
    <cfRule type="expression" dxfId="37" priority="38">
      <formula>ISTEXT($AC$103)</formula>
    </cfRule>
  </conditionalFormatting>
  <conditionalFormatting sqref="AD103">
    <cfRule type="expression" dxfId="36" priority="37">
      <formula>ISTEXT($AD$103)</formula>
    </cfRule>
  </conditionalFormatting>
  <conditionalFormatting sqref="AA104">
    <cfRule type="expression" dxfId="35" priority="36">
      <formula>ISTEXT($AA$104)</formula>
    </cfRule>
  </conditionalFormatting>
  <conditionalFormatting sqref="AB104">
    <cfRule type="expression" dxfId="34" priority="35">
      <formula>ISTEXT($AB$104)</formula>
    </cfRule>
  </conditionalFormatting>
  <conditionalFormatting sqref="AC104">
    <cfRule type="expression" dxfId="33" priority="34">
      <formula>ISTEXT($AC$104)</formula>
    </cfRule>
  </conditionalFormatting>
  <conditionalFormatting sqref="AD104">
    <cfRule type="expression" dxfId="32" priority="33">
      <formula>ISTEXT($AD$104)</formula>
    </cfRule>
  </conditionalFormatting>
  <conditionalFormatting sqref="AA123">
    <cfRule type="expression" dxfId="31" priority="32">
      <formula>ISTEXT($AA$123)</formula>
    </cfRule>
  </conditionalFormatting>
  <conditionalFormatting sqref="AB123">
    <cfRule type="expression" dxfId="30" priority="31">
      <formula>ISTEXT($AB$123)</formula>
    </cfRule>
  </conditionalFormatting>
  <conditionalFormatting sqref="AC123">
    <cfRule type="expression" dxfId="29" priority="30">
      <formula>ISTEXT($AC$123)</formula>
    </cfRule>
  </conditionalFormatting>
  <conditionalFormatting sqref="AD123">
    <cfRule type="expression" dxfId="28" priority="29">
      <formula>ISTEXT($AD$123)</formula>
    </cfRule>
  </conditionalFormatting>
  <conditionalFormatting sqref="AA124">
    <cfRule type="expression" dxfId="27" priority="28">
      <formula>ISTEXT($AA$124)</formula>
    </cfRule>
  </conditionalFormatting>
  <conditionalFormatting sqref="AB124">
    <cfRule type="expression" dxfId="26" priority="27">
      <formula>ISTEXT($AB$124)</formula>
    </cfRule>
  </conditionalFormatting>
  <conditionalFormatting sqref="AC124">
    <cfRule type="expression" dxfId="25" priority="26">
      <formula>ISTEXT($AC$124)</formula>
    </cfRule>
  </conditionalFormatting>
  <conditionalFormatting sqref="AD124">
    <cfRule type="expression" dxfId="24" priority="25">
      <formula>ISTEXT($AD$124)</formula>
    </cfRule>
  </conditionalFormatting>
  <conditionalFormatting sqref="AA143">
    <cfRule type="expression" dxfId="23" priority="24">
      <formula>ISTEXT($AA$143)</formula>
    </cfRule>
  </conditionalFormatting>
  <conditionalFormatting sqref="AB143">
    <cfRule type="expression" dxfId="22" priority="23">
      <formula>ISTEXT($AB$143)</formula>
    </cfRule>
  </conditionalFormatting>
  <conditionalFormatting sqref="AC143">
    <cfRule type="expression" dxfId="21" priority="22">
      <formula>ISTEXT($AC$143)</formula>
    </cfRule>
  </conditionalFormatting>
  <conditionalFormatting sqref="AD143">
    <cfRule type="expression" dxfId="20" priority="21">
      <formula>ISTEXT($AD$143)</formula>
    </cfRule>
  </conditionalFormatting>
  <conditionalFormatting sqref="AA144">
    <cfRule type="expression" dxfId="19" priority="20">
      <formula>ISTEXT($AA$144)</formula>
    </cfRule>
  </conditionalFormatting>
  <conditionalFormatting sqref="AB144">
    <cfRule type="expression" dxfId="18" priority="19">
      <formula>ISTEXT($AB$144)</formula>
    </cfRule>
  </conditionalFormatting>
  <conditionalFormatting sqref="AC144">
    <cfRule type="expression" dxfId="17" priority="18">
      <formula>ISTEXT($AC$144)</formula>
    </cfRule>
  </conditionalFormatting>
  <conditionalFormatting sqref="AD144">
    <cfRule type="expression" dxfId="16" priority="17">
      <formula>ISTEXT($AD$144)</formula>
    </cfRule>
  </conditionalFormatting>
  <conditionalFormatting sqref="AA163">
    <cfRule type="expression" dxfId="15" priority="16">
      <formula>ISTEXT($AA$163)</formula>
    </cfRule>
  </conditionalFormatting>
  <conditionalFormatting sqref="AB163">
    <cfRule type="expression" dxfId="14" priority="15">
      <formula>ISTEXT($AB$163)</formula>
    </cfRule>
  </conditionalFormatting>
  <conditionalFormatting sqref="AC163">
    <cfRule type="expression" dxfId="13" priority="14">
      <formula>ISTEXT($AC$163)</formula>
    </cfRule>
  </conditionalFormatting>
  <conditionalFormatting sqref="AD163">
    <cfRule type="expression" dxfId="12" priority="13">
      <formula>ISTEXT($AD$163)</formula>
    </cfRule>
  </conditionalFormatting>
  <conditionalFormatting sqref="AA164">
    <cfRule type="expression" dxfId="11" priority="12">
      <formula>ISTEXT($AA$164)</formula>
    </cfRule>
  </conditionalFormatting>
  <conditionalFormatting sqref="AB164">
    <cfRule type="expression" dxfId="10" priority="11">
      <formula>ISTEXT($AB$164)</formula>
    </cfRule>
  </conditionalFormatting>
  <conditionalFormatting sqref="AC164">
    <cfRule type="expression" dxfId="9" priority="10">
      <formula>ISTEXT($AC$164)</formula>
    </cfRule>
  </conditionalFormatting>
  <conditionalFormatting sqref="AD164">
    <cfRule type="expression" dxfId="8" priority="9">
      <formula>ISTEXT($AD$164)</formula>
    </cfRule>
  </conditionalFormatting>
  <conditionalFormatting sqref="AA183">
    <cfRule type="expression" dxfId="7" priority="8">
      <formula>ISTEXT($AA$183)</formula>
    </cfRule>
  </conditionalFormatting>
  <conditionalFormatting sqref="AB183">
    <cfRule type="expression" dxfId="6" priority="7">
      <formula>ISTEXT($AB$183)</formula>
    </cfRule>
  </conditionalFormatting>
  <conditionalFormatting sqref="AC183">
    <cfRule type="expression" dxfId="5" priority="6">
      <formula>ISTEXT($AC$183)</formula>
    </cfRule>
  </conditionalFormatting>
  <conditionalFormatting sqref="AD183">
    <cfRule type="expression" dxfId="4" priority="5">
      <formula>ISTEXT($AD$183)</formula>
    </cfRule>
  </conditionalFormatting>
  <conditionalFormatting sqref="AA184">
    <cfRule type="expression" dxfId="3" priority="4">
      <formula>ISTEXT($AA$184)</formula>
    </cfRule>
  </conditionalFormatting>
  <conditionalFormatting sqref="AB184">
    <cfRule type="expression" dxfId="2" priority="3">
      <formula>ISTEXT($AB$184)</formula>
    </cfRule>
  </conditionalFormatting>
  <conditionalFormatting sqref="AC184">
    <cfRule type="expression" dxfId="1" priority="2">
      <formula>ISTEXT($AC$184)</formula>
    </cfRule>
  </conditionalFormatting>
  <conditionalFormatting sqref="AD184">
    <cfRule type="expression" dxfId="0" priority="1">
      <formula>ISTEXT($AD$184)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95</vt:i4>
      </vt:variant>
    </vt:vector>
  </HeadingPairs>
  <TitlesOfParts>
    <vt:vector size="104" baseType="lpstr">
      <vt:lpstr>EPA Hepatocyte Stability 072020</vt:lpstr>
      <vt:lpstr>6500 1 uM Active</vt:lpstr>
      <vt:lpstr>6500 1 uM Inactive</vt:lpstr>
      <vt:lpstr>Xevo 1 uM Active</vt:lpstr>
      <vt:lpstr>Xevo 1 uM Inactive</vt:lpstr>
      <vt:lpstr>6500 10 uM Active</vt:lpstr>
      <vt:lpstr>6500 10 uM Inactive</vt:lpstr>
      <vt:lpstr>Xevo 10 uM Active</vt:lpstr>
      <vt:lpstr>Xevo 10 uM Inactive</vt:lpstr>
      <vt:lpstr>'EPA Hepatocyte Stability 072020'!Print_Area</vt:lpstr>
      <vt:lpstr>'6500 1 uM Active'!Table1</vt:lpstr>
      <vt:lpstr>'6500 1 uM Inactive'!Table1</vt:lpstr>
      <vt:lpstr>'6500 10 uM Active'!Table1</vt:lpstr>
      <vt:lpstr>'6500 10 uM Inactive'!Table1</vt:lpstr>
      <vt:lpstr>'Xevo 1 uM Active'!Table1</vt:lpstr>
      <vt:lpstr>'Xevo 1 uM Inactive'!Table1</vt:lpstr>
      <vt:lpstr>'Xevo 10 uM Active'!Table1</vt:lpstr>
      <vt:lpstr>'Xevo 10 uM Inactive'!Table1</vt:lpstr>
      <vt:lpstr>'6500 1 uM Active'!Table10</vt:lpstr>
      <vt:lpstr>'6500 1 uM Inactive'!Table10</vt:lpstr>
      <vt:lpstr>'6500 10 uM Active'!Table10</vt:lpstr>
      <vt:lpstr>'6500 10 uM Inactive'!Table10</vt:lpstr>
      <vt:lpstr>'Xevo 1 uM Active'!Table10</vt:lpstr>
      <vt:lpstr>'Xevo 1 uM Inactive'!Table10</vt:lpstr>
      <vt:lpstr>'Xevo 10 uM Active'!Table10</vt:lpstr>
      <vt:lpstr>'Xevo 10 uM Inactive'!Table10</vt:lpstr>
      <vt:lpstr>'6500 1 uM Active'!Table11</vt:lpstr>
      <vt:lpstr>'6500 1 uM Inactive'!Table11</vt:lpstr>
      <vt:lpstr>'6500 10 uM Active'!Table11</vt:lpstr>
      <vt:lpstr>'6500 10 uM Inactive'!Table11</vt:lpstr>
      <vt:lpstr>'6500 1 uM Active'!Table12</vt:lpstr>
      <vt:lpstr>'6500 1 uM Inactive'!Table12</vt:lpstr>
      <vt:lpstr>'6500 10 uM Active'!Table12</vt:lpstr>
      <vt:lpstr>'6500 10 uM Inactive'!Table12</vt:lpstr>
      <vt:lpstr>'6500 1 uM Active'!Table13</vt:lpstr>
      <vt:lpstr>'6500 1 uM Inactive'!Table13</vt:lpstr>
      <vt:lpstr>'6500 10 uM Active'!Table13</vt:lpstr>
      <vt:lpstr>'6500 10 uM Inactive'!Table13</vt:lpstr>
      <vt:lpstr>'6500 1 uM Active'!Table14</vt:lpstr>
      <vt:lpstr>'6500 1 uM Inactive'!Table14</vt:lpstr>
      <vt:lpstr>'6500 10 uM Active'!Table14</vt:lpstr>
      <vt:lpstr>'6500 10 uM Inactive'!Table14</vt:lpstr>
      <vt:lpstr>'6500 1 uM Active'!Table17</vt:lpstr>
      <vt:lpstr>'6500 1 uM Inactive'!Table17</vt:lpstr>
      <vt:lpstr>'6500 10 uM Active'!Table17</vt:lpstr>
      <vt:lpstr>'6500 10 uM Inactive'!Table17</vt:lpstr>
      <vt:lpstr>'6500 1 uM Active'!Table18</vt:lpstr>
      <vt:lpstr>'6500 1 uM Inactive'!Table18</vt:lpstr>
      <vt:lpstr>'6500 1 uM Active'!Table2</vt:lpstr>
      <vt:lpstr>'6500 1 uM Inactive'!Table2</vt:lpstr>
      <vt:lpstr>'6500 10 uM Active'!Table2</vt:lpstr>
      <vt:lpstr>'6500 10 uM Inactive'!Table2</vt:lpstr>
      <vt:lpstr>'Xevo 1 uM Active'!Table2</vt:lpstr>
      <vt:lpstr>'Xevo 1 uM Inactive'!Table2</vt:lpstr>
      <vt:lpstr>'Xevo 10 uM Active'!Table2</vt:lpstr>
      <vt:lpstr>'Xevo 10 uM Inactive'!Table2</vt:lpstr>
      <vt:lpstr>'6500 1 uM Active'!Table3</vt:lpstr>
      <vt:lpstr>'6500 1 uM Inactive'!Table3</vt:lpstr>
      <vt:lpstr>'6500 10 uM Active'!Table3</vt:lpstr>
      <vt:lpstr>'6500 10 uM Inactive'!Table3</vt:lpstr>
      <vt:lpstr>'Xevo 1 uM Active'!Table3</vt:lpstr>
      <vt:lpstr>'Xevo 1 uM Inactive'!Table3</vt:lpstr>
      <vt:lpstr>'Xevo 10 uM Active'!Table3</vt:lpstr>
      <vt:lpstr>'Xevo 10 uM Inactive'!Table3</vt:lpstr>
      <vt:lpstr>'6500 1 uM Active'!Table4</vt:lpstr>
      <vt:lpstr>'6500 1 uM Inactive'!Table4</vt:lpstr>
      <vt:lpstr>'6500 10 uM Active'!Table4</vt:lpstr>
      <vt:lpstr>'6500 10 uM Inactive'!Table4</vt:lpstr>
      <vt:lpstr>'Xevo 1 uM Active'!Table4</vt:lpstr>
      <vt:lpstr>'Xevo 1 uM Inactive'!Table4</vt:lpstr>
      <vt:lpstr>'Xevo 10 uM Active'!Table4</vt:lpstr>
      <vt:lpstr>'Xevo 10 uM Inactive'!Table4</vt:lpstr>
      <vt:lpstr>'Xevo 1 uM Active'!Table5</vt:lpstr>
      <vt:lpstr>'Xevo 1 uM Inactive'!Table5</vt:lpstr>
      <vt:lpstr>'Xevo 10 uM Active'!Table5</vt:lpstr>
      <vt:lpstr>'Xevo 10 uM Inactive'!Table5</vt:lpstr>
      <vt:lpstr>'Xevo 1 uM Active'!Table6</vt:lpstr>
      <vt:lpstr>'Xevo 1 uM Inactive'!Table6</vt:lpstr>
      <vt:lpstr>'Xevo 10 uM Active'!Table6</vt:lpstr>
      <vt:lpstr>'Xevo 10 uM Inactive'!Table6</vt:lpstr>
      <vt:lpstr>'6500 1 uM Active'!Table7</vt:lpstr>
      <vt:lpstr>'6500 1 uM Inactive'!Table7</vt:lpstr>
      <vt:lpstr>'6500 10 uM Active'!Table7</vt:lpstr>
      <vt:lpstr>'6500 10 uM Inactive'!Table7</vt:lpstr>
      <vt:lpstr>'Xevo 1 uM Active'!Table7</vt:lpstr>
      <vt:lpstr>'Xevo 1 uM Inactive'!Table7</vt:lpstr>
      <vt:lpstr>'Xevo 10 uM Active'!Table7</vt:lpstr>
      <vt:lpstr>'Xevo 10 uM Inactive'!Table7</vt:lpstr>
      <vt:lpstr>'6500 1 uM Active'!Table8</vt:lpstr>
      <vt:lpstr>'6500 1 uM Inactive'!Table8</vt:lpstr>
      <vt:lpstr>'6500 10 uM Active'!Table8</vt:lpstr>
      <vt:lpstr>'6500 10 uM Inactive'!Table8</vt:lpstr>
      <vt:lpstr>'Xevo 1 uM Active'!Table8</vt:lpstr>
      <vt:lpstr>'Xevo 1 uM Inactive'!Table8</vt:lpstr>
      <vt:lpstr>'Xevo 10 uM Active'!Table8</vt:lpstr>
      <vt:lpstr>'Xevo 10 uM Inactive'!Table8</vt:lpstr>
      <vt:lpstr>'6500 1 uM Active'!Table9</vt:lpstr>
      <vt:lpstr>'6500 1 uM Inactive'!Table9</vt:lpstr>
      <vt:lpstr>'6500 10 uM Active'!Table9</vt:lpstr>
      <vt:lpstr>'6500 10 uM Inactive'!Table9</vt:lpstr>
      <vt:lpstr>'Xevo 1 uM Active'!Table9</vt:lpstr>
      <vt:lpstr>'Xevo 1 uM Inactive'!Table9</vt:lpstr>
      <vt:lpstr>'Xevo 10 uM Active'!Table9</vt:lpstr>
      <vt:lpstr>'Xevo 10 uM Inactive'!Table9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2020-07-27T15:52:36Z</cp:lastPrinted>
  <dcterms:created xsi:type="dcterms:W3CDTF">2020-06-22T15:06:22Z</dcterms:created>
  <dcterms:modified xsi:type="dcterms:W3CDTF">2020-09-08T20:19:14Z</dcterms:modified>
</cp:coreProperties>
</file>